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IFERROR(__xludf.DUMMYFUNCTION("IMPORTRANGE(""https://docs.google.com/spreadsheets/d/1QrGs3rT9RwmBP46hZgfVvScUFPWN3wMCFWiRRmWY3cE/edit#gid=698899005"",""'Form responses 1'!A:S"")"),"Timestamp")</f>
        <v>Timestamp</v>
      </c>
      <c r="B1" s="1" t="str">
        <f>IFERROR(__xludf.DUMMYFUNCTION("""COMPUTED_VALUE"""),"Your Current Country.")</f>
        <v>Your Current Country.</v>
      </c>
      <c r="C1" s="1" t="str">
        <f>IFERROR(__xludf.DUMMYFUNCTION("""COMPUTED_VALUE"""),"Your Current Zip Code / Pin Code")</f>
        <v>Your Current Zip Code / Pin Code</v>
      </c>
      <c r="D1" s="1" t="str">
        <f>IFERROR(__xludf.DUMMYFUNCTION("""COMPUTED_VALUE"""),"Your Gender")</f>
        <v>Your Gender</v>
      </c>
      <c r="E1" s="1" t="str">
        <f>IFERROR(__xludf.DUMMYFUNCTION("""COMPUTED_VALUE"""),"Which of the below factors influence the most about your career aspirations ?")</f>
        <v>Which of the below factors influence the most about your career aspirations ?</v>
      </c>
      <c r="F1" s="1" t="str">
        <f>IFERROR(__xludf.DUMMYFUNCTION("""COMPUTED_VALUE"""),"Would you definitely pursue a Higher Education / Post Graduation outside of India ? If only you have to self sponsor it.")</f>
        <v>Would you definitely pursue a Higher Education / Post Graduation outside of India ? If only you have to self sponsor it.</v>
      </c>
      <c r="G1" s="1" t="str">
        <f>IFERROR(__xludf.DUMMYFUNCTION("""COMPUTED_VALUE"""),"How likely is that you will work for one employer for 3 years or more ?")</f>
        <v>How likely is that you will work for one employer for 3 years or more ?</v>
      </c>
      <c r="H1" s="1" t="str">
        <f>IFERROR(__xludf.DUMMYFUNCTION("""COMPUTED_VALUE"""),"Would you work for a company whose mission is not clearly defined and publicly posted.")</f>
        <v>Would you work for a company whose mission is not clearly defined and publicly posted.</v>
      </c>
      <c r="I1" s="1" t="str">
        <f>IFERROR(__xludf.DUMMYFUNCTION("""COMPUTED_VALUE"""),"How likely would you work for a company whose mission is misaligned with their public actions or even their product ?")</f>
        <v>How likely would you work for a company whose mission is misaligned with their public actions or even their product ?</v>
      </c>
      <c r="J1" s="1" t="str">
        <f>IFERROR(__xludf.DUMMYFUNCTION("""COMPUTED_VALUE"""),"How likely would you work for a company whose mission is not bringing social impact ?")</f>
        <v>How likely would you work for a company whose mission is not bringing social impact ?</v>
      </c>
      <c r="K1" s="1" t="str">
        <f>IFERROR(__xludf.DUMMYFUNCTION("""COMPUTED_VALUE"""),"What is the most preferred working environment for you.")</f>
        <v>What is the most preferred working environment for you.</v>
      </c>
      <c r="L1" s="1" t="str">
        <f>IFERROR(__xludf.DUMMYFUNCTION("""COMPUTED_VALUE"""),"Which of the below Employers would you work with.")</f>
        <v>Which of the below Employers would you work with.</v>
      </c>
      <c r="M1" s="1" t="str">
        <f>IFERROR(__xludf.DUMMYFUNCTION("""COMPUTED_VALUE"""),"Which type of learning environment that you are most likely to work in ?")</f>
        <v>Which type of learning environment that you are most likely to work in ?</v>
      </c>
      <c r="N1" s="1" t="str">
        <f>IFERROR(__xludf.DUMMYFUNCTION("""COMPUTED_VALUE"""),"Which of the below careers looks close to your Aspirational job ?")</f>
        <v>Which of the below careers looks close to your Aspirational job ?</v>
      </c>
      <c r="O1" s="1" t="str">
        <f>IFERROR(__xludf.DUMMYFUNCTION("""COMPUTED_VALUE"""),"What type of Manager would you work without looking into your watch ?")</f>
        <v>What type of Manager would you work without looking into your watch ?</v>
      </c>
      <c r="P1" s="1" t="str">
        <f>IFERROR(__xludf.DUMMYFUNCTION("""COMPUTED_VALUE"""),"Which of the following setup you would like to work ?")</f>
        <v>Which of the following setup you would like to work ?</v>
      </c>
      <c r="Q1" s="1" t="str">
        <f>IFERROR(__xludf.DUMMYFUNCTION("""COMPUTED_VALUE"""),"Would you work for a company that has Laid-Off Employees recently ?")</f>
        <v>Would you work for a company that has Laid-Off Employees recently ?</v>
      </c>
      <c r="R1" s="1" t="str">
        <f>IFERROR(__xludf.DUMMYFUNCTION("""COMPUTED_VALUE"""),"How likely is that you will work for one employer for 7 years or more ?")</f>
        <v>How likely is that you will work for one employer for 7 years or more ?</v>
      </c>
      <c r="S1" s="1" t="str">
        <f>IFERROR(__xludf.DUMMYFUNCTION("""COMPUTED_VALUE"""),"Email address")</f>
        <v>Email address</v>
      </c>
    </row>
    <row r="2">
      <c r="A2" s="2">
        <f>IFERROR(__xludf.DUMMYFUNCTION("""COMPUTED_VALUE"""),44911.490346817125)</f>
        <v>44911.49035</v>
      </c>
      <c r="B2" s="1" t="str">
        <f>IFERROR(__xludf.DUMMYFUNCTION("""COMPUTED_VALUE"""),"India")</f>
        <v>India</v>
      </c>
      <c r="C2" s="1">
        <f>IFERROR(__xludf.DUMMYFUNCTION("""COMPUTED_VALUE"""),273005.0)</f>
        <v>273005</v>
      </c>
      <c r="D2" s="1" t="str">
        <f>IFERROR(__xludf.DUMMYFUNCTION("""COMPUTED_VALUE"""),"Male")</f>
        <v>Male</v>
      </c>
      <c r="E2" s="1" t="str">
        <f>IFERROR(__xludf.DUMMYFUNCTION("""COMPUTED_VALUE"""),"People who have changed the world for better")</f>
        <v>People who have changed the world for better</v>
      </c>
      <c r="F2" s="1" t="str">
        <f>IFERROR(__xludf.DUMMYFUNCTION("""COMPUTED_VALUE"""),"Yes, I will earn and do that")</f>
        <v>Yes, I will earn and do that</v>
      </c>
      <c r="G2" s="1" t="str">
        <f>IFERROR(__xludf.DUMMYFUNCTION("""COMPUTED_VALUE"""),"This will be hard to do, but if it is the right company I would try")</f>
        <v>This will be hard to do, but if it is the right company I would try</v>
      </c>
      <c r="H2" s="1" t="str">
        <f>IFERROR(__xludf.DUMMYFUNCTION("""COMPUTED_VALUE"""),"No")</f>
        <v>No</v>
      </c>
      <c r="I2" s="1" t="str">
        <f>IFERROR(__xludf.DUMMYFUNCTION("""COMPUTED_VALUE"""),"Will NOT work for them")</f>
        <v>Will NOT work for them</v>
      </c>
      <c r="J2" s="1">
        <f>IFERROR(__xludf.DUMMYFUNCTION("""COMPUTED_VALUE"""),4.0)</f>
        <v>4</v>
      </c>
      <c r="K2" s="1" t="str">
        <f>IFERROR(__xludf.DUMMYFUNCTION("""COMPUTED_VALUE"""),"Fully Remote with No option to visit offices")</f>
        <v>Fully Remote with No option to visit offices</v>
      </c>
      <c r="L2" s="1" t="str">
        <f>IFERROR(__xludf.DUMMYFUNCTION("""COMPUTED_VALUE"""),"Employer who rewards learning and enables that environment")</f>
        <v>Employer who rewards learning and enables that environment</v>
      </c>
      <c r="M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2" s="1" t="str">
        <f>IFERROR(__xludf.DUMMYFUNCTION("""COMPUTED_VALUE"""),"Manager who explains what is expected, sets a goal and helps achieve it")</f>
        <v>Manager who explains what is expected, sets a goal and helps achieve it</v>
      </c>
      <c r="P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" s="1"/>
      <c r="R2" s="1"/>
      <c r="S2" s="1"/>
    </row>
    <row r="3">
      <c r="A3" s="2">
        <f>IFERROR(__xludf.DUMMYFUNCTION("""COMPUTED_VALUE"""),44911.49067008102)</f>
        <v>44911.49067</v>
      </c>
      <c r="B3" s="1" t="str">
        <f>IFERROR(__xludf.DUMMYFUNCTION("""COMPUTED_VALUE"""),"India")</f>
        <v>India</v>
      </c>
      <c r="C3" s="1">
        <f>IFERROR(__xludf.DUMMYFUNCTION("""COMPUTED_VALUE"""),851129.0)</f>
        <v>851129</v>
      </c>
      <c r="D3" s="1" t="str">
        <f>IFERROR(__xludf.DUMMYFUNCTION("""COMPUTED_VALUE"""),"Male")</f>
        <v>Male</v>
      </c>
      <c r="E3" s="1" t="str">
        <f>IFERROR(__xludf.DUMMYFUNCTION("""COMPUTED_VALUE"""),"People who have changed the world for better")</f>
        <v>People who have changed the world for better</v>
      </c>
      <c r="F3" s="1" t="str">
        <f>IFERROR(__xludf.DUMMYFUNCTION("""COMPUTED_VALUE"""),"No, But if someone could bare the cost I will")</f>
        <v>No, But if someone could bare the cost I will</v>
      </c>
      <c r="G3" s="1" t="str">
        <f>IFERROR(__xludf.DUMMYFUNCTION("""COMPUTED_VALUE"""),"This will be hard to do, but if it is the right company I would try")</f>
        <v>This will be hard to do, but if it is the right company I would try</v>
      </c>
      <c r="H3" s="1" t="str">
        <f>IFERROR(__xludf.DUMMYFUNCTION("""COMPUTED_VALUE"""),"No")</f>
        <v>No</v>
      </c>
      <c r="I3" s="1" t="str">
        <f>IFERROR(__xludf.DUMMYFUNCTION("""COMPUTED_VALUE"""),"Will NOT work for them")</f>
        <v>Will NOT work for them</v>
      </c>
      <c r="J3" s="1">
        <f>IFERROR(__xludf.DUMMYFUNCTION("""COMPUTED_VALUE"""),1.0)</f>
        <v>1</v>
      </c>
      <c r="K3" s="1" t="str">
        <f>IFERROR(__xludf.DUMMYFUNCTION("""COMPUTED_VALUE"""),"Fully Remote with Options to travel as and when needed")</f>
        <v>Fully Remote with Options to travel as and when needed</v>
      </c>
      <c r="L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" s="1" t="str">
        <f>IFERROR(__xludf.DUMMYFUNCTION("""COMPUTED_VALUE"""),"Self Paced Learning Portals, Instructor or Expert Learning Programs")</f>
        <v>Self Paced Learning Portals, Instructor or Expert Learning Programs</v>
      </c>
      <c r="N3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" s="1" t="str">
        <f>IFERROR(__xludf.DUMMYFUNCTION("""COMPUTED_VALUE"""),"Manager who explains what is expected, sets a goal and helps achieve it")</f>
        <v>Manager who explains what is expected, sets a goal and helps achieve it</v>
      </c>
      <c r="P3" s="1" t="str">
        <f>IFERROR(__xludf.DUMMYFUNCTION("""COMPUTED_VALUE"""),"Work with 5 to 6 people in my team")</f>
        <v>Work with 5 to 6 people in my team</v>
      </c>
      <c r="Q3" s="1"/>
      <c r="R3" s="1"/>
      <c r="S3" s="1"/>
    </row>
    <row r="4">
      <c r="A4" s="2">
        <f>IFERROR(__xludf.DUMMYFUNCTION("""COMPUTED_VALUE"""),44911.49678239583)</f>
        <v>44911.49678</v>
      </c>
      <c r="B4" s="1" t="str">
        <f>IFERROR(__xludf.DUMMYFUNCTION("""COMPUTED_VALUE"""),"India")</f>
        <v>India</v>
      </c>
      <c r="C4" s="1">
        <f>IFERROR(__xludf.DUMMYFUNCTION("""COMPUTED_VALUE"""),123106.0)</f>
        <v>123106</v>
      </c>
      <c r="D4" s="1" t="str">
        <f>IFERROR(__xludf.DUMMYFUNCTION("""COMPUTED_VALUE"""),"Female")</f>
        <v>Female</v>
      </c>
      <c r="E4" s="1" t="str">
        <f>IFERROR(__xludf.DUMMYFUNCTION("""COMPUTED_VALUE"""),"Social Media like LinkedIn")</f>
        <v>Social Media like LinkedIn</v>
      </c>
      <c r="F4" s="1" t="str">
        <f>IFERROR(__xludf.DUMMYFUNCTION("""COMPUTED_VALUE"""),"Yes, I will earn and do that")</f>
        <v>Yes, I will earn and do that</v>
      </c>
      <c r="G4" s="1" t="str">
        <f>IFERROR(__xludf.DUMMYFUNCTION("""COMPUTED_VALUE"""),"Will work for 3 years or more")</f>
        <v>Will work for 3 years or more</v>
      </c>
      <c r="H4" s="1" t="str">
        <f>IFERROR(__xludf.DUMMYFUNCTION("""COMPUTED_VALUE"""),"Yes")</f>
        <v>Yes</v>
      </c>
      <c r="I4" s="1" t="str">
        <f>IFERROR(__xludf.DUMMYFUNCTION("""COMPUTED_VALUE"""),"Will work for them")</f>
        <v>Will work for them</v>
      </c>
      <c r="J4" s="1">
        <f>IFERROR(__xludf.DUMMYFUNCTION("""COMPUTED_VALUE"""),7.0)</f>
        <v>7</v>
      </c>
      <c r="K4" s="1" t="str">
        <f>IFERROR(__xludf.DUMMYFUNCTION("""COMPUTED_VALUE"""),"Hybrid Working Environment with less than 15 days a month at office")</f>
        <v>Hybrid Working Environment with less than 15 days a month at office</v>
      </c>
      <c r="L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4" s="1" t="str">
        <f>IFERROR(__xludf.DUMMYFUNCTION("""COMPUTED_VALUE"""),"Manage and drive End-to-End Projects or Products, Design and Develop amazing software, Become a content Creator in some platform")</f>
        <v>Manage and drive End-to-End Projects or Products, Design and Develop amazing software, Become a content Creator in some platform</v>
      </c>
      <c r="O4" s="1" t="str">
        <f>IFERROR(__xludf.DUMMYFUNCTION("""COMPUTED_VALUE"""),"Manager who explains what is expected, sets a goal and helps achieve it")</f>
        <v>Manager who explains what is expected, sets a goal and helps achieve it</v>
      </c>
      <c r="P4" s="1" t="str">
        <f>IFERROR(__xludf.DUMMYFUNCTION("""COMPUTED_VALUE"""),"Work with 2 to 3 people in my team, Work with 5 to 6 people in my team")</f>
        <v>Work with 2 to 3 people in my team, Work with 5 to 6 people in my team</v>
      </c>
      <c r="Q4" s="1"/>
      <c r="R4" s="1"/>
      <c r="S4" s="1"/>
    </row>
    <row r="5">
      <c r="A5" s="2">
        <f>IFERROR(__xludf.DUMMYFUNCTION("""COMPUTED_VALUE"""),44911.49914196759)</f>
        <v>44911.49914</v>
      </c>
      <c r="B5" s="1" t="str">
        <f>IFERROR(__xludf.DUMMYFUNCTION("""COMPUTED_VALUE"""),"India")</f>
        <v>India</v>
      </c>
      <c r="C5" s="1">
        <f>IFERROR(__xludf.DUMMYFUNCTION("""COMPUTED_VALUE"""),834003.0)</f>
        <v>834003</v>
      </c>
      <c r="D5" s="1" t="str">
        <f>IFERROR(__xludf.DUMMYFUNCTION("""COMPUTED_VALUE"""),"Male")</f>
        <v>Male</v>
      </c>
      <c r="E5" s="1" t="str">
        <f>IFERROR(__xludf.DUMMYFUNCTION("""COMPUTED_VALUE"""),"People from my circle, but not family members")</f>
        <v>People from my circle, but not family members</v>
      </c>
      <c r="F5" s="1" t="str">
        <f>IFERROR(__xludf.DUMMYFUNCTION("""COMPUTED_VALUE"""),"No, But if someone could bare the cost I will")</f>
        <v>No, But if someone could bare the cost I will</v>
      </c>
      <c r="G5" s="1" t="str">
        <f>IFERROR(__xludf.DUMMYFUNCTION("""COMPUTED_VALUE"""),"This will be hard to do, but if it is the right company I would try")</f>
        <v>This will be hard to do, but if it is the right company I would try</v>
      </c>
      <c r="H5" s="1" t="str">
        <f>IFERROR(__xludf.DUMMYFUNCTION("""COMPUTED_VALUE"""),"No")</f>
        <v>No</v>
      </c>
      <c r="I5" s="1" t="str">
        <f>IFERROR(__xludf.DUMMYFUNCTION("""COMPUTED_VALUE"""),"Will NOT work for them")</f>
        <v>Will NOT work for them</v>
      </c>
      <c r="J5" s="1">
        <f>IFERROR(__xludf.DUMMYFUNCTION("""COMPUTED_VALUE"""),6.0)</f>
        <v>6</v>
      </c>
      <c r="K5" s="1" t="str">
        <f>IFERROR(__xludf.DUMMYFUNCTION("""COMPUTED_VALUE"""),"Hybrid Working Environment with less than 15 days a month at office")</f>
        <v>Hybrid Working Environment with less than 15 days a month at office</v>
      </c>
      <c r="L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5" s="1" t="str">
        <f>IFERROR(__xludf.DUMMYFUNCTION("""COMPUTED_VALUE"""),"Manager who explains what is expected, sets a goal and helps achieve it")</f>
        <v>Manager who explains what is expected, sets a goal and helps achieve it</v>
      </c>
      <c r="P5" s="1" t="str">
        <f>IFERROR(__xludf.DUMMYFUNCTION("""COMPUTED_VALUE"""),"Work with 2 to 3 people in my team")</f>
        <v>Work with 2 to 3 people in my team</v>
      </c>
      <c r="Q5" s="1"/>
      <c r="R5" s="1"/>
      <c r="S5" s="1"/>
    </row>
    <row r="6">
      <c r="A6" s="2">
        <f>IFERROR(__xludf.DUMMYFUNCTION("""COMPUTED_VALUE"""),44911.49961047454)</f>
        <v>44911.49961</v>
      </c>
      <c r="B6" s="1" t="str">
        <f>IFERROR(__xludf.DUMMYFUNCTION("""COMPUTED_VALUE"""),"India")</f>
        <v>India</v>
      </c>
      <c r="C6" s="1">
        <f>IFERROR(__xludf.DUMMYFUNCTION("""COMPUTED_VALUE"""),301019.0)</f>
        <v>301019</v>
      </c>
      <c r="D6" s="1" t="str">
        <f>IFERROR(__xludf.DUMMYFUNCTION("""COMPUTED_VALUE"""),"Female")</f>
        <v>Female</v>
      </c>
      <c r="E6" s="1" t="str">
        <f>IFERROR(__xludf.DUMMYFUNCTION("""COMPUTED_VALUE"""),"Influencers who had successful careers")</f>
        <v>Influencers who had successful careers</v>
      </c>
      <c r="F6" s="1" t="str">
        <f>IFERROR(__xludf.DUMMYFUNCTION("""COMPUTED_VALUE"""),"No, But if someone could bare the cost I will")</f>
        <v>No, But if someone could bare the cost I will</v>
      </c>
      <c r="G6" s="1" t="str">
        <f>IFERROR(__xludf.DUMMYFUNCTION("""COMPUTED_VALUE"""),"Will work for 3 years or more")</f>
        <v>Will work for 3 years or more</v>
      </c>
      <c r="H6" s="1" t="str">
        <f>IFERROR(__xludf.DUMMYFUNCTION("""COMPUTED_VALUE"""),"No")</f>
        <v>No</v>
      </c>
      <c r="I6" s="1" t="str">
        <f>IFERROR(__xludf.DUMMYFUNCTION("""COMPUTED_VALUE"""),"Will NOT work for them")</f>
        <v>Will NOT work for them</v>
      </c>
      <c r="J6" s="1">
        <f>IFERROR(__xludf.DUMMYFUNCTION("""COMPUTED_VALUE"""),5.0)</f>
        <v>5</v>
      </c>
      <c r="K6" s="1" t="str">
        <f>IFERROR(__xludf.DUMMYFUNCTION("""COMPUTED_VALUE"""),"Fully Remote with Options to travel as and when needed")</f>
        <v>Fully Remote with Options to travel as and when needed</v>
      </c>
      <c r="L6" s="1" t="str">
        <f>IFERROR(__xludf.DUMMYFUNCTION("""COMPUTED_VALUE"""),"Employer who appreciates learning and enables that environment")</f>
        <v>Employer who appreciates learning and enables that environment</v>
      </c>
      <c r="M6" s="1" t="str">
        <f>IFERROR(__xludf.DUMMYFUNCTION("""COMPUTED_VALUE"""),"Self Paced Learning Portals, Learning by observing others")</f>
        <v>Self Paced Learning Portals, Learning by observing others</v>
      </c>
      <c r="N6" s="1" t="str">
        <f>IFERROR(__xludf.DUMMYFUNCTION("""COMPUTED_VALUE"""),"Teaching in any of the institutes/online or Offline, Business Operations in any organization, Manage and drive End-to-End Projects or Products")</f>
        <v>Teaching in any of the institutes/online or Offline, Business Operations in any organization, Manage and drive End-to-End Projects or Products</v>
      </c>
      <c r="O6" s="1" t="str">
        <f>IFERROR(__xludf.DUMMYFUNCTION("""COMPUTED_VALUE"""),"Manager who explains what is expected, sets a goal and helps achieve it")</f>
        <v>Manager who explains what is expected, sets a goal and helps achieve it</v>
      </c>
      <c r="P6" s="1" t="str">
        <f>IFERROR(__xludf.DUMMYFUNCTION("""COMPUTED_VALUE"""),"Work with 2 to 3 people in my team, Work with 5 to 6 people in my team")</f>
        <v>Work with 2 to 3 people in my team, Work with 5 to 6 people in my team</v>
      </c>
      <c r="Q6" s="1"/>
      <c r="R6" s="1"/>
      <c r="S6" s="1"/>
    </row>
    <row r="7">
      <c r="A7" s="2">
        <f>IFERROR(__xludf.DUMMYFUNCTION("""COMPUTED_VALUE"""),44911.49973393518)</f>
        <v>44911.49973</v>
      </c>
      <c r="B7" s="1" t="str">
        <f>IFERROR(__xludf.DUMMYFUNCTION("""COMPUTED_VALUE"""),"India")</f>
        <v>India</v>
      </c>
      <c r="C7" s="1">
        <f>IFERROR(__xludf.DUMMYFUNCTION("""COMPUTED_VALUE"""),768028.0)</f>
        <v>768028</v>
      </c>
      <c r="D7" s="1" t="str">
        <f>IFERROR(__xludf.DUMMYFUNCTION("""COMPUTED_VALUE"""),"Female")</f>
        <v>Female</v>
      </c>
      <c r="E7" s="1" t="str">
        <f>IFERROR(__xludf.DUMMYFUNCTION("""COMPUTED_VALUE"""),"My Parents")</f>
        <v>My Parents</v>
      </c>
      <c r="F7" s="1" t="str">
        <f>IFERROR(__xludf.DUMMYFUNCTION("""COMPUTED_VALUE"""),"Yes, I will earn and do that")</f>
        <v>Yes, I will earn and do that</v>
      </c>
      <c r="G7" s="1" t="str">
        <f>IFERROR(__xludf.DUMMYFUNCTION("""COMPUTED_VALUE"""),"This will be hard to do, but if it is the right company I would try")</f>
        <v>This will be hard to do, but if it is the right company I would try</v>
      </c>
      <c r="H7" s="1" t="str">
        <f>IFERROR(__xludf.DUMMYFUNCTION("""COMPUTED_VALUE"""),"No")</f>
        <v>No</v>
      </c>
      <c r="I7" s="1" t="str">
        <f>IFERROR(__xludf.DUMMYFUNCTION("""COMPUTED_VALUE"""),"Will NOT work for them")</f>
        <v>Will NOT work for them</v>
      </c>
      <c r="J7" s="1">
        <f>IFERROR(__xludf.DUMMYFUNCTION("""COMPUTED_VALUE"""),6.0)</f>
        <v>6</v>
      </c>
      <c r="K7" s="1" t="str">
        <f>IFERROR(__xludf.DUMMYFUNCTION("""COMPUTED_VALUE"""),"Fully Remote with Options to travel as and when needed")</f>
        <v>Fully Remote with Options to travel as and when needed</v>
      </c>
      <c r="L7" s="1" t="str">
        <f>IFERROR(__xludf.DUMMYFUNCTION("""COMPUTED_VALUE"""),"Employer who appreciates learning and enables that environment")</f>
        <v>Employer who appreciates learning and enables that environment</v>
      </c>
      <c r="M7" s="1" t="str">
        <f>IFERROR(__xludf.DUMMYFUNCTION("""COMPUTED_VALUE"""),"Instructor or Expert Learning Programs, Learning by observing others")</f>
        <v>Instructor or Expert Learning Programs, Learning by observing others</v>
      </c>
      <c r="N7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7" s="1" t="str">
        <f>IFERROR(__xludf.DUMMYFUNCTION("""COMPUTED_VALUE"""),"Manager who explains what is expected, sets a goal and helps achieve it")</f>
        <v>Manager who explains what is expected, sets a goal and helps achieve it</v>
      </c>
      <c r="P7" s="1" t="str">
        <f>IFERROR(__xludf.DUMMYFUNCTION("""COMPUTED_VALUE"""),"Work with 2 to 3 people in my team")</f>
        <v>Work with 2 to 3 people in my team</v>
      </c>
      <c r="Q7" s="1"/>
      <c r="R7" s="1"/>
      <c r="S7" s="1"/>
    </row>
    <row r="8">
      <c r="A8" s="2">
        <f>IFERROR(__xludf.DUMMYFUNCTION("""COMPUTED_VALUE"""),44911.50003740741)</f>
        <v>44911.50004</v>
      </c>
      <c r="B8" s="1" t="str">
        <f>IFERROR(__xludf.DUMMYFUNCTION("""COMPUTED_VALUE"""),"India")</f>
        <v>India</v>
      </c>
      <c r="C8" s="1">
        <f>IFERROR(__xludf.DUMMYFUNCTION("""COMPUTED_VALUE"""),301019.0)</f>
        <v>301019</v>
      </c>
      <c r="D8" s="1" t="str">
        <f>IFERROR(__xludf.DUMMYFUNCTION("""COMPUTED_VALUE"""),"Male")</f>
        <v>Male</v>
      </c>
      <c r="E8" s="1" t="str">
        <f>IFERROR(__xludf.DUMMYFUNCTION("""COMPUTED_VALUE"""),"People from my circle, but not family members")</f>
        <v>People from my circle, but not family members</v>
      </c>
      <c r="F8" s="1" t="str">
        <f>IFERROR(__xludf.DUMMYFUNCTION("""COMPUTED_VALUE"""),"No, But if someone could bare the cost I will")</f>
        <v>No, But if someone could bare the cost I will</v>
      </c>
      <c r="G8" s="1" t="str">
        <f>IFERROR(__xludf.DUMMYFUNCTION("""COMPUTED_VALUE"""),"This will be hard to do, but if it is the right company I would try")</f>
        <v>This will be hard to do, but if it is the right company I would try</v>
      </c>
      <c r="H8" s="1" t="str">
        <f>IFERROR(__xludf.DUMMYFUNCTION("""COMPUTED_VALUE"""),"Yes")</f>
        <v>Yes</v>
      </c>
      <c r="I8" s="1" t="str">
        <f>IFERROR(__xludf.DUMMYFUNCTION("""COMPUTED_VALUE"""),"Will work for them")</f>
        <v>Will work for them</v>
      </c>
      <c r="J8" s="1">
        <f>IFERROR(__xludf.DUMMYFUNCTION("""COMPUTED_VALUE"""),7.0)</f>
        <v>7</v>
      </c>
      <c r="K8" s="1" t="str">
        <f>IFERROR(__xludf.DUMMYFUNCTION("""COMPUTED_VALUE"""),"Fully Remote with Options to travel as and when needed")</f>
        <v>Fully Remote with Options to travel as and when needed</v>
      </c>
      <c r="L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" s="1" t="str">
        <f>IFERROR(__xludf.DUMMYFUNCTION("""COMPUTED_VALUE"""),"Instructor or Expert Learning Programs, Learning by observing others")</f>
        <v>Instructor or Expert Learning Programs, Learning by observing others</v>
      </c>
      <c r="N8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8" s="1" t="str">
        <f>IFERROR(__xludf.DUMMYFUNCTION("""COMPUTED_VALUE"""),"Manager who explains what is expected, sets a goal and helps achieve it")</f>
        <v>Manager who explains what is expected, sets a goal and helps achieve it</v>
      </c>
      <c r="P8" s="1" t="str">
        <f>IFERROR(__xludf.DUMMYFUNCTION("""COMPUTED_VALUE"""),"Work with 5 to 6 people in my team")</f>
        <v>Work with 5 to 6 people in my team</v>
      </c>
      <c r="Q8" s="1"/>
      <c r="R8" s="1"/>
      <c r="S8" s="1"/>
    </row>
    <row r="9">
      <c r="A9" s="2">
        <f>IFERROR(__xludf.DUMMYFUNCTION("""COMPUTED_VALUE"""),44911.5014718287)</f>
        <v>44911.50147</v>
      </c>
      <c r="B9" s="1" t="str">
        <f>IFERROR(__xludf.DUMMYFUNCTION("""COMPUTED_VALUE"""),"India")</f>
        <v>India</v>
      </c>
      <c r="C9" s="1">
        <f>IFERROR(__xludf.DUMMYFUNCTION("""COMPUTED_VALUE"""),722207.0)</f>
        <v>722207</v>
      </c>
      <c r="D9" s="1" t="str">
        <f>IFERROR(__xludf.DUMMYFUNCTION("""COMPUTED_VALUE"""),"Male")</f>
        <v>Male</v>
      </c>
      <c r="E9" s="1" t="str">
        <f>IFERROR(__xludf.DUMMYFUNCTION("""COMPUTED_VALUE"""),"People from my circle, but not family members")</f>
        <v>People from my circle, but not family members</v>
      </c>
      <c r="F9" s="1" t="str">
        <f>IFERROR(__xludf.DUMMYFUNCTION("""COMPUTED_VALUE"""),"No, But if someone could bare the cost I will")</f>
        <v>No, But if someone could bare the cost I will</v>
      </c>
      <c r="G9" s="1" t="str">
        <f>IFERROR(__xludf.DUMMYFUNCTION("""COMPUTED_VALUE"""),"This will be hard to do, but if it is the right company I would try")</f>
        <v>This will be hard to do, but if it is the right company I would try</v>
      </c>
      <c r="H9" s="1" t="str">
        <f>IFERROR(__xludf.DUMMYFUNCTION("""COMPUTED_VALUE"""),"No")</f>
        <v>No</v>
      </c>
      <c r="I9" s="1" t="str">
        <f>IFERROR(__xludf.DUMMYFUNCTION("""COMPUTED_VALUE"""),"Will work for them")</f>
        <v>Will work for them</v>
      </c>
      <c r="J9" s="1">
        <f>IFERROR(__xludf.DUMMYFUNCTION("""COMPUTED_VALUE"""),5.0)</f>
        <v>5</v>
      </c>
      <c r="K9" s="1" t="str">
        <f>IFERROR(__xludf.DUMMYFUNCTION("""COMPUTED_VALUE"""),"Hybrid Working Environment with less than 15 days a month at office")</f>
        <v>Hybrid Working Environment with less than 15 days a month at office</v>
      </c>
      <c r="L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9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9" s="1" t="str">
        <f>IFERROR(__xludf.DUMMYFUNCTION("""COMPUTED_VALUE"""),"Manager who explains what is expected, sets a goal and helps achieve it")</f>
        <v>Manager who explains what is expected, sets a goal and helps achieve it</v>
      </c>
      <c r="P9" s="1" t="str">
        <f>IFERROR(__xludf.DUMMYFUNCTION("""COMPUTED_VALUE"""),"Work with 7 to 10 or more people in my team")</f>
        <v>Work with 7 to 10 or more people in my team</v>
      </c>
      <c r="Q9" s="1"/>
      <c r="R9" s="1"/>
      <c r="S9" s="1"/>
    </row>
    <row r="10">
      <c r="A10" s="2">
        <f>IFERROR(__xludf.DUMMYFUNCTION("""COMPUTED_VALUE"""),44911.508448125)</f>
        <v>44911.50845</v>
      </c>
      <c r="B10" s="1" t="str">
        <f>IFERROR(__xludf.DUMMYFUNCTION("""COMPUTED_VALUE"""),"India")</f>
        <v>India</v>
      </c>
      <c r="C10" s="1">
        <f>IFERROR(__xludf.DUMMYFUNCTION("""COMPUTED_VALUE"""),400022.0)</f>
        <v>400022</v>
      </c>
      <c r="D10" s="1" t="str">
        <f>IFERROR(__xludf.DUMMYFUNCTION("""COMPUTED_VALUE"""),"Male")</f>
        <v>Male</v>
      </c>
      <c r="E10" s="1" t="str">
        <f>IFERROR(__xludf.DUMMYFUNCTION("""COMPUTED_VALUE"""),"People from my circle, but not family members")</f>
        <v>People from my circle, but not family members</v>
      </c>
      <c r="F10" s="1" t="str">
        <f>IFERROR(__xludf.DUMMYFUNCTION("""COMPUTED_VALUE"""),"No, But if someone could bare the cost I will")</f>
        <v>No, But if someone could bare the cost I will</v>
      </c>
      <c r="G10" s="1" t="str">
        <f>IFERROR(__xludf.DUMMYFUNCTION("""COMPUTED_VALUE"""),"This will be hard to do, but if it is the right company I would try")</f>
        <v>This will be hard to do, but if it is the right company I would try</v>
      </c>
      <c r="H10" s="1" t="str">
        <f>IFERROR(__xludf.DUMMYFUNCTION("""COMPUTED_VALUE"""),"Yes")</f>
        <v>Yes</v>
      </c>
      <c r="I10" s="1" t="str">
        <f>IFERROR(__xludf.DUMMYFUNCTION("""COMPUTED_VALUE"""),"Will NOT work for them")</f>
        <v>Will NOT work for them</v>
      </c>
      <c r="J10" s="1">
        <f>IFERROR(__xludf.DUMMYFUNCTION("""COMPUTED_VALUE"""),6.0)</f>
        <v>6</v>
      </c>
      <c r="K10" s="1" t="str">
        <f>IFERROR(__xludf.DUMMYFUNCTION("""COMPUTED_VALUE"""),"Fully Remote with Options to travel as and when needed")</f>
        <v>Fully Remote with Options to travel as and when needed</v>
      </c>
      <c r="L10" s="1" t="str">
        <f>IFERROR(__xludf.DUMMYFUNCTION("""COMPUTED_VALUE"""),"Employer who rewards learning and enables that environment")</f>
        <v>Employer who rewards learning and enables that environment</v>
      </c>
      <c r="M10" s="1" t="str">
        <f>IFERROR(__xludf.DUMMYFUNCTION("""COMPUTED_VALUE"""),"Self Paced Learning Portals, Instructor or Expert Learning Programs")</f>
        <v>Self Paced Learning Portals, Instructor or Expert Learning Programs</v>
      </c>
      <c r="N10" s="1" t="str">
        <f>IFERROR(__xludf.DUMMYFUNCTION("""COMPUTED_VALUE"""),"Teaching in any of the institutes/online or Offline, Look deeply into Data and generate insights, Become a content Creator in some platform")</f>
        <v>Teaching in any of the institutes/online or Offline, Look deeply into Data and generate insights, Become a content Creator in some platform</v>
      </c>
      <c r="O10" s="1" t="str">
        <f>IFERROR(__xludf.DUMMYFUNCTION("""COMPUTED_VALUE"""),"Manager who explains what is expected, sets a goal and helps achieve it")</f>
        <v>Manager who explains what is expected, sets a goal and helps achieve it</v>
      </c>
      <c r="P10" s="1" t="str">
        <f>IFERROR(__xludf.DUMMYFUNCTION("""COMPUTED_VALUE"""),"Work with 5 to 6 people in my team")</f>
        <v>Work with 5 to 6 people in my team</v>
      </c>
      <c r="Q10" s="1"/>
      <c r="R10" s="1"/>
      <c r="S10" s="1"/>
    </row>
    <row r="11">
      <c r="A11" s="2">
        <f>IFERROR(__xludf.DUMMYFUNCTION("""COMPUTED_VALUE"""),44911.525286331016)</f>
        <v>44911.52529</v>
      </c>
      <c r="B11" s="1" t="str">
        <f>IFERROR(__xludf.DUMMYFUNCTION("""COMPUTED_VALUE"""),"India")</f>
        <v>India</v>
      </c>
      <c r="C11" s="1">
        <f>IFERROR(__xludf.DUMMYFUNCTION("""COMPUTED_VALUE"""),201310.0)</f>
        <v>201310</v>
      </c>
      <c r="D11" s="1" t="str">
        <f>IFERROR(__xludf.DUMMYFUNCTION("""COMPUTED_VALUE"""),"Male")</f>
        <v>Male</v>
      </c>
      <c r="E11" s="1" t="str">
        <f>IFERROR(__xludf.DUMMYFUNCTION("""COMPUTED_VALUE"""),"Social Media like LinkedIn")</f>
        <v>Social Media like LinkedIn</v>
      </c>
      <c r="F11" s="1" t="str">
        <f>IFERROR(__xludf.DUMMYFUNCTION("""COMPUTED_VALUE"""),"No, But if someone could bare the cost I will")</f>
        <v>No, But if someone could bare the cost I will</v>
      </c>
      <c r="G11" s="1" t="str">
        <f>IFERROR(__xludf.DUMMYFUNCTION("""COMPUTED_VALUE"""),"This will be hard to do, but if it is the right company I would try")</f>
        <v>This will be hard to do, but if it is the right company I would try</v>
      </c>
      <c r="H11" s="1" t="str">
        <f>IFERROR(__xludf.DUMMYFUNCTION("""COMPUTED_VALUE"""),"Yes")</f>
        <v>Yes</v>
      </c>
      <c r="I11" s="1" t="str">
        <f>IFERROR(__xludf.DUMMYFUNCTION("""COMPUTED_VALUE"""),"Will work for them")</f>
        <v>Will work for them</v>
      </c>
      <c r="J11" s="1">
        <f>IFERROR(__xludf.DUMMYFUNCTION("""COMPUTED_VALUE"""),7.0)</f>
        <v>7</v>
      </c>
      <c r="K11" s="1" t="str">
        <f>IFERROR(__xludf.DUMMYFUNCTION("""COMPUTED_VALUE"""),"Every Day Office Environment")</f>
        <v>Every Day Office Environment</v>
      </c>
      <c r="L11" s="1" t="str">
        <f>IFERROR(__xludf.DUMMYFUNCTION("""COMPUTED_VALUE"""),"Employer who rewards learning and enables that environment")</f>
        <v>Employer who rewards learning and enables that environment</v>
      </c>
      <c r="M11" s="1" t="str">
        <f>IFERROR(__xludf.DUMMYFUNCTION("""COMPUTED_VALUE"""),"Self Paced Learning Portals, Learning by observing others")</f>
        <v>Self Paced Learning Portals, Learning by observing others</v>
      </c>
      <c r="N11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1" s="1" t="str">
        <f>IFERROR(__xludf.DUMMYFUNCTION("""COMPUTED_VALUE"""),"Manager who explains what is expected, sets a goal and helps achieve it")</f>
        <v>Manager who explains what is expected, sets a goal and helps achieve it</v>
      </c>
      <c r="P1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1" s="1"/>
      <c r="R11" s="1"/>
      <c r="S11" s="1"/>
    </row>
    <row r="12">
      <c r="A12" s="2">
        <f>IFERROR(__xludf.DUMMYFUNCTION("""COMPUTED_VALUE"""),44911.52869152778)</f>
        <v>44911.52869</v>
      </c>
      <c r="B12" s="1" t="str">
        <f>IFERROR(__xludf.DUMMYFUNCTION("""COMPUTED_VALUE"""),"India")</f>
        <v>India</v>
      </c>
      <c r="C12" s="1">
        <f>IFERROR(__xludf.DUMMYFUNCTION("""COMPUTED_VALUE"""),679121.0)</f>
        <v>679121</v>
      </c>
      <c r="D12" s="1" t="str">
        <f>IFERROR(__xludf.DUMMYFUNCTION("""COMPUTED_VALUE"""),"Male")</f>
        <v>Male</v>
      </c>
      <c r="E12" s="1" t="str">
        <f>IFERROR(__xludf.DUMMYFUNCTION("""COMPUTED_VALUE"""),"People from my circle, but not family members")</f>
        <v>People from my circle, but not family members</v>
      </c>
      <c r="F12" s="1" t="str">
        <f>IFERROR(__xludf.DUMMYFUNCTION("""COMPUTED_VALUE"""),"Yes, I will earn and do that")</f>
        <v>Yes, I will earn and do that</v>
      </c>
      <c r="G12" s="1" t="str">
        <f>IFERROR(__xludf.DUMMYFUNCTION("""COMPUTED_VALUE"""),"This will be hard to do, but if it is the right company I would try")</f>
        <v>This will be hard to do, but if it is the right company I would try</v>
      </c>
      <c r="H12" s="1" t="str">
        <f>IFERROR(__xludf.DUMMYFUNCTION("""COMPUTED_VALUE"""),"Yes")</f>
        <v>Yes</v>
      </c>
      <c r="I12" s="1" t="str">
        <f>IFERROR(__xludf.DUMMYFUNCTION("""COMPUTED_VALUE"""),"Will work for them")</f>
        <v>Will work for them</v>
      </c>
      <c r="J12" s="1">
        <f>IFERROR(__xludf.DUMMYFUNCTION("""COMPUTED_VALUE"""),8.0)</f>
        <v>8</v>
      </c>
      <c r="K12" s="1" t="str">
        <f>IFERROR(__xludf.DUMMYFUNCTION("""COMPUTED_VALUE"""),"Fully Remote with Options to travel as and when needed")</f>
        <v>Fully Remote with Options to travel as and when needed</v>
      </c>
      <c r="L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2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12" s="1" t="str">
        <f>IFERROR(__xludf.DUMMYFUNCTION("""COMPUTED_VALUE"""),"Manager who sets goal and helps me achieve it")</f>
        <v>Manager who sets goal and helps me achieve it</v>
      </c>
      <c r="P1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2" s="1"/>
      <c r="R12" s="1"/>
      <c r="S12" s="1"/>
    </row>
    <row r="13">
      <c r="A13" s="2">
        <f>IFERROR(__xludf.DUMMYFUNCTION("""COMPUTED_VALUE"""),44911.529322291666)</f>
        <v>44911.52932</v>
      </c>
      <c r="B13" s="1" t="str">
        <f>IFERROR(__xludf.DUMMYFUNCTION("""COMPUTED_VALUE"""),"India")</f>
        <v>India</v>
      </c>
      <c r="C13" s="1">
        <f>IFERROR(__xludf.DUMMYFUNCTION("""COMPUTED_VALUE"""),639111.0)</f>
        <v>639111</v>
      </c>
      <c r="D13" s="1" t="str">
        <f>IFERROR(__xludf.DUMMYFUNCTION("""COMPUTED_VALUE"""),"Male")</f>
        <v>Male</v>
      </c>
      <c r="E13" s="1" t="str">
        <f>IFERROR(__xludf.DUMMYFUNCTION("""COMPUTED_VALUE"""),"People who have changed the world for better")</f>
        <v>People who have changed the world for better</v>
      </c>
      <c r="F13" s="1" t="str">
        <f>IFERROR(__xludf.DUMMYFUNCTION("""COMPUTED_VALUE"""),"No, But if someone could bare the cost I will")</f>
        <v>No, But if someone could bare the cost I will</v>
      </c>
      <c r="G13" s="1" t="str">
        <f>IFERROR(__xludf.DUMMYFUNCTION("""COMPUTED_VALUE"""),"Will work for 3 years or more")</f>
        <v>Will work for 3 years or more</v>
      </c>
      <c r="H13" s="1" t="str">
        <f>IFERROR(__xludf.DUMMYFUNCTION("""COMPUTED_VALUE"""),"No")</f>
        <v>No</v>
      </c>
      <c r="I13" s="1" t="str">
        <f>IFERROR(__xludf.DUMMYFUNCTION("""COMPUTED_VALUE"""),"Will NOT work for them")</f>
        <v>Will NOT work for them</v>
      </c>
      <c r="J13" s="1">
        <f>IFERROR(__xludf.DUMMYFUNCTION("""COMPUTED_VALUE"""),1.0)</f>
        <v>1</v>
      </c>
      <c r="K13" s="1" t="str">
        <f>IFERROR(__xludf.DUMMYFUNCTION("""COMPUTED_VALUE"""),"Fully Remote with Options to travel as and when needed")</f>
        <v>Fully Remote with Options to travel as and when needed</v>
      </c>
      <c r="L13" s="1" t="str">
        <f>IFERROR(__xludf.DUMMYFUNCTION("""COMPUTED_VALUE"""),"Employer who appreciates learning and enables that environment")</f>
        <v>Employer who appreciates learning and enables that environment</v>
      </c>
      <c r="M13" s="1" t="str">
        <f>IFERROR(__xludf.DUMMYFUNCTION("""COMPUTED_VALUE"""),"Self Paced Learning Portals, Instructor or Expert Learning Programs")</f>
        <v>Self Paced Learning Portals, Instructor or Expert Learning Programs</v>
      </c>
      <c r="N13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13" s="1" t="str">
        <f>IFERROR(__xludf.DUMMYFUNCTION("""COMPUTED_VALUE"""),"Manager who sets goal and helps me achieve it")</f>
        <v>Manager who sets goal and helps me achieve it</v>
      </c>
      <c r="P13" s="1" t="str">
        <f>IFERROR(__xludf.DUMMYFUNCTION("""COMPUTED_VALUE"""),"Work alone")</f>
        <v>Work alone</v>
      </c>
      <c r="Q13" s="1"/>
      <c r="R13" s="1"/>
      <c r="S13" s="1"/>
    </row>
    <row r="14">
      <c r="A14" s="2">
        <f>IFERROR(__xludf.DUMMYFUNCTION("""COMPUTED_VALUE"""),44911.544021388894)</f>
        <v>44911.54402</v>
      </c>
      <c r="B14" s="1" t="str">
        <f>IFERROR(__xludf.DUMMYFUNCTION("""COMPUTED_VALUE"""),"India")</f>
        <v>India</v>
      </c>
      <c r="C14" s="1">
        <f>IFERROR(__xludf.DUMMYFUNCTION("""COMPUTED_VALUE"""),136119.0)</f>
        <v>136119</v>
      </c>
      <c r="D14" s="1" t="str">
        <f>IFERROR(__xludf.DUMMYFUNCTION("""COMPUTED_VALUE"""),"Male")</f>
        <v>Male</v>
      </c>
      <c r="E14" s="1" t="str">
        <f>IFERROR(__xludf.DUMMYFUNCTION("""COMPUTED_VALUE"""),"My Parents")</f>
        <v>My Parents</v>
      </c>
      <c r="F14" s="1" t="str">
        <f>IFERROR(__xludf.DUMMYFUNCTION("""COMPUTED_VALUE"""),"No, But if someone could bare the cost I will")</f>
        <v>No, But if someone could bare the cost I will</v>
      </c>
      <c r="G14" s="1" t="str">
        <f>IFERROR(__xludf.DUMMYFUNCTION("""COMPUTED_VALUE"""),"This will be hard to do, but if it is the right company I would try")</f>
        <v>This will be hard to do, but if it is the right company I would try</v>
      </c>
      <c r="H14" s="1" t="str">
        <f>IFERROR(__xludf.DUMMYFUNCTION("""COMPUTED_VALUE"""),"Yes")</f>
        <v>Yes</v>
      </c>
      <c r="I14" s="1" t="str">
        <f>IFERROR(__xludf.DUMMYFUNCTION("""COMPUTED_VALUE"""),"Will work for them")</f>
        <v>Will work for them</v>
      </c>
      <c r="J14" s="1">
        <f>IFERROR(__xludf.DUMMYFUNCTION("""COMPUTED_VALUE"""),4.0)</f>
        <v>4</v>
      </c>
      <c r="K14" s="1" t="str">
        <f>IFERROR(__xludf.DUMMYFUNCTION("""COMPUTED_VALUE"""),"Hybrid Working Environment with less than 15 days a month at office")</f>
        <v>Hybrid Working Environment with less than 15 days a month at office</v>
      </c>
      <c r="L14" s="1" t="str">
        <f>IFERROR(__xludf.DUMMYFUNCTION("""COMPUTED_VALUE"""),"Employer who appreciates learning and enables that environment")</f>
        <v>Employer who appreciates learning and enables that environment</v>
      </c>
      <c r="M14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4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14" s="1" t="str">
        <f>IFERROR(__xludf.DUMMYFUNCTION("""COMPUTED_VALUE"""),"Manager who sets goal and helps me achieve it")</f>
        <v>Manager who sets goal and helps me achieve it</v>
      </c>
      <c r="P14" s="1" t="str">
        <f>IFERROR(__xludf.DUMMYFUNCTION("""COMPUTED_VALUE"""),"Work with 2 to 3 people in my team")</f>
        <v>Work with 2 to 3 people in my team</v>
      </c>
      <c r="Q14" s="1"/>
      <c r="R14" s="1"/>
      <c r="S14" s="1"/>
    </row>
    <row r="15">
      <c r="A15" s="2">
        <f>IFERROR(__xludf.DUMMYFUNCTION("""COMPUTED_VALUE"""),44911.556187372684)</f>
        <v>44911.55619</v>
      </c>
      <c r="B15" s="1" t="str">
        <f>IFERROR(__xludf.DUMMYFUNCTION("""COMPUTED_VALUE"""),"India")</f>
        <v>India</v>
      </c>
      <c r="C15" s="1">
        <f>IFERROR(__xludf.DUMMYFUNCTION("""COMPUTED_VALUE"""),678104.0)</f>
        <v>678104</v>
      </c>
      <c r="D15" s="1" t="str">
        <f>IFERROR(__xludf.DUMMYFUNCTION("""COMPUTED_VALUE"""),"Male")</f>
        <v>Male</v>
      </c>
      <c r="E15" s="1" t="str">
        <f>IFERROR(__xludf.DUMMYFUNCTION("""COMPUTED_VALUE"""),"People who have changed the world for better")</f>
        <v>People who have changed the world for better</v>
      </c>
      <c r="F15" s="1" t="str">
        <f>IFERROR(__xludf.DUMMYFUNCTION("""COMPUTED_VALUE"""),"Yes, I will earn and do that")</f>
        <v>Yes, I will earn and do that</v>
      </c>
      <c r="G15" s="1" t="str">
        <f>IFERROR(__xludf.DUMMYFUNCTION("""COMPUTED_VALUE"""),"This will be hard to do, but if it is the right company I would try")</f>
        <v>This will be hard to do, but if it is the right company I would try</v>
      </c>
      <c r="H15" s="1" t="str">
        <f>IFERROR(__xludf.DUMMYFUNCTION("""COMPUTED_VALUE"""),"No")</f>
        <v>No</v>
      </c>
      <c r="I15" s="1" t="str">
        <f>IFERROR(__xludf.DUMMYFUNCTION("""COMPUTED_VALUE"""),"Will NOT work for them")</f>
        <v>Will NOT work for them</v>
      </c>
      <c r="J15" s="1">
        <f>IFERROR(__xludf.DUMMYFUNCTION("""COMPUTED_VALUE"""),1.0)</f>
        <v>1</v>
      </c>
      <c r="K15" s="1" t="str">
        <f>IFERROR(__xludf.DUMMYFUNCTION("""COMPUTED_VALUE"""),"Fully Remote with Options to travel as and when needed")</f>
        <v>Fully Remote with Options to travel as and when needed</v>
      </c>
      <c r="L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5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15" s="1" t="str">
        <f>IFERROR(__xludf.DUMMYFUNCTION("""COMPUTED_VALUE"""),"Manager who sets goal and helps me achieve it")</f>
        <v>Manager who sets goal and helps me achieve it</v>
      </c>
      <c r="P15" s="1" t="str">
        <f>IFERROR(__xludf.DUMMYFUNCTION("""COMPUTED_VALUE"""),"Work with 5 to 6 people in my team")</f>
        <v>Work with 5 to 6 people in my team</v>
      </c>
      <c r="Q15" s="1"/>
      <c r="R15" s="1"/>
      <c r="S15" s="1"/>
    </row>
    <row r="16">
      <c r="A16" s="2">
        <f>IFERROR(__xludf.DUMMYFUNCTION("""COMPUTED_VALUE"""),44911.55794868055)</f>
        <v>44911.55795</v>
      </c>
      <c r="B16" s="1" t="str">
        <f>IFERROR(__xludf.DUMMYFUNCTION("""COMPUTED_VALUE"""),"India")</f>
        <v>India</v>
      </c>
      <c r="C16" s="1">
        <f>IFERROR(__xludf.DUMMYFUNCTION("""COMPUTED_VALUE"""),560024.0)</f>
        <v>560024</v>
      </c>
      <c r="D16" s="1" t="str">
        <f>IFERROR(__xludf.DUMMYFUNCTION("""COMPUTED_VALUE"""),"Female")</f>
        <v>Female</v>
      </c>
      <c r="E16" s="1" t="str">
        <f>IFERROR(__xludf.DUMMYFUNCTION("""COMPUTED_VALUE"""),"People from my circle, but not family members")</f>
        <v>People from my circle, but not family members</v>
      </c>
      <c r="F16" s="1" t="str">
        <f>IFERROR(__xludf.DUMMYFUNCTION("""COMPUTED_VALUE"""),"Yes, I will earn and do that")</f>
        <v>Yes, I will earn and do that</v>
      </c>
      <c r="G16" s="1" t="str">
        <f>IFERROR(__xludf.DUMMYFUNCTION("""COMPUTED_VALUE"""),"This will be hard to do, but if it is the right company I would try")</f>
        <v>This will be hard to do, but if it is the right company I would try</v>
      </c>
      <c r="H16" s="1" t="str">
        <f>IFERROR(__xludf.DUMMYFUNCTION("""COMPUTED_VALUE"""),"Yes")</f>
        <v>Yes</v>
      </c>
      <c r="I16" s="1" t="str">
        <f>IFERROR(__xludf.DUMMYFUNCTION("""COMPUTED_VALUE"""),"Will NOT work for them")</f>
        <v>Will NOT work for them</v>
      </c>
      <c r="J16" s="1">
        <f>IFERROR(__xludf.DUMMYFUNCTION("""COMPUTED_VALUE"""),6.0)</f>
        <v>6</v>
      </c>
      <c r="K16" s="1" t="str">
        <f>IFERROR(__xludf.DUMMYFUNCTION("""COMPUTED_VALUE"""),"Hybrid Working Environment with less than 15 days a month at office")</f>
        <v>Hybrid Working Environment with less than 15 days a month at office</v>
      </c>
      <c r="L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" s="1" t="str">
        <f>IFERROR(__xludf.DUMMYFUNCTION("""COMPUTED_VALUE"""),"Self Paced Learning Portals, Instructor or Expert Learning Programs")</f>
        <v>Self Paced Learning Portals, Instructor or Expert Learning Programs</v>
      </c>
      <c r="N16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16" s="1" t="str">
        <f>IFERROR(__xludf.DUMMYFUNCTION("""COMPUTED_VALUE"""),"Manager who explains what is expected, sets a goal and helps achieve it")</f>
        <v>Manager who explains what is expected, sets a goal and helps achieve it</v>
      </c>
      <c r="P16" s="1" t="str">
        <f>IFERROR(__xludf.DUMMYFUNCTION("""COMPUTED_VALUE"""),"Work with more than 10 people in my team")</f>
        <v>Work with more than 10 people in my team</v>
      </c>
      <c r="Q16" s="1"/>
      <c r="R16" s="1"/>
      <c r="S16" s="1"/>
    </row>
    <row r="17">
      <c r="A17" s="2">
        <f>IFERROR(__xludf.DUMMYFUNCTION("""COMPUTED_VALUE"""),44911.55909340278)</f>
        <v>44911.55909</v>
      </c>
      <c r="B17" s="1" t="str">
        <f>IFERROR(__xludf.DUMMYFUNCTION("""COMPUTED_VALUE"""),"India")</f>
        <v>India</v>
      </c>
      <c r="C17" s="1">
        <f>IFERROR(__xludf.DUMMYFUNCTION("""COMPUTED_VALUE"""),560064.0)</f>
        <v>560064</v>
      </c>
      <c r="D17" s="1" t="str">
        <f>IFERROR(__xludf.DUMMYFUNCTION("""COMPUTED_VALUE"""),"Male")</f>
        <v>Male</v>
      </c>
      <c r="E17" s="1" t="str">
        <f>IFERROR(__xludf.DUMMYFUNCTION("""COMPUTED_VALUE"""),"People from my circle, but not family members")</f>
        <v>People from my circle, but not family members</v>
      </c>
      <c r="F17" s="1" t="str">
        <f>IFERROR(__xludf.DUMMYFUNCTION("""COMPUTED_VALUE"""),"No, But if someone could bare the cost I will")</f>
        <v>No, But if someone could bare the cost I will</v>
      </c>
      <c r="G17" s="1" t="str">
        <f>IFERROR(__xludf.DUMMYFUNCTION("""COMPUTED_VALUE"""),"This will be hard to do, but if it is the right company I would try")</f>
        <v>This will be hard to do, but if it is the right company I would try</v>
      </c>
      <c r="H17" s="1" t="str">
        <f>IFERROR(__xludf.DUMMYFUNCTION("""COMPUTED_VALUE"""),"No")</f>
        <v>No</v>
      </c>
      <c r="I17" s="1" t="str">
        <f>IFERROR(__xludf.DUMMYFUNCTION("""COMPUTED_VALUE"""),"Will NOT work for them")</f>
        <v>Will NOT work for them</v>
      </c>
      <c r="J17" s="1">
        <f>IFERROR(__xludf.DUMMYFUNCTION("""COMPUTED_VALUE"""),8.0)</f>
        <v>8</v>
      </c>
      <c r="K17" s="1" t="str">
        <f>IFERROR(__xludf.DUMMYFUNCTION("""COMPUTED_VALUE"""),"Hybrid Working Environment with less than 10 days a month at office")</f>
        <v>Hybrid Working Environment with less than 10 days a month at office</v>
      </c>
      <c r="L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" s="1" t="str">
        <f>IFERROR(__xludf.DUMMYFUNCTION("""COMPUTED_VALUE"""),"Instructor or Expert Learning Programs, Learning by observing others")</f>
        <v>Instructor or Expert Learning Programs, Learning by observing others</v>
      </c>
      <c r="N17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17" s="1" t="str">
        <f>IFERROR(__xludf.DUMMYFUNCTION("""COMPUTED_VALUE"""),"Manager who explains what is expected, sets a goal and helps achieve it")</f>
        <v>Manager who explains what is expected, sets a goal and helps achieve it</v>
      </c>
      <c r="P1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7" s="1"/>
      <c r="R17" s="1"/>
      <c r="S17" s="1"/>
    </row>
    <row r="18">
      <c r="A18" s="2">
        <f>IFERROR(__xludf.DUMMYFUNCTION("""COMPUTED_VALUE"""),44911.55977704861)</f>
        <v>44911.55978</v>
      </c>
      <c r="B18" s="1" t="str">
        <f>IFERROR(__xludf.DUMMYFUNCTION("""COMPUTED_VALUE"""),"India")</f>
        <v>India</v>
      </c>
      <c r="C18" s="1">
        <f>IFERROR(__xludf.DUMMYFUNCTION("""COMPUTED_VALUE"""),561203.0)</f>
        <v>561203</v>
      </c>
      <c r="D18" s="1" t="str">
        <f>IFERROR(__xludf.DUMMYFUNCTION("""COMPUTED_VALUE"""),"Male")</f>
        <v>Male</v>
      </c>
      <c r="E18" s="1" t="str">
        <f>IFERROR(__xludf.DUMMYFUNCTION("""COMPUTED_VALUE"""),"Influencers who had successful careers")</f>
        <v>Influencers who had successful careers</v>
      </c>
      <c r="F18" s="1" t="str">
        <f>IFERROR(__xludf.DUMMYFUNCTION("""COMPUTED_VALUE"""),"Yes, I will earn and do that")</f>
        <v>Yes, I will earn and do that</v>
      </c>
      <c r="G18" s="1" t="str">
        <f>IFERROR(__xludf.DUMMYFUNCTION("""COMPUTED_VALUE"""),"This will be hard to do, but if it is the right company I would try")</f>
        <v>This will be hard to do, but if it is the right company I would try</v>
      </c>
      <c r="H18" s="1" t="str">
        <f>IFERROR(__xludf.DUMMYFUNCTION("""COMPUTED_VALUE"""),"No")</f>
        <v>No</v>
      </c>
      <c r="I18" s="1" t="str">
        <f>IFERROR(__xludf.DUMMYFUNCTION("""COMPUTED_VALUE"""),"Will NOT work for them")</f>
        <v>Will NOT work for them</v>
      </c>
      <c r="J18" s="1">
        <f>IFERROR(__xludf.DUMMYFUNCTION("""COMPUTED_VALUE"""),1.0)</f>
        <v>1</v>
      </c>
      <c r="K18" s="1" t="str">
        <f>IFERROR(__xludf.DUMMYFUNCTION("""COMPUTED_VALUE"""),"Hybrid Working Environment with less than 15 days a month at office")</f>
        <v>Hybrid Working Environment with less than 15 days a month at office</v>
      </c>
      <c r="L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" s="1" t="str">
        <f>IFERROR(__xludf.DUMMYFUNCTION("""COMPUTED_VALUE"""),"Self Paced Learning Portals, Instructor or Expert Learning Programs")</f>
        <v>Self Paced Learning Portals, Instructor or Expert Learning Programs</v>
      </c>
      <c r="N18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18" s="1" t="str">
        <f>IFERROR(__xludf.DUMMYFUNCTION("""COMPUTED_VALUE"""),"Manager who explains what is expected, sets a goal and helps achieve it")</f>
        <v>Manager who explains what is expected, sets a goal and helps achieve it</v>
      </c>
      <c r="P18" s="1" t="str">
        <f>IFERROR(__xludf.DUMMYFUNCTION("""COMPUTED_VALUE"""),"Work with 2 to 3 people in my team, Work with 5 to 6 people in my team")</f>
        <v>Work with 2 to 3 people in my team, Work with 5 to 6 people in my team</v>
      </c>
      <c r="Q18" s="1"/>
      <c r="R18" s="1"/>
      <c r="S18" s="1"/>
    </row>
    <row r="19">
      <c r="A19" s="2">
        <f>IFERROR(__xludf.DUMMYFUNCTION("""COMPUTED_VALUE"""),44911.56215525463)</f>
        <v>44911.56216</v>
      </c>
      <c r="B19" s="1" t="str">
        <f>IFERROR(__xludf.DUMMYFUNCTION("""COMPUTED_VALUE"""),"India")</f>
        <v>India</v>
      </c>
      <c r="C19" s="1">
        <f>IFERROR(__xludf.DUMMYFUNCTION("""COMPUTED_VALUE"""),515201.0)</f>
        <v>515201</v>
      </c>
      <c r="D19" s="1" t="str">
        <f>IFERROR(__xludf.DUMMYFUNCTION("""COMPUTED_VALUE"""),"Male")</f>
        <v>Male</v>
      </c>
      <c r="E19" s="1" t="str">
        <f>IFERROR(__xludf.DUMMYFUNCTION("""COMPUTED_VALUE"""),"My Parents")</f>
        <v>My Parents</v>
      </c>
      <c r="F19" s="1" t="str">
        <f>IFERROR(__xludf.DUMMYFUNCTION("""COMPUTED_VALUE"""),"Yes, I will earn and do that")</f>
        <v>Yes, I will earn and do that</v>
      </c>
      <c r="G19" s="1" t="str">
        <f>IFERROR(__xludf.DUMMYFUNCTION("""COMPUTED_VALUE"""),"Will work for 3 years or more")</f>
        <v>Will work for 3 years or more</v>
      </c>
      <c r="H19" s="1" t="str">
        <f>IFERROR(__xludf.DUMMYFUNCTION("""COMPUTED_VALUE"""),"No")</f>
        <v>No</v>
      </c>
      <c r="I19" s="1" t="str">
        <f>IFERROR(__xludf.DUMMYFUNCTION("""COMPUTED_VALUE"""),"Will NOT work for them")</f>
        <v>Will NOT work for them</v>
      </c>
      <c r="J19" s="1">
        <f>IFERROR(__xludf.DUMMYFUNCTION("""COMPUTED_VALUE"""),2.0)</f>
        <v>2</v>
      </c>
      <c r="K19" s="1" t="str">
        <f>IFERROR(__xludf.DUMMYFUNCTION("""COMPUTED_VALUE"""),"Every Day Office Environment")</f>
        <v>Every Day Office Environment</v>
      </c>
      <c r="L19" s="1" t="str">
        <f>IFERROR(__xludf.DUMMYFUNCTION("""COMPUTED_VALUE"""),"Employer who appreciates learning and enables that environment")</f>
        <v>Employer who appreciates learning and enables that environment</v>
      </c>
      <c r="M19" s="1" t="str">
        <f>IFERROR(__xludf.DUMMYFUNCTION("""COMPUTED_VALUE"""),"Self Paced Learning Portals, Instructor or Expert Learning Programs")</f>
        <v>Self Paced Learning Portals, Instructor or Expert Learning Programs</v>
      </c>
      <c r="N19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19" s="1" t="str">
        <f>IFERROR(__xludf.DUMMYFUNCTION("""COMPUTED_VALUE"""),"Manager who sets goal and helps me achieve it")</f>
        <v>Manager who sets goal and helps me achieve it</v>
      </c>
      <c r="P19" s="1" t="str">
        <f>IFERROR(__xludf.DUMMYFUNCTION("""COMPUTED_VALUE"""),"Work with 5 to 6 people in my team")</f>
        <v>Work with 5 to 6 people in my team</v>
      </c>
      <c r="Q19" s="1"/>
      <c r="R19" s="1"/>
      <c r="S19" s="1"/>
    </row>
    <row r="20">
      <c r="A20" s="2">
        <f>IFERROR(__xludf.DUMMYFUNCTION("""COMPUTED_VALUE"""),44911.565388726856)</f>
        <v>44911.56539</v>
      </c>
      <c r="B20" s="1" t="str">
        <f>IFERROR(__xludf.DUMMYFUNCTION("""COMPUTED_VALUE"""),"India")</f>
        <v>India</v>
      </c>
      <c r="C20" s="1">
        <f>IFERROR(__xludf.DUMMYFUNCTION("""COMPUTED_VALUE"""),211002.0)</f>
        <v>211002</v>
      </c>
      <c r="D20" s="1" t="str">
        <f>IFERROR(__xludf.DUMMYFUNCTION("""COMPUTED_VALUE"""),"Male")</f>
        <v>Male</v>
      </c>
      <c r="E20" s="1" t="str">
        <f>IFERROR(__xludf.DUMMYFUNCTION("""COMPUTED_VALUE"""),"People who have changed the world for better")</f>
        <v>People who have changed the world for better</v>
      </c>
      <c r="F20" s="1" t="str">
        <f>IFERROR(__xludf.DUMMYFUNCTION("""COMPUTED_VALUE"""),"Yes, I will earn and do that")</f>
        <v>Yes, I will earn and do that</v>
      </c>
      <c r="G20" s="1" t="str">
        <f>IFERROR(__xludf.DUMMYFUNCTION("""COMPUTED_VALUE"""),"This will be hard to do, but if it is the right company I would try")</f>
        <v>This will be hard to do, but if it is the right company I would try</v>
      </c>
      <c r="H20" s="1" t="str">
        <f>IFERROR(__xludf.DUMMYFUNCTION("""COMPUTED_VALUE"""),"No")</f>
        <v>No</v>
      </c>
      <c r="I20" s="1" t="str">
        <f>IFERROR(__xludf.DUMMYFUNCTION("""COMPUTED_VALUE"""),"Will work for them")</f>
        <v>Will work for them</v>
      </c>
      <c r="J20" s="1">
        <f>IFERROR(__xludf.DUMMYFUNCTION("""COMPUTED_VALUE"""),6.0)</f>
        <v>6</v>
      </c>
      <c r="K20" s="1" t="str">
        <f>IFERROR(__xludf.DUMMYFUNCTION("""COMPUTED_VALUE"""),"Every Day Office Environment")</f>
        <v>Every Day Office Environment</v>
      </c>
      <c r="L20" s="1" t="str">
        <f>IFERROR(__xludf.DUMMYFUNCTION("""COMPUTED_VALUE"""),"Employer who appreciates learning and enables that environment")</f>
        <v>Employer who appreciates learning and enables that environment</v>
      </c>
      <c r="M2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0" s="1" t="str">
        <f>IFERROR(__xludf.DUMMYFUNCTION("""COMPUTED_VALUE"""),"Business Operations in any organization, Manage and drive End-to-End Projects or Products, Work in a BPO setup for some well known client")</f>
        <v>Business Operations in any organization, Manage and drive End-to-End Projects or Products, Work in a BPO setup for some well known client</v>
      </c>
      <c r="O20" s="1" t="str">
        <f>IFERROR(__xludf.DUMMYFUNCTION("""COMPUTED_VALUE"""),"Manager who explains what is expected, sets a goal and helps achieve it")</f>
        <v>Manager who explains what is expected, sets a goal and helps achieve it</v>
      </c>
      <c r="P20" s="1" t="str">
        <f>IFERROR(__xludf.DUMMYFUNCTION("""COMPUTED_VALUE"""),"Work with more than 10 people in my team")</f>
        <v>Work with more than 10 people in my team</v>
      </c>
      <c r="Q20" s="1"/>
      <c r="R20" s="1"/>
      <c r="S20" s="1"/>
    </row>
    <row r="21">
      <c r="A21" s="2">
        <f>IFERROR(__xludf.DUMMYFUNCTION("""COMPUTED_VALUE"""),44911.56687855324)</f>
        <v>44911.56688</v>
      </c>
      <c r="B21" s="1" t="str">
        <f>IFERROR(__xludf.DUMMYFUNCTION("""COMPUTED_VALUE"""),"India")</f>
        <v>India</v>
      </c>
      <c r="C21" s="1">
        <f>IFERROR(__xludf.DUMMYFUNCTION("""COMPUTED_VALUE"""),577002.0)</f>
        <v>577002</v>
      </c>
      <c r="D21" s="1" t="str">
        <f>IFERROR(__xludf.DUMMYFUNCTION("""COMPUTED_VALUE"""),"Female")</f>
        <v>Female</v>
      </c>
      <c r="E21" s="1" t="str">
        <f>IFERROR(__xludf.DUMMYFUNCTION("""COMPUTED_VALUE"""),"Influencers who had successful careers")</f>
        <v>Influencers who had successful careers</v>
      </c>
      <c r="F21" s="1" t="str">
        <f>IFERROR(__xludf.DUMMYFUNCTION("""COMPUTED_VALUE"""),"Yes, I will earn and do that")</f>
        <v>Yes, I will earn and do that</v>
      </c>
      <c r="G21" s="1" t="str">
        <f>IFERROR(__xludf.DUMMYFUNCTION("""COMPUTED_VALUE"""),"No way, 3 years with one employer is crazy")</f>
        <v>No way, 3 years with one employer is crazy</v>
      </c>
      <c r="H21" s="1" t="str">
        <f>IFERROR(__xludf.DUMMYFUNCTION("""COMPUTED_VALUE"""),"No")</f>
        <v>No</v>
      </c>
      <c r="I21" s="1" t="str">
        <f>IFERROR(__xludf.DUMMYFUNCTION("""COMPUTED_VALUE"""),"Will NOT work for them")</f>
        <v>Will NOT work for them</v>
      </c>
      <c r="J21" s="1">
        <f>IFERROR(__xludf.DUMMYFUNCTION("""COMPUTED_VALUE"""),7.0)</f>
        <v>7</v>
      </c>
      <c r="K21" s="1" t="str">
        <f>IFERROR(__xludf.DUMMYFUNCTION("""COMPUTED_VALUE"""),"Hybrid Working Environment with less than 15 days a month at office")</f>
        <v>Hybrid Working Environment with less than 15 days a month at office</v>
      </c>
      <c r="L21" s="1" t="str">
        <f>IFERROR(__xludf.DUMMYFUNCTION("""COMPUTED_VALUE"""),"Employer who rewards learning and enables that environment")</f>
        <v>Employer who rewards learning and enables that environment</v>
      </c>
      <c r="M21" s="1" t="str">
        <f>IFERROR(__xludf.DUMMYFUNCTION("""COMPUTED_VALUE"""),"Instructor or Expert Learning Programs, Learning by observing others")</f>
        <v>Instructor or Expert Learning Programs, Learning by observing others</v>
      </c>
      <c r="N21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1" s="1" t="str">
        <f>IFERROR(__xludf.DUMMYFUNCTION("""COMPUTED_VALUE"""),"Manager who explains what is expected, sets a goal and helps achieve it")</f>
        <v>Manager who explains what is expected, sets a goal and helps achieve it</v>
      </c>
      <c r="P21" s="1" t="str">
        <f>IFERROR(__xludf.DUMMYFUNCTION("""COMPUTED_VALUE"""),"Work alone, Work with 5 to 6 people in my team")</f>
        <v>Work alone, Work with 5 to 6 people in my team</v>
      </c>
      <c r="Q21" s="1"/>
      <c r="R21" s="1"/>
      <c r="S21" s="1"/>
    </row>
    <row r="22">
      <c r="A22" s="2">
        <f>IFERROR(__xludf.DUMMYFUNCTION("""COMPUTED_VALUE"""),44911.56982319444)</f>
        <v>44911.56982</v>
      </c>
      <c r="B22" s="1" t="str">
        <f>IFERROR(__xludf.DUMMYFUNCTION("""COMPUTED_VALUE"""),"India")</f>
        <v>India</v>
      </c>
      <c r="C22" s="1">
        <f>IFERROR(__xludf.DUMMYFUNCTION("""COMPUTED_VALUE"""),673020.0)</f>
        <v>673020</v>
      </c>
      <c r="D22" s="1" t="str">
        <f>IFERROR(__xludf.DUMMYFUNCTION("""COMPUTED_VALUE"""),"Female")</f>
        <v>Female</v>
      </c>
      <c r="E22" s="1" t="str">
        <f>IFERROR(__xludf.DUMMYFUNCTION("""COMPUTED_VALUE"""),"People from my circle, but not family members")</f>
        <v>People from my circle, but not family members</v>
      </c>
      <c r="F22" s="1" t="str">
        <f>IFERROR(__xludf.DUMMYFUNCTION("""COMPUTED_VALUE"""),"No, But if someone could bare the cost I will")</f>
        <v>No, But if someone could bare the cost I will</v>
      </c>
      <c r="G22" s="1" t="str">
        <f>IFERROR(__xludf.DUMMYFUNCTION("""COMPUTED_VALUE"""),"This will be hard to do, but if it is the right company I would try")</f>
        <v>This will be hard to do, but if it is the right company I would try</v>
      </c>
      <c r="H22" s="1" t="str">
        <f>IFERROR(__xludf.DUMMYFUNCTION("""COMPUTED_VALUE"""),"No")</f>
        <v>No</v>
      </c>
      <c r="I22" s="1" t="str">
        <f>IFERROR(__xludf.DUMMYFUNCTION("""COMPUTED_VALUE"""),"Will NOT work for them")</f>
        <v>Will NOT work for them</v>
      </c>
      <c r="J22" s="1">
        <f>IFERROR(__xludf.DUMMYFUNCTION("""COMPUTED_VALUE"""),1.0)</f>
        <v>1</v>
      </c>
      <c r="K22" s="1" t="str">
        <f>IFERROR(__xludf.DUMMYFUNCTION("""COMPUTED_VALUE"""),"Hybrid Working Environment with less than 15 days a month at office")</f>
        <v>Hybrid Working Environment with less than 15 days a month at office</v>
      </c>
      <c r="L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2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22" s="1" t="str">
        <f>IFERROR(__xludf.DUMMYFUNCTION("""COMPUTED_VALUE"""),"Manager who explains what is expected, sets a goal and helps achieve it")</f>
        <v>Manager who explains what is expected, sets a goal and helps achieve it</v>
      </c>
      <c r="P22" s="1" t="str">
        <f>IFERROR(__xludf.DUMMYFUNCTION("""COMPUTED_VALUE"""),"Work with 5 to 6 people in my team")</f>
        <v>Work with 5 to 6 people in my team</v>
      </c>
      <c r="Q22" s="1"/>
      <c r="R22" s="1"/>
      <c r="S22" s="1"/>
    </row>
    <row r="23">
      <c r="A23" s="2">
        <f>IFERROR(__xludf.DUMMYFUNCTION("""COMPUTED_VALUE"""),44911.57347041667)</f>
        <v>44911.57347</v>
      </c>
      <c r="B23" s="1" t="str">
        <f>IFERROR(__xludf.DUMMYFUNCTION("""COMPUTED_VALUE"""),"India")</f>
        <v>India</v>
      </c>
      <c r="C23" s="1">
        <f>IFERROR(__xludf.DUMMYFUNCTION("""COMPUTED_VALUE"""),301019.0)</f>
        <v>301019</v>
      </c>
      <c r="D23" s="1" t="str">
        <f>IFERROR(__xludf.DUMMYFUNCTION("""COMPUTED_VALUE"""),"Male")</f>
        <v>Male</v>
      </c>
      <c r="E23" s="1" t="str">
        <f>IFERROR(__xludf.DUMMYFUNCTION("""COMPUTED_VALUE"""),"My Parents")</f>
        <v>My Parents</v>
      </c>
      <c r="F23" s="1" t="str">
        <f>IFERROR(__xludf.DUMMYFUNCTION("""COMPUTED_VALUE"""),"Yes, I will earn and do that")</f>
        <v>Yes, I will earn and do that</v>
      </c>
      <c r="G23" s="1" t="str">
        <f>IFERROR(__xludf.DUMMYFUNCTION("""COMPUTED_VALUE"""),"No way, 3 years with one employer is crazy")</f>
        <v>No way, 3 years with one employer is crazy</v>
      </c>
      <c r="H23" s="1" t="str">
        <f>IFERROR(__xludf.DUMMYFUNCTION("""COMPUTED_VALUE"""),"No")</f>
        <v>No</v>
      </c>
      <c r="I23" s="1" t="str">
        <f>IFERROR(__xludf.DUMMYFUNCTION("""COMPUTED_VALUE"""),"Will NOT work for them")</f>
        <v>Will NOT work for them</v>
      </c>
      <c r="J23" s="1">
        <f>IFERROR(__xludf.DUMMYFUNCTION("""COMPUTED_VALUE"""),1.0)</f>
        <v>1</v>
      </c>
      <c r="K23" s="1" t="str">
        <f>IFERROR(__xludf.DUMMYFUNCTION("""COMPUTED_VALUE"""),"Every Day Office Environment")</f>
        <v>Every Day Office Environment</v>
      </c>
      <c r="L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" s="1" t="str">
        <f>IFERROR(__xludf.DUMMYFUNCTION("""COMPUTED_VALUE"""),"Self Paced Learning Portals, Learning by observing others")</f>
        <v>Self Paced Learning Portals, Learning by observing others</v>
      </c>
      <c r="N23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23" s="1" t="str">
        <f>IFERROR(__xludf.DUMMYFUNCTION("""COMPUTED_VALUE"""),"Manager who clearly describes what she/he needs")</f>
        <v>Manager who clearly describes what she/he needs</v>
      </c>
      <c r="P23" s="1" t="str">
        <f>IFERROR(__xludf.DUMMYFUNCTION("""COMPUTED_VALUE"""),"Work with 2 to 3 people in my team")</f>
        <v>Work with 2 to 3 people in my team</v>
      </c>
      <c r="Q23" s="1"/>
      <c r="R23" s="1"/>
      <c r="S23" s="1"/>
    </row>
    <row r="24">
      <c r="A24" s="2">
        <f>IFERROR(__xludf.DUMMYFUNCTION("""COMPUTED_VALUE"""),44911.57429241898)</f>
        <v>44911.57429</v>
      </c>
      <c r="B24" s="1" t="str">
        <f>IFERROR(__xludf.DUMMYFUNCTION("""COMPUTED_VALUE"""),"India")</f>
        <v>India</v>
      </c>
      <c r="C24" s="1">
        <f>IFERROR(__xludf.DUMMYFUNCTION("""COMPUTED_VALUE"""),680613.0)</f>
        <v>680613</v>
      </c>
      <c r="D24" s="1" t="str">
        <f>IFERROR(__xludf.DUMMYFUNCTION("""COMPUTED_VALUE"""),"Female")</f>
        <v>Female</v>
      </c>
      <c r="E24" s="1" t="str">
        <f>IFERROR(__xludf.DUMMYFUNCTION("""COMPUTED_VALUE"""),"My Parents")</f>
        <v>My Parents</v>
      </c>
      <c r="F24" s="1" t="str">
        <f>IFERROR(__xludf.DUMMYFUNCTION("""COMPUTED_VALUE"""),"Yes, I will earn and do that")</f>
        <v>Yes, I will earn and do that</v>
      </c>
      <c r="G24" s="1" t="str">
        <f>IFERROR(__xludf.DUMMYFUNCTION("""COMPUTED_VALUE"""),"This will be hard to do, but if it is the right company I would try")</f>
        <v>This will be hard to do, but if it is the right company I would try</v>
      </c>
      <c r="H24" s="1" t="str">
        <f>IFERROR(__xludf.DUMMYFUNCTION("""COMPUTED_VALUE"""),"Yes")</f>
        <v>Yes</v>
      </c>
      <c r="I24" s="1" t="str">
        <f>IFERROR(__xludf.DUMMYFUNCTION("""COMPUTED_VALUE"""),"Will NOT work for them")</f>
        <v>Will NOT work for them</v>
      </c>
      <c r="J24" s="1">
        <f>IFERROR(__xludf.DUMMYFUNCTION("""COMPUTED_VALUE"""),3.0)</f>
        <v>3</v>
      </c>
      <c r="K24" s="1" t="str">
        <f>IFERROR(__xludf.DUMMYFUNCTION("""COMPUTED_VALUE"""),"Fully Remote with Options to travel as and when needed")</f>
        <v>Fully Remote with Options to travel as and when needed</v>
      </c>
      <c r="L24" s="1" t="str">
        <f>IFERROR(__xludf.DUMMYFUNCTION("""COMPUTED_VALUE"""),"Employer who rewards learning and enables that environment")</f>
        <v>Employer who rewards learning and enables that environment</v>
      </c>
      <c r="M24" s="1" t="str">
        <f>IFERROR(__xludf.DUMMYFUNCTION("""COMPUTED_VALUE"""),"Self Paced Learning Portals, Learning by observing others")</f>
        <v>Self Paced Learning Portals, Learning by observing others</v>
      </c>
      <c r="N24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4" s="1" t="str">
        <f>IFERROR(__xludf.DUMMYFUNCTION("""COMPUTED_VALUE"""),"Manager who clearly describes what she/he needs")</f>
        <v>Manager who clearly describes what she/he needs</v>
      </c>
      <c r="P24" s="1" t="str">
        <f>IFERROR(__xludf.DUMMYFUNCTION("""COMPUTED_VALUE"""),"Work alone, Work with 2 to 3 people in my team, Work with 7 to 10 or more people in my team")</f>
        <v>Work alone, Work with 2 to 3 people in my team, Work with 7 to 10 or more people in my team</v>
      </c>
      <c r="Q24" s="1"/>
      <c r="R24" s="1"/>
      <c r="S24" s="1"/>
    </row>
    <row r="25">
      <c r="A25" s="2">
        <f>IFERROR(__xludf.DUMMYFUNCTION("""COMPUTED_VALUE"""),44911.57735965277)</f>
        <v>44911.57736</v>
      </c>
      <c r="B25" s="1" t="str">
        <f>IFERROR(__xludf.DUMMYFUNCTION("""COMPUTED_VALUE"""),"India")</f>
        <v>India</v>
      </c>
      <c r="C25" s="1">
        <f>IFERROR(__xludf.DUMMYFUNCTION("""COMPUTED_VALUE"""),852201.0)</f>
        <v>852201</v>
      </c>
      <c r="D25" s="1" t="str">
        <f>IFERROR(__xludf.DUMMYFUNCTION("""COMPUTED_VALUE"""),"Male")</f>
        <v>Male</v>
      </c>
      <c r="E25" s="1" t="str">
        <f>IFERROR(__xludf.DUMMYFUNCTION("""COMPUTED_VALUE"""),"People who have changed the world for better")</f>
        <v>People who have changed the world for better</v>
      </c>
      <c r="F25" s="1" t="str">
        <f>IFERROR(__xludf.DUMMYFUNCTION("""COMPUTED_VALUE"""),"No, But if someone could bare the cost I will")</f>
        <v>No, But if someone could bare the cost I will</v>
      </c>
      <c r="G25" s="1" t="str">
        <f>IFERROR(__xludf.DUMMYFUNCTION("""COMPUTED_VALUE"""),"Will work for 3 years or more")</f>
        <v>Will work for 3 years or more</v>
      </c>
      <c r="H25" s="1" t="str">
        <f>IFERROR(__xludf.DUMMYFUNCTION("""COMPUTED_VALUE"""),"No")</f>
        <v>No</v>
      </c>
      <c r="I25" s="1" t="str">
        <f>IFERROR(__xludf.DUMMYFUNCTION("""COMPUTED_VALUE"""),"Will work for them")</f>
        <v>Will work for them</v>
      </c>
      <c r="J25" s="1">
        <f>IFERROR(__xludf.DUMMYFUNCTION("""COMPUTED_VALUE"""),8.0)</f>
        <v>8</v>
      </c>
      <c r="K25" s="1" t="str">
        <f>IFERROR(__xludf.DUMMYFUNCTION("""COMPUTED_VALUE"""),"Every Day Office Environment")</f>
        <v>Every Day Office Environment</v>
      </c>
      <c r="L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5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25" s="1" t="str">
        <f>IFERROR(__xludf.DUMMYFUNCTION("""COMPUTED_VALUE"""),"Manager who explains what is expected, sets a goal and helps achieve it")</f>
        <v>Manager who explains what is expected, sets a goal and helps achieve it</v>
      </c>
      <c r="P25" s="1" t="str">
        <f>IFERROR(__xludf.DUMMYFUNCTION("""COMPUTED_VALUE"""),"Work with 7 to 10 or more people in my team")</f>
        <v>Work with 7 to 10 or more people in my team</v>
      </c>
      <c r="Q25" s="1"/>
      <c r="R25" s="1"/>
      <c r="S25" s="1"/>
    </row>
    <row r="26">
      <c r="A26" s="2">
        <f>IFERROR(__xludf.DUMMYFUNCTION("""COMPUTED_VALUE"""),44911.579508194445)</f>
        <v>44911.57951</v>
      </c>
      <c r="B26" s="1" t="str">
        <f>IFERROR(__xludf.DUMMYFUNCTION("""COMPUTED_VALUE"""),"India")</f>
        <v>India</v>
      </c>
      <c r="C26" s="1">
        <f>IFERROR(__xludf.DUMMYFUNCTION("""COMPUTED_VALUE"""),731021.0)</f>
        <v>731021</v>
      </c>
      <c r="D26" s="1" t="str">
        <f>IFERROR(__xludf.DUMMYFUNCTION("""COMPUTED_VALUE"""),"Male")</f>
        <v>Male</v>
      </c>
      <c r="E26" s="1" t="str">
        <f>IFERROR(__xludf.DUMMYFUNCTION("""COMPUTED_VALUE"""),"People from my circle, but not family members")</f>
        <v>People from my circle, but not family members</v>
      </c>
      <c r="F26" s="1" t="str">
        <f>IFERROR(__xludf.DUMMYFUNCTION("""COMPUTED_VALUE"""),"No, But if someone could bare the cost I will")</f>
        <v>No, But if someone could bare the cost I will</v>
      </c>
      <c r="G26" s="1" t="str">
        <f>IFERROR(__xludf.DUMMYFUNCTION("""COMPUTED_VALUE"""),"Will work for 3 years or more")</f>
        <v>Will work for 3 years or more</v>
      </c>
      <c r="H26" s="1" t="str">
        <f>IFERROR(__xludf.DUMMYFUNCTION("""COMPUTED_VALUE"""),"No")</f>
        <v>No</v>
      </c>
      <c r="I26" s="1" t="str">
        <f>IFERROR(__xludf.DUMMYFUNCTION("""COMPUTED_VALUE"""),"Will NOT work for them")</f>
        <v>Will NOT work for them</v>
      </c>
      <c r="J26" s="1">
        <f>IFERROR(__xludf.DUMMYFUNCTION("""COMPUTED_VALUE"""),5.0)</f>
        <v>5</v>
      </c>
      <c r="K26" s="1" t="str">
        <f>IFERROR(__xludf.DUMMYFUNCTION("""COMPUTED_VALUE"""),"Hybrid Working Environment with less than 15 days a month at office")</f>
        <v>Hybrid Working Environment with less than 15 days a month at office</v>
      </c>
      <c r="L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6" s="1" t="str">
        <f>IFERROR(__xludf.DUMMYFUNCTION("""COMPUTED_VALUE"""),"Design and Creative strategy in any company, Manage and drive End-to-End Projects or Products, Design and Develop amazing software")</f>
        <v>Design and Creative strategy in any company, Manage and drive End-to-End Projects or Products, Design and Develop amazing software</v>
      </c>
      <c r="O26" s="1" t="str">
        <f>IFERROR(__xludf.DUMMYFUNCTION("""COMPUTED_VALUE"""),"Manager who explains what is expected, sets a goal and helps achieve it")</f>
        <v>Manager who explains what is expected, sets a goal and helps achieve it</v>
      </c>
      <c r="P26" s="1" t="str">
        <f>IFERROR(__xludf.DUMMYFUNCTION("""COMPUTED_VALUE"""),"Work with 5 to 6 people in my team")</f>
        <v>Work with 5 to 6 people in my team</v>
      </c>
      <c r="Q26" s="1"/>
      <c r="R26" s="1"/>
      <c r="S26" s="1"/>
    </row>
    <row r="27">
      <c r="A27" s="2">
        <f>IFERROR(__xludf.DUMMYFUNCTION("""COMPUTED_VALUE"""),44911.586111875)</f>
        <v>44911.58611</v>
      </c>
      <c r="B27" s="1" t="str">
        <f>IFERROR(__xludf.DUMMYFUNCTION("""COMPUTED_VALUE"""),"India")</f>
        <v>India</v>
      </c>
      <c r="C27" s="1">
        <f>IFERROR(__xludf.DUMMYFUNCTION("""COMPUTED_VALUE"""),303007.0)</f>
        <v>303007</v>
      </c>
      <c r="D27" s="1" t="str">
        <f>IFERROR(__xludf.DUMMYFUNCTION("""COMPUTED_VALUE"""),"Male")</f>
        <v>Male</v>
      </c>
      <c r="E27" s="1" t="str">
        <f>IFERROR(__xludf.DUMMYFUNCTION("""COMPUTED_VALUE"""),"Influencers who had successful careers")</f>
        <v>Influencers who had successful careers</v>
      </c>
      <c r="F27" s="1" t="str">
        <f>IFERROR(__xludf.DUMMYFUNCTION("""COMPUTED_VALUE"""),"Yes, I will earn and do that")</f>
        <v>Yes, I will earn and do that</v>
      </c>
      <c r="G27" s="1" t="str">
        <f>IFERROR(__xludf.DUMMYFUNCTION("""COMPUTED_VALUE"""),"This will be hard to do, but if it is the right company I would try")</f>
        <v>This will be hard to do, but if it is the right company I would try</v>
      </c>
      <c r="H27" s="1" t="str">
        <f>IFERROR(__xludf.DUMMYFUNCTION("""COMPUTED_VALUE"""),"No")</f>
        <v>No</v>
      </c>
      <c r="I27" s="1" t="str">
        <f>IFERROR(__xludf.DUMMYFUNCTION("""COMPUTED_VALUE"""),"Will NOT work for them")</f>
        <v>Will NOT work for them</v>
      </c>
      <c r="J27" s="1">
        <f>IFERROR(__xludf.DUMMYFUNCTION("""COMPUTED_VALUE"""),1.0)</f>
        <v>1</v>
      </c>
      <c r="K27" s="1" t="str">
        <f>IFERROR(__xludf.DUMMYFUNCTION("""COMPUTED_VALUE"""),"Fully Remote with Options to travel as and when needed")</f>
        <v>Fully Remote with Options to travel as and when needed</v>
      </c>
      <c r="L27" s="1" t="str">
        <f>IFERROR(__xludf.DUMMYFUNCTION("""COMPUTED_VALUE"""),"Employer who appreciates learning and enables that environment")</f>
        <v>Employer who appreciates learning and enables that environment</v>
      </c>
      <c r="M27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7" s="1" t="str">
        <f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27" s="1" t="str">
        <f>IFERROR(__xludf.DUMMYFUNCTION("""COMPUTED_VALUE"""),"Manager who sets goal and helps me achieve it")</f>
        <v>Manager who sets goal and helps me achieve it</v>
      </c>
      <c r="P27" s="1" t="str">
        <f>IFERROR(__xludf.DUMMYFUNCTION("""COMPUTED_VALUE"""),"Work with more than 10 people in my team")</f>
        <v>Work with more than 10 people in my team</v>
      </c>
      <c r="Q27" s="1"/>
      <c r="R27" s="1"/>
      <c r="S27" s="1"/>
    </row>
    <row r="28">
      <c r="A28" s="2">
        <f>IFERROR(__xludf.DUMMYFUNCTION("""COMPUTED_VALUE"""),44911.58725891204)</f>
        <v>44911.58726</v>
      </c>
      <c r="B28" s="1" t="str">
        <f>IFERROR(__xludf.DUMMYFUNCTION("""COMPUTED_VALUE"""),"India")</f>
        <v>India</v>
      </c>
      <c r="C28" s="1">
        <f>IFERROR(__xludf.DUMMYFUNCTION("""COMPUTED_VALUE"""),852201.0)</f>
        <v>852201</v>
      </c>
      <c r="D28" s="1" t="str">
        <f>IFERROR(__xludf.DUMMYFUNCTION("""COMPUTED_VALUE"""),"Female")</f>
        <v>Female</v>
      </c>
      <c r="E28" s="1" t="str">
        <f>IFERROR(__xludf.DUMMYFUNCTION("""COMPUTED_VALUE"""),"My Parents")</f>
        <v>My Parents</v>
      </c>
      <c r="F28" s="1" t="str">
        <f>IFERROR(__xludf.DUMMYFUNCTION("""COMPUTED_VALUE"""),"No I would not be pursuing Higher Education outside of India")</f>
        <v>No I would not be pursuing Higher Education outside of India</v>
      </c>
      <c r="G28" s="1" t="str">
        <f>IFERROR(__xludf.DUMMYFUNCTION("""COMPUTED_VALUE"""),"Will work for 3 years or more")</f>
        <v>Will work for 3 years or more</v>
      </c>
      <c r="H28" s="1" t="str">
        <f>IFERROR(__xludf.DUMMYFUNCTION("""COMPUTED_VALUE"""),"No")</f>
        <v>No</v>
      </c>
      <c r="I28" s="1" t="str">
        <f>IFERROR(__xludf.DUMMYFUNCTION("""COMPUTED_VALUE"""),"Will work for them")</f>
        <v>Will work for them</v>
      </c>
      <c r="J28" s="1">
        <f>IFERROR(__xludf.DUMMYFUNCTION("""COMPUTED_VALUE"""),6.0)</f>
        <v>6</v>
      </c>
      <c r="K28" s="1" t="str">
        <f>IFERROR(__xludf.DUMMYFUNCTION("""COMPUTED_VALUE"""),"Hybrid Working Environment with less than 3 days a month at office")</f>
        <v>Hybrid Working Environment with less than 3 days a month at office</v>
      </c>
      <c r="L28" s="1" t="str">
        <f>IFERROR(__xludf.DUMMYFUNCTION("""COMPUTED_VALUE"""),"Employer who appreciates learning and enables that environment")</f>
        <v>Employer who appreciates learning and enables that environment</v>
      </c>
      <c r="M28" s="1" t="str">
        <f>IFERROR(__xludf.DUMMYFUNCTION("""COMPUTED_VALUE"""),"Self Paced Learning Portals, Instructor or Expert Learning Programs")</f>
        <v>Self Paced Learning Portals, Instructor or Expert Learning Programs</v>
      </c>
      <c r="N28" s="1" t="str">
        <f>IFERROR(__xludf.DUMMYFUNCTION("""COMPUTED_VALUE"""),"Design and Creative strategy in any company, Business Operations in any organization, Design and Develop amazing software")</f>
        <v>Design and Creative strategy in any company, Business Operations in any organization, Design and Develop amazing software</v>
      </c>
      <c r="O28" s="1" t="str">
        <f>IFERROR(__xludf.DUMMYFUNCTION("""COMPUTED_VALUE"""),"Manager who sets targets and expects me to achieve it")</f>
        <v>Manager who sets targets and expects me to achieve it</v>
      </c>
      <c r="P28" s="1" t="str">
        <f>IFERROR(__xludf.DUMMYFUNCTION("""COMPUTED_VALUE"""),"Work with 5 to 6 people in my team")</f>
        <v>Work with 5 to 6 people in my team</v>
      </c>
      <c r="Q28" s="1"/>
      <c r="R28" s="1"/>
      <c r="S28" s="1"/>
    </row>
    <row r="29">
      <c r="A29" s="2">
        <f>IFERROR(__xludf.DUMMYFUNCTION("""COMPUTED_VALUE"""),44911.5904140625)</f>
        <v>44911.59041</v>
      </c>
      <c r="B29" s="1" t="str">
        <f>IFERROR(__xludf.DUMMYFUNCTION("""COMPUTED_VALUE"""),"United Arab Emirates")</f>
        <v>United Arab Emirates</v>
      </c>
      <c r="C29" s="1">
        <f>IFERROR(__xludf.DUMMYFUNCTION("""COMPUTED_VALUE"""),27287.0)</f>
        <v>27287</v>
      </c>
      <c r="D29" s="1" t="str">
        <f>IFERROR(__xludf.DUMMYFUNCTION("""COMPUTED_VALUE"""),"Female")</f>
        <v>Female</v>
      </c>
      <c r="E29" s="1" t="str">
        <f>IFERROR(__xludf.DUMMYFUNCTION("""COMPUTED_VALUE"""),"My Parents")</f>
        <v>My Parents</v>
      </c>
      <c r="F29" s="1" t="str">
        <f>IFERROR(__xludf.DUMMYFUNCTION("""COMPUTED_VALUE"""),"Yes, I will earn and do that")</f>
        <v>Yes, I will earn and do that</v>
      </c>
      <c r="G29" s="1" t="str">
        <f>IFERROR(__xludf.DUMMYFUNCTION("""COMPUTED_VALUE"""),"This will be hard to do, but if it is the right company I would try")</f>
        <v>This will be hard to do, but if it is the right company I would try</v>
      </c>
      <c r="H29" s="1" t="str">
        <f>IFERROR(__xludf.DUMMYFUNCTION("""COMPUTED_VALUE"""),"No")</f>
        <v>No</v>
      </c>
      <c r="I29" s="1" t="str">
        <f>IFERROR(__xludf.DUMMYFUNCTION("""COMPUTED_VALUE"""),"Will NOT work for them")</f>
        <v>Will NOT work for them</v>
      </c>
      <c r="J29" s="1">
        <f>IFERROR(__xludf.DUMMYFUNCTION("""COMPUTED_VALUE"""),6.0)</f>
        <v>6</v>
      </c>
      <c r="K29" s="1" t="str">
        <f>IFERROR(__xludf.DUMMYFUNCTION("""COMPUTED_VALUE"""),"Hybrid Working Environment with less than 15 days a month at office")</f>
        <v>Hybrid Working Environment with less than 15 days a month at office</v>
      </c>
      <c r="L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9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9" s="1" t="str">
        <f>IFERROR(__xludf.DUMMYFUNCTION("""COMPUTED_VALUE"""),"Manager who explains what is expected, sets a goal and helps achieve it")</f>
        <v>Manager who explains what is expected, sets a goal and helps achieve it</v>
      </c>
      <c r="P29" s="1" t="str">
        <f>IFERROR(__xludf.DUMMYFUNCTION("""COMPUTED_VALUE"""),"Work with 2 to 3 people in my team")</f>
        <v>Work with 2 to 3 people in my team</v>
      </c>
      <c r="Q29" s="1"/>
      <c r="R29" s="1"/>
      <c r="S29" s="1"/>
    </row>
    <row r="30">
      <c r="A30" s="2">
        <f>IFERROR(__xludf.DUMMYFUNCTION("""COMPUTED_VALUE"""),44911.59859234953)</f>
        <v>44911.59859</v>
      </c>
      <c r="B30" s="1" t="str">
        <f>IFERROR(__xludf.DUMMYFUNCTION("""COMPUTED_VALUE"""),"India")</f>
        <v>India</v>
      </c>
      <c r="C30" s="1">
        <f>IFERROR(__xludf.DUMMYFUNCTION("""COMPUTED_VALUE"""),700063.0)</f>
        <v>700063</v>
      </c>
      <c r="D30" s="1" t="str">
        <f>IFERROR(__xludf.DUMMYFUNCTION("""COMPUTED_VALUE"""),"Male")</f>
        <v>Male</v>
      </c>
      <c r="E30" s="1" t="str">
        <f>IFERROR(__xludf.DUMMYFUNCTION("""COMPUTED_VALUE"""),"People who have changed the world for better")</f>
        <v>People who have changed the world for better</v>
      </c>
      <c r="F30" s="1" t="str">
        <f>IFERROR(__xludf.DUMMYFUNCTION("""COMPUTED_VALUE"""),"Yes, I will earn and do that")</f>
        <v>Yes, I will earn and do that</v>
      </c>
      <c r="G30" s="1" t="str">
        <f>IFERROR(__xludf.DUMMYFUNCTION("""COMPUTED_VALUE"""),"This will be hard to do, but if it is the right company I would try")</f>
        <v>This will be hard to do, but if it is the right company I would try</v>
      </c>
      <c r="H30" s="1" t="str">
        <f>IFERROR(__xludf.DUMMYFUNCTION("""COMPUTED_VALUE"""),"No")</f>
        <v>No</v>
      </c>
      <c r="I30" s="1" t="str">
        <f>IFERROR(__xludf.DUMMYFUNCTION("""COMPUTED_VALUE"""),"Will NOT work for them")</f>
        <v>Will NOT work for them</v>
      </c>
      <c r="J30" s="1">
        <f>IFERROR(__xludf.DUMMYFUNCTION("""COMPUTED_VALUE"""),5.0)</f>
        <v>5</v>
      </c>
      <c r="K30" s="1" t="str">
        <f>IFERROR(__xludf.DUMMYFUNCTION("""COMPUTED_VALUE"""),"Fully Remote with Options to travel as and when needed")</f>
        <v>Fully Remote with Options to travel as and when needed</v>
      </c>
      <c r="L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0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30" s="1" t="str">
        <f>IFERROR(__xludf.DUMMYFUNCTION("""COMPUTED_VALUE"""),"Manager who explains what is expected, sets a goal and helps achieve it")</f>
        <v>Manager who explains what is expected, sets a goal and helps achieve it</v>
      </c>
      <c r="P30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30" s="1"/>
      <c r="R30" s="1"/>
      <c r="S30" s="1"/>
    </row>
    <row r="31">
      <c r="A31" s="2">
        <f>IFERROR(__xludf.DUMMYFUNCTION("""COMPUTED_VALUE"""),44911.607354583335)</f>
        <v>44911.60735</v>
      </c>
      <c r="B31" s="1" t="str">
        <f>IFERROR(__xludf.DUMMYFUNCTION("""COMPUTED_VALUE"""),"India")</f>
        <v>India</v>
      </c>
      <c r="C31" s="1">
        <f>IFERROR(__xludf.DUMMYFUNCTION("""COMPUTED_VALUE"""),577528.0)</f>
        <v>577528</v>
      </c>
      <c r="D31" s="1" t="str">
        <f>IFERROR(__xludf.DUMMYFUNCTION("""COMPUTED_VALUE"""),"Male")</f>
        <v>Male</v>
      </c>
      <c r="E31" s="1" t="str">
        <f>IFERROR(__xludf.DUMMYFUNCTION("""COMPUTED_VALUE"""),"Social Media like LinkedIn")</f>
        <v>Social Media like LinkedIn</v>
      </c>
      <c r="F31" s="1" t="str">
        <f>IFERROR(__xludf.DUMMYFUNCTION("""COMPUTED_VALUE"""),"Yes, I will earn and do that")</f>
        <v>Yes, I will earn and do that</v>
      </c>
      <c r="G31" s="1" t="str">
        <f>IFERROR(__xludf.DUMMYFUNCTION("""COMPUTED_VALUE"""),"This will be hard to do, but if it is the right company I would try")</f>
        <v>This will be hard to do, but if it is the right company I would try</v>
      </c>
      <c r="H31" s="1" t="str">
        <f>IFERROR(__xludf.DUMMYFUNCTION("""COMPUTED_VALUE"""),"Yes")</f>
        <v>Yes</v>
      </c>
      <c r="I31" s="1" t="str">
        <f>IFERROR(__xludf.DUMMYFUNCTION("""COMPUTED_VALUE"""),"Will work for them")</f>
        <v>Will work for them</v>
      </c>
      <c r="J31" s="1">
        <f>IFERROR(__xludf.DUMMYFUNCTION("""COMPUTED_VALUE"""),1.0)</f>
        <v>1</v>
      </c>
      <c r="K31" s="1" t="str">
        <f>IFERROR(__xludf.DUMMYFUNCTION("""COMPUTED_VALUE"""),"Every Day Office Environment")</f>
        <v>Every Day Office Environment</v>
      </c>
      <c r="L31" s="1" t="str">
        <f>IFERROR(__xludf.DUMMYFUNCTION("""COMPUTED_VALUE"""),"Employer who appreciates learning and enables that environment")</f>
        <v>Employer who appreciates learning and enables that environment</v>
      </c>
      <c r="M31" s="1" t="str">
        <f>IFERROR(__xludf.DUMMYFUNCTION("""COMPUTED_VALUE"""),"Instructor or Expert Learning Programs, Learning by observing others")</f>
        <v>Instructor or Expert Learning Programs, Learning by observing others</v>
      </c>
      <c r="N31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31" s="1" t="str">
        <f>IFERROR(__xludf.DUMMYFUNCTION("""COMPUTED_VALUE"""),"Manager who sets targets and expects me to achieve it")</f>
        <v>Manager who sets targets and expects me to achieve it</v>
      </c>
      <c r="P31" s="1" t="str">
        <f>IFERROR(__xludf.DUMMYFUNCTION("""COMPUTED_VALUE"""),"Work with more than 10 people in my team")</f>
        <v>Work with more than 10 people in my team</v>
      </c>
      <c r="Q31" s="1"/>
      <c r="R31" s="1"/>
      <c r="S31" s="1"/>
    </row>
    <row r="32">
      <c r="A32" s="2">
        <f>IFERROR(__xludf.DUMMYFUNCTION("""COMPUTED_VALUE"""),44911.6114646875)</f>
        <v>44911.61146</v>
      </c>
      <c r="B32" s="1" t="str">
        <f>IFERROR(__xludf.DUMMYFUNCTION("""COMPUTED_VALUE"""),"India")</f>
        <v>India</v>
      </c>
      <c r="C32" s="1">
        <f>IFERROR(__xludf.DUMMYFUNCTION("""COMPUTED_VALUE"""),122003.0)</f>
        <v>122003</v>
      </c>
      <c r="D32" s="1" t="str">
        <f>IFERROR(__xludf.DUMMYFUNCTION("""COMPUTED_VALUE"""),"Male")</f>
        <v>Male</v>
      </c>
      <c r="E32" s="1" t="str">
        <f>IFERROR(__xludf.DUMMYFUNCTION("""COMPUTED_VALUE"""),"My Parents")</f>
        <v>My Parents</v>
      </c>
      <c r="F32" s="1" t="str">
        <f>IFERROR(__xludf.DUMMYFUNCTION("""COMPUTED_VALUE"""),"Yes, I will earn and do that")</f>
        <v>Yes, I will earn and do that</v>
      </c>
      <c r="G32" s="1" t="str">
        <f>IFERROR(__xludf.DUMMYFUNCTION("""COMPUTED_VALUE"""),"Will work for 3 years or more")</f>
        <v>Will work for 3 years or more</v>
      </c>
      <c r="H32" s="1" t="str">
        <f>IFERROR(__xludf.DUMMYFUNCTION("""COMPUTED_VALUE"""),"No")</f>
        <v>No</v>
      </c>
      <c r="I32" s="1" t="str">
        <f>IFERROR(__xludf.DUMMYFUNCTION("""COMPUTED_VALUE"""),"Will NOT work for them")</f>
        <v>Will NOT work for them</v>
      </c>
      <c r="J32" s="1">
        <f>IFERROR(__xludf.DUMMYFUNCTION("""COMPUTED_VALUE"""),7.0)</f>
        <v>7</v>
      </c>
      <c r="K32" s="1" t="str">
        <f>IFERROR(__xludf.DUMMYFUNCTION("""COMPUTED_VALUE"""),"Every Day Office Environment")</f>
        <v>Every Day Office Environment</v>
      </c>
      <c r="L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" s="1" t="str">
        <f>IFERROR(__xludf.DUMMYFUNCTION("""COMPUTED_VALUE"""),"Instructor or Expert Learning Programs, Learning by observing others")</f>
        <v>Instructor or Expert Learning Programs, Learning by observing others</v>
      </c>
      <c r="N32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32" s="1" t="str">
        <f>IFERROR(__xludf.DUMMYFUNCTION("""COMPUTED_VALUE"""),"Manager who explains what is expected, sets a goal and helps achieve it")</f>
        <v>Manager who explains what is expected, sets a goal and helps achieve it</v>
      </c>
      <c r="P32" s="1" t="str">
        <f>IFERROR(__xludf.DUMMYFUNCTION("""COMPUTED_VALUE"""),"Work alone, Work with 2 to 3 people in my team")</f>
        <v>Work alone, Work with 2 to 3 people in my team</v>
      </c>
      <c r="Q32" s="1"/>
      <c r="R32" s="1"/>
      <c r="S32" s="1"/>
    </row>
    <row r="33">
      <c r="A33" s="2">
        <f>IFERROR(__xludf.DUMMYFUNCTION("""COMPUTED_VALUE"""),44911.61405344907)</f>
        <v>44911.61405</v>
      </c>
      <c r="B33" s="1" t="str">
        <f>IFERROR(__xludf.DUMMYFUNCTION("""COMPUTED_VALUE"""),"India")</f>
        <v>India</v>
      </c>
      <c r="C33" s="1">
        <f>IFERROR(__xludf.DUMMYFUNCTION("""COMPUTED_VALUE"""),122003.0)</f>
        <v>122003</v>
      </c>
      <c r="D33" s="1" t="str">
        <f>IFERROR(__xludf.DUMMYFUNCTION("""COMPUTED_VALUE"""),"Male")</f>
        <v>Male</v>
      </c>
      <c r="E33" s="1" t="str">
        <f>IFERROR(__xludf.DUMMYFUNCTION("""COMPUTED_VALUE"""),"People who have changed the world for better")</f>
        <v>People who have changed the world for better</v>
      </c>
      <c r="F33" s="1" t="str">
        <f>IFERROR(__xludf.DUMMYFUNCTION("""COMPUTED_VALUE"""),"Yes, I will earn and do that")</f>
        <v>Yes, I will earn and do that</v>
      </c>
      <c r="G33" s="1" t="str">
        <f>IFERROR(__xludf.DUMMYFUNCTION("""COMPUTED_VALUE"""),"This will be hard to do, but if it is the right company I would try")</f>
        <v>This will be hard to do, but if it is the right company I would try</v>
      </c>
      <c r="H33" s="1" t="str">
        <f>IFERROR(__xludf.DUMMYFUNCTION("""COMPUTED_VALUE"""),"No")</f>
        <v>No</v>
      </c>
      <c r="I33" s="1" t="str">
        <f>IFERROR(__xludf.DUMMYFUNCTION("""COMPUTED_VALUE"""),"Will NOT work for them")</f>
        <v>Will NOT work for them</v>
      </c>
      <c r="J33" s="1">
        <f>IFERROR(__xludf.DUMMYFUNCTION("""COMPUTED_VALUE"""),1.0)</f>
        <v>1</v>
      </c>
      <c r="K33" s="1" t="str">
        <f>IFERROR(__xludf.DUMMYFUNCTION("""COMPUTED_VALUE"""),"Hybrid Working Environment with less than 10 days a month at office")</f>
        <v>Hybrid Working Environment with less than 10 days a month at office</v>
      </c>
      <c r="L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3" s="1" t="str">
        <f>IFERROR(__xludf.DUMMYFUNCTION("""COMPUTED_VALUE"""),"Manager who explains what is expected, sets a goal and helps achieve it")</f>
        <v>Manager who explains what is expected, sets a goal and helps achieve it</v>
      </c>
      <c r="P33" s="1" t="str">
        <f>IFERROR(__xludf.DUMMYFUNCTION("""COMPUTED_VALUE"""),"Work with 5 to 6 people in my team")</f>
        <v>Work with 5 to 6 people in my team</v>
      </c>
      <c r="Q33" s="1"/>
      <c r="R33" s="1"/>
      <c r="S33" s="1"/>
    </row>
    <row r="34">
      <c r="A34" s="2">
        <f>IFERROR(__xludf.DUMMYFUNCTION("""COMPUTED_VALUE"""),44911.61603416667)</f>
        <v>44911.61603</v>
      </c>
      <c r="B34" s="1" t="str">
        <f>IFERROR(__xludf.DUMMYFUNCTION("""COMPUTED_VALUE"""),"India")</f>
        <v>India</v>
      </c>
      <c r="C34" s="1">
        <f>IFERROR(__xludf.DUMMYFUNCTION("""COMPUTED_VALUE"""),440002.0)</f>
        <v>440002</v>
      </c>
      <c r="D34" s="1" t="str">
        <f>IFERROR(__xludf.DUMMYFUNCTION("""COMPUTED_VALUE"""),"Male")</f>
        <v>Male</v>
      </c>
      <c r="E34" s="1" t="str">
        <f>IFERROR(__xludf.DUMMYFUNCTION("""COMPUTED_VALUE"""),"Influencers who had successful careers")</f>
        <v>Influencers who had successful careers</v>
      </c>
      <c r="F34" s="1" t="str">
        <f>IFERROR(__xludf.DUMMYFUNCTION("""COMPUTED_VALUE"""),"No, But if someone could bare the cost I will")</f>
        <v>No, But if someone could bare the cost I will</v>
      </c>
      <c r="G34" s="1" t="str">
        <f>IFERROR(__xludf.DUMMYFUNCTION("""COMPUTED_VALUE"""),"Will work for 3 years or more")</f>
        <v>Will work for 3 years or more</v>
      </c>
      <c r="H34" s="1" t="str">
        <f>IFERROR(__xludf.DUMMYFUNCTION("""COMPUTED_VALUE"""),"No")</f>
        <v>No</v>
      </c>
      <c r="I34" s="1" t="str">
        <f>IFERROR(__xludf.DUMMYFUNCTION("""COMPUTED_VALUE"""),"Will NOT work for them")</f>
        <v>Will NOT work for them</v>
      </c>
      <c r="J34" s="1">
        <f>IFERROR(__xludf.DUMMYFUNCTION("""COMPUTED_VALUE"""),7.0)</f>
        <v>7</v>
      </c>
      <c r="K34" s="1" t="str">
        <f>IFERROR(__xludf.DUMMYFUNCTION("""COMPUTED_VALUE"""),"Hybrid Working Environment with less than 15 days a month at office")</f>
        <v>Hybrid Working Environment with less than 15 days a month at office</v>
      </c>
      <c r="L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4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4" s="1" t="str">
        <f>IFERROR(__xludf.DUMMYFUNCTION("""COMPUTED_VALUE"""),"Manager who sets goal and helps me achieve it")</f>
        <v>Manager who sets goal and helps me achieve it</v>
      </c>
      <c r="P34" s="1" t="str">
        <f>IFERROR(__xludf.DUMMYFUNCTION("""COMPUTED_VALUE"""),"Work with 2 to 3 people in my team, Work with 5 to 6 people in my team")</f>
        <v>Work with 2 to 3 people in my team, Work with 5 to 6 people in my team</v>
      </c>
      <c r="Q34" s="1"/>
      <c r="R34" s="1"/>
      <c r="S34" s="1"/>
    </row>
    <row r="35">
      <c r="A35" s="2">
        <f>IFERROR(__xludf.DUMMYFUNCTION("""COMPUTED_VALUE"""),44911.6168346875)</f>
        <v>44911.61683</v>
      </c>
      <c r="B35" s="1" t="str">
        <f>IFERROR(__xludf.DUMMYFUNCTION("""COMPUTED_VALUE"""),"India")</f>
        <v>India</v>
      </c>
      <c r="C35" s="1">
        <f>IFERROR(__xludf.DUMMYFUNCTION("""COMPUTED_VALUE"""),852201.0)</f>
        <v>852201</v>
      </c>
      <c r="D35" s="1" t="str">
        <f>IFERROR(__xludf.DUMMYFUNCTION("""COMPUTED_VALUE"""),"Female")</f>
        <v>Female</v>
      </c>
      <c r="E35" s="1" t="str">
        <f>IFERROR(__xludf.DUMMYFUNCTION("""COMPUTED_VALUE"""),"People who have changed the world for better")</f>
        <v>People who have changed the world for better</v>
      </c>
      <c r="F35" s="1" t="str">
        <f>IFERROR(__xludf.DUMMYFUNCTION("""COMPUTED_VALUE"""),"No, But if someone could bare the cost I will")</f>
        <v>No, But if someone could bare the cost I will</v>
      </c>
      <c r="G35" s="1" t="str">
        <f>IFERROR(__xludf.DUMMYFUNCTION("""COMPUTED_VALUE"""),"This will be hard to do, but if it is the right company I would try")</f>
        <v>This will be hard to do, but if it is the right company I would try</v>
      </c>
      <c r="H35" s="1" t="str">
        <f>IFERROR(__xludf.DUMMYFUNCTION("""COMPUTED_VALUE"""),"No")</f>
        <v>No</v>
      </c>
      <c r="I35" s="1" t="str">
        <f>IFERROR(__xludf.DUMMYFUNCTION("""COMPUTED_VALUE"""),"Will NOT work for them")</f>
        <v>Will NOT work for them</v>
      </c>
      <c r="J35" s="1">
        <f>IFERROR(__xludf.DUMMYFUNCTION("""COMPUTED_VALUE"""),5.0)</f>
        <v>5</v>
      </c>
      <c r="K35" s="1" t="str">
        <f>IFERROR(__xludf.DUMMYFUNCTION("""COMPUTED_VALUE"""),"Fully Remote with No option to visit offices")</f>
        <v>Fully Remote with No option to visit offices</v>
      </c>
      <c r="L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" s="1" t="str">
        <f>IFERROR(__xludf.DUMMYFUNCTION("""COMPUTED_VALUE"""),"Self Paced Learning Portals, Instructor or Expert Learning Programs")</f>
        <v>Self Paced Learning Portals, Instructor or Expert Learning Programs</v>
      </c>
      <c r="N35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35" s="1" t="str">
        <f>IFERROR(__xludf.DUMMYFUNCTION("""COMPUTED_VALUE"""),"Manager who explains what is expected, sets a goal and helps achieve it")</f>
        <v>Manager who explains what is expected, sets a goal and helps achieve it</v>
      </c>
      <c r="P35" s="1" t="str">
        <f>IFERROR(__xludf.DUMMYFUNCTION("""COMPUTED_VALUE"""),"Work alone, Work with 2 to 3 people in my team")</f>
        <v>Work alone, Work with 2 to 3 people in my team</v>
      </c>
      <c r="Q35" s="1"/>
      <c r="R35" s="1"/>
      <c r="S35" s="1"/>
    </row>
    <row r="36">
      <c r="A36" s="2">
        <f>IFERROR(__xludf.DUMMYFUNCTION("""COMPUTED_VALUE"""),44911.61741346065)</f>
        <v>44911.61741</v>
      </c>
      <c r="B36" s="1" t="str">
        <f>IFERROR(__xludf.DUMMYFUNCTION("""COMPUTED_VALUE"""),"India")</f>
        <v>India</v>
      </c>
      <c r="C36" s="1">
        <f>IFERROR(__xludf.DUMMYFUNCTION("""COMPUTED_VALUE"""),465674.0)</f>
        <v>465674</v>
      </c>
      <c r="D36" s="1" t="str">
        <f>IFERROR(__xludf.DUMMYFUNCTION("""COMPUTED_VALUE"""),"Female")</f>
        <v>Female</v>
      </c>
      <c r="E36" s="1" t="str">
        <f>IFERROR(__xludf.DUMMYFUNCTION("""COMPUTED_VALUE"""),"My Parents")</f>
        <v>My Parents</v>
      </c>
      <c r="F36" s="1" t="str">
        <f>IFERROR(__xludf.DUMMYFUNCTION("""COMPUTED_VALUE"""),"No I would not be pursuing Higher Education outside of India")</f>
        <v>No I would not be pursuing Higher Education outside of India</v>
      </c>
      <c r="G36" s="1" t="str">
        <f>IFERROR(__xludf.DUMMYFUNCTION("""COMPUTED_VALUE"""),"This will be hard to do, but if it is the right company I would try")</f>
        <v>This will be hard to do, but if it is the right company I would try</v>
      </c>
      <c r="H36" s="1" t="str">
        <f>IFERROR(__xludf.DUMMYFUNCTION("""COMPUTED_VALUE"""),"No")</f>
        <v>No</v>
      </c>
      <c r="I36" s="1" t="str">
        <f>IFERROR(__xludf.DUMMYFUNCTION("""COMPUTED_VALUE"""),"Will NOT work for them")</f>
        <v>Will NOT work for them</v>
      </c>
      <c r="J36" s="1">
        <f>IFERROR(__xludf.DUMMYFUNCTION("""COMPUTED_VALUE"""),10.0)</f>
        <v>10</v>
      </c>
      <c r="K36" s="1" t="str">
        <f>IFERROR(__xludf.DUMMYFUNCTION("""COMPUTED_VALUE"""),"Hybrid Working Environment with less than 10 days a month at office")</f>
        <v>Hybrid Working Environment with less than 10 days a month at office</v>
      </c>
      <c r="L36" s="1" t="str">
        <f>IFERROR(__xludf.DUMMYFUNCTION("""COMPUTED_VALUE"""),"Employer who appreciates learning and enables that environment")</f>
        <v>Employer who appreciates learning and enables that environment</v>
      </c>
      <c r="M36" s="1" t="str">
        <f>IFERROR(__xludf.DUMMYFUNCTION("""COMPUTED_VALUE"""),"Self Paced Learning Portals, Instructor or Expert Learning Programs")</f>
        <v>Self Paced Learning Portals, Instructor or Expert Learning Programs</v>
      </c>
      <c r="N36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36" s="1" t="str">
        <f>IFERROR(__xludf.DUMMYFUNCTION("""COMPUTED_VALUE"""),"Manager who sets targets and expects me to achieve it")</f>
        <v>Manager who sets targets and expects me to achieve it</v>
      </c>
      <c r="P36" s="1" t="str">
        <f>IFERROR(__xludf.DUMMYFUNCTION("""COMPUTED_VALUE"""),"Work with 2 to 3 people in my team")</f>
        <v>Work with 2 to 3 people in my team</v>
      </c>
      <c r="Q36" s="1"/>
      <c r="R36" s="1"/>
      <c r="S36" s="1"/>
    </row>
    <row r="37">
      <c r="A37" s="2">
        <f>IFERROR(__xludf.DUMMYFUNCTION("""COMPUTED_VALUE"""),44911.62689696759)</f>
        <v>44911.6269</v>
      </c>
      <c r="B37" s="1" t="str">
        <f>IFERROR(__xludf.DUMMYFUNCTION("""COMPUTED_VALUE"""),"India")</f>
        <v>India</v>
      </c>
      <c r="C37" s="1">
        <f>IFERROR(__xludf.DUMMYFUNCTION("""COMPUTED_VALUE"""),561203.0)</f>
        <v>561203</v>
      </c>
      <c r="D37" s="1" t="str">
        <f>IFERROR(__xludf.DUMMYFUNCTION("""COMPUTED_VALUE"""),"Male")</f>
        <v>Male</v>
      </c>
      <c r="E37" s="1" t="str">
        <f>IFERROR(__xludf.DUMMYFUNCTION("""COMPUTED_VALUE"""),"Influencers who had successful careers")</f>
        <v>Influencers who had successful careers</v>
      </c>
      <c r="F37" s="1" t="str">
        <f>IFERROR(__xludf.DUMMYFUNCTION("""COMPUTED_VALUE"""),"Yes, I will earn and do that")</f>
        <v>Yes, I will earn and do that</v>
      </c>
      <c r="G37" s="1" t="str">
        <f>IFERROR(__xludf.DUMMYFUNCTION("""COMPUTED_VALUE"""),"No way, 3 years with one employer is crazy")</f>
        <v>No way, 3 years with one employer is crazy</v>
      </c>
      <c r="H37" s="1" t="str">
        <f>IFERROR(__xludf.DUMMYFUNCTION("""COMPUTED_VALUE"""),"No")</f>
        <v>No</v>
      </c>
      <c r="I37" s="1" t="str">
        <f>IFERROR(__xludf.DUMMYFUNCTION("""COMPUTED_VALUE"""),"Will NOT work for them")</f>
        <v>Will NOT work for them</v>
      </c>
      <c r="J37" s="1">
        <f>IFERROR(__xludf.DUMMYFUNCTION("""COMPUTED_VALUE"""),6.0)</f>
        <v>6</v>
      </c>
      <c r="K37" s="1" t="str">
        <f>IFERROR(__xludf.DUMMYFUNCTION("""COMPUTED_VALUE"""),"Hybrid Working Environment with less than 3 days a month at office")</f>
        <v>Hybrid Working Environment with less than 3 days a month at office</v>
      </c>
      <c r="L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" s="1" t="str">
        <f>IFERROR(__xludf.DUMMYFUNCTION("""COMPUTED_VALUE"""),"Self Paced Learning Portals, Learning by observing others")</f>
        <v>Self Paced Learning Portals, Learning by observing others</v>
      </c>
      <c r="N37" s="1" t="str">
        <f>IFERROR(__xludf.DUMMYFUNCTION("""COMPUTED_VALUE"""),"Teaching in any of the institutes/online or Offline, Design and Develop amazing software, Work as a freelancer and do my thing my way")</f>
        <v>Teaching in any of the institutes/online or Offline, Design and Develop amazing software, Work as a freelancer and do my thing my way</v>
      </c>
      <c r="O37" s="1" t="str">
        <f>IFERROR(__xludf.DUMMYFUNCTION("""COMPUTED_VALUE"""),"Manager who clearly describes what she/he needs")</f>
        <v>Manager who clearly describes what she/he needs</v>
      </c>
      <c r="P37" s="1" t="str">
        <f>IFERROR(__xludf.DUMMYFUNCTION("""COMPUTED_VALUE"""),"Work with 2 to 3 people in my team")</f>
        <v>Work with 2 to 3 people in my team</v>
      </c>
      <c r="Q37" s="1"/>
      <c r="R37" s="1"/>
      <c r="S37" s="1"/>
    </row>
    <row r="38">
      <c r="A38" s="2">
        <f>IFERROR(__xludf.DUMMYFUNCTION("""COMPUTED_VALUE"""),44911.62973292824)</f>
        <v>44911.62973</v>
      </c>
      <c r="B38" s="1" t="str">
        <f>IFERROR(__xludf.DUMMYFUNCTION("""COMPUTED_VALUE"""),"India")</f>
        <v>India</v>
      </c>
      <c r="C38" s="1">
        <f>IFERROR(__xludf.DUMMYFUNCTION("""COMPUTED_VALUE"""),577004.0)</f>
        <v>577004</v>
      </c>
      <c r="D38" s="1" t="str">
        <f>IFERROR(__xludf.DUMMYFUNCTION("""COMPUTED_VALUE"""),"Female")</f>
        <v>Female</v>
      </c>
      <c r="E38" s="1" t="str">
        <f>IFERROR(__xludf.DUMMYFUNCTION("""COMPUTED_VALUE"""),"Influencers who had successful careers")</f>
        <v>Influencers who had successful careers</v>
      </c>
      <c r="F38" s="1" t="str">
        <f>IFERROR(__xludf.DUMMYFUNCTION("""COMPUTED_VALUE"""),"Yes, I will earn and do that")</f>
        <v>Yes, I will earn and do that</v>
      </c>
      <c r="G38" s="1" t="str">
        <f>IFERROR(__xludf.DUMMYFUNCTION("""COMPUTED_VALUE"""),"This will be hard to do, but if it is the right company I would try")</f>
        <v>This will be hard to do, but if it is the right company I would try</v>
      </c>
      <c r="H38" s="1" t="str">
        <f>IFERROR(__xludf.DUMMYFUNCTION("""COMPUTED_VALUE"""),"No")</f>
        <v>No</v>
      </c>
      <c r="I38" s="1" t="str">
        <f>IFERROR(__xludf.DUMMYFUNCTION("""COMPUTED_VALUE"""),"Will NOT work for them")</f>
        <v>Will NOT work for them</v>
      </c>
      <c r="J38" s="1">
        <f>IFERROR(__xludf.DUMMYFUNCTION("""COMPUTED_VALUE"""),5.0)</f>
        <v>5</v>
      </c>
      <c r="K38" s="1" t="str">
        <f>IFERROR(__xludf.DUMMYFUNCTION("""COMPUTED_VALUE"""),"Every Day Office Environment")</f>
        <v>Every Day Office Environment</v>
      </c>
      <c r="L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" s="1" t="str">
        <f>IFERROR(__xludf.DUMMYFUNCTION("""COMPUTED_VALUE"""),"Self Paced Learning Portals, Learning by observing others")</f>
        <v>Self Paced Learning Portals, Learning by observing others</v>
      </c>
      <c r="N38" s="1" t="str">
        <f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38" s="1" t="str">
        <f>IFERROR(__xludf.DUMMYFUNCTION("""COMPUTED_VALUE"""),"Manager who explains what is expected, sets a goal and helps achieve it")</f>
        <v>Manager who explains what is expected, sets a goal and helps achieve it</v>
      </c>
      <c r="P38" s="1" t="str">
        <f>IFERROR(__xludf.DUMMYFUNCTION("""COMPUTED_VALUE"""),"Work with 5 to 6 people in my team")</f>
        <v>Work with 5 to 6 people in my team</v>
      </c>
      <c r="Q38" s="1"/>
      <c r="R38" s="1"/>
      <c r="S38" s="1"/>
    </row>
    <row r="39">
      <c r="A39" s="2">
        <f>IFERROR(__xludf.DUMMYFUNCTION("""COMPUTED_VALUE"""),44911.63024362268)</f>
        <v>44911.63024</v>
      </c>
      <c r="B39" s="1" t="str">
        <f>IFERROR(__xludf.DUMMYFUNCTION("""COMPUTED_VALUE"""),"India")</f>
        <v>India</v>
      </c>
      <c r="C39" s="1">
        <f>IFERROR(__xludf.DUMMYFUNCTION("""COMPUTED_VALUE"""),826004.0)</f>
        <v>826004</v>
      </c>
      <c r="D39" s="1" t="str">
        <f>IFERROR(__xludf.DUMMYFUNCTION("""COMPUTED_VALUE"""),"Male")</f>
        <v>Male</v>
      </c>
      <c r="E39" s="1" t="str">
        <f>IFERROR(__xludf.DUMMYFUNCTION("""COMPUTED_VALUE"""),"People who have changed the world for better")</f>
        <v>People who have changed the world for better</v>
      </c>
      <c r="F39" s="1" t="str">
        <f>IFERROR(__xludf.DUMMYFUNCTION("""COMPUTED_VALUE"""),"Yes, I will earn and do that")</f>
        <v>Yes, I will earn and do that</v>
      </c>
      <c r="G39" s="1" t="str">
        <f>IFERROR(__xludf.DUMMYFUNCTION("""COMPUTED_VALUE"""),"Will work for 3 years or more")</f>
        <v>Will work for 3 years or more</v>
      </c>
      <c r="H39" s="1" t="str">
        <f>IFERROR(__xludf.DUMMYFUNCTION("""COMPUTED_VALUE"""),"No")</f>
        <v>No</v>
      </c>
      <c r="I39" s="1" t="str">
        <f>IFERROR(__xludf.DUMMYFUNCTION("""COMPUTED_VALUE"""),"Will NOT work for them")</f>
        <v>Will NOT work for them</v>
      </c>
      <c r="J39" s="1">
        <f>IFERROR(__xludf.DUMMYFUNCTION("""COMPUTED_VALUE"""),4.0)</f>
        <v>4</v>
      </c>
      <c r="K39" s="1" t="str">
        <f>IFERROR(__xludf.DUMMYFUNCTION("""COMPUTED_VALUE"""),"Every Day Office Environment")</f>
        <v>Every Day Office Environment</v>
      </c>
      <c r="L39" s="1" t="str">
        <f>IFERROR(__xludf.DUMMYFUNCTION("""COMPUTED_VALUE"""),"Employer who appreciates learning and enables that environment")</f>
        <v>Employer who appreciates learning and enables that environment</v>
      </c>
      <c r="M39" s="1" t="str">
        <f>IFERROR(__xludf.DUMMYFUNCTION("""COMPUTED_VALUE"""),"Self Paced Learning Portals, Instructor or Expert Learning Programs")</f>
        <v>Self Paced Learning Portals, Instructor or Expert Learning Programs</v>
      </c>
      <c r="N39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39" s="1" t="str">
        <f>IFERROR(__xludf.DUMMYFUNCTION("""COMPUTED_VALUE"""),"Manager who clearly describes what she/he needs")</f>
        <v>Manager who clearly describes what she/he needs</v>
      </c>
      <c r="P39" s="1" t="str">
        <f>IFERROR(__xludf.DUMMYFUNCTION("""COMPUTED_VALUE"""),"Work with 2 to 3 people in my team")</f>
        <v>Work with 2 to 3 people in my team</v>
      </c>
      <c r="Q39" s="1"/>
      <c r="R39" s="1"/>
      <c r="S39" s="1"/>
    </row>
    <row r="40">
      <c r="A40" s="2">
        <f>IFERROR(__xludf.DUMMYFUNCTION("""COMPUTED_VALUE"""),44911.64294903935)</f>
        <v>44911.64295</v>
      </c>
      <c r="B40" s="1" t="str">
        <f>IFERROR(__xludf.DUMMYFUNCTION("""COMPUTED_VALUE"""),"India")</f>
        <v>India</v>
      </c>
      <c r="C40" s="1">
        <f>IFERROR(__xludf.DUMMYFUNCTION("""COMPUTED_VALUE"""),826004.0)</f>
        <v>826004</v>
      </c>
      <c r="D40" s="1" t="str">
        <f>IFERROR(__xludf.DUMMYFUNCTION("""COMPUTED_VALUE"""),"Male")</f>
        <v>Male</v>
      </c>
      <c r="E40" s="1" t="str">
        <f>IFERROR(__xludf.DUMMYFUNCTION("""COMPUTED_VALUE"""),"My Parents")</f>
        <v>My Parents</v>
      </c>
      <c r="F40" s="1" t="str">
        <f>IFERROR(__xludf.DUMMYFUNCTION("""COMPUTED_VALUE"""),"Yes, I will earn and do that")</f>
        <v>Yes, I will earn and do that</v>
      </c>
      <c r="G40" s="1" t="str">
        <f>IFERROR(__xludf.DUMMYFUNCTION("""COMPUTED_VALUE"""),"This will be hard to do, but if it is the right company I would try")</f>
        <v>This will be hard to do, but if it is the right company I would try</v>
      </c>
      <c r="H40" s="1" t="str">
        <f>IFERROR(__xludf.DUMMYFUNCTION("""COMPUTED_VALUE"""),"No")</f>
        <v>No</v>
      </c>
      <c r="I40" s="1" t="str">
        <f>IFERROR(__xludf.DUMMYFUNCTION("""COMPUTED_VALUE"""),"Will NOT work for them")</f>
        <v>Will NOT work for them</v>
      </c>
      <c r="J40" s="1">
        <f>IFERROR(__xludf.DUMMYFUNCTION("""COMPUTED_VALUE"""),7.0)</f>
        <v>7</v>
      </c>
      <c r="K40" s="1" t="str">
        <f>IFERROR(__xludf.DUMMYFUNCTION("""COMPUTED_VALUE"""),"Hybrid Working Environment with less than 15 days a month at office")</f>
        <v>Hybrid Working Environment with less than 15 days a month at office</v>
      </c>
      <c r="L40" s="1" t="str">
        <f>IFERROR(__xludf.DUMMYFUNCTION("""COMPUTED_VALUE"""),"Employer who appreciates learning and enables that environment")</f>
        <v>Employer who appreciates learning and enables that environment</v>
      </c>
      <c r="M40" s="1" t="str">
        <f>IFERROR(__xludf.DUMMYFUNCTION("""COMPUTED_VALUE"""),"Instructor or Expert Learning Programs, Learning by observing others")</f>
        <v>Instructor or Expert Learning Programs, Learning by observing others</v>
      </c>
      <c r="N40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40" s="1" t="str">
        <f>IFERROR(__xludf.DUMMYFUNCTION("""COMPUTED_VALUE"""),"Manager who explains what is expected, sets a goal and helps achieve it")</f>
        <v>Manager who explains what is expected, sets a goal and helps achieve it</v>
      </c>
      <c r="P40" s="1" t="str">
        <f>IFERROR(__xludf.DUMMYFUNCTION("""COMPUTED_VALUE"""),"Work alone, Work with 2 to 3 people in my team")</f>
        <v>Work alone, Work with 2 to 3 people in my team</v>
      </c>
      <c r="Q40" s="1"/>
      <c r="R40" s="1"/>
      <c r="S40" s="1"/>
    </row>
    <row r="41">
      <c r="A41" s="2">
        <f>IFERROR(__xludf.DUMMYFUNCTION("""COMPUTED_VALUE"""),44911.64558070602)</f>
        <v>44911.64558</v>
      </c>
      <c r="B41" s="1" t="str">
        <f>IFERROR(__xludf.DUMMYFUNCTION("""COMPUTED_VALUE"""),"India")</f>
        <v>India</v>
      </c>
      <c r="C41" s="1">
        <f>IFERROR(__xludf.DUMMYFUNCTION("""COMPUTED_VALUE"""),515003.0)</f>
        <v>515003</v>
      </c>
      <c r="D41" s="1" t="str">
        <f>IFERROR(__xludf.DUMMYFUNCTION("""COMPUTED_VALUE"""),"Male")</f>
        <v>Male</v>
      </c>
      <c r="E41" s="1" t="str">
        <f>IFERROR(__xludf.DUMMYFUNCTION("""COMPUTED_VALUE"""),"My Parents")</f>
        <v>My Parents</v>
      </c>
      <c r="F41" s="1" t="str">
        <f>IFERROR(__xludf.DUMMYFUNCTION("""COMPUTED_VALUE"""),"No I would not be pursuing Higher Education outside of India")</f>
        <v>No I would not be pursuing Higher Education outside of India</v>
      </c>
      <c r="G41" s="1" t="str">
        <f>IFERROR(__xludf.DUMMYFUNCTION("""COMPUTED_VALUE"""),"Will work for 3 years or more")</f>
        <v>Will work for 3 years or more</v>
      </c>
      <c r="H41" s="1" t="str">
        <f>IFERROR(__xludf.DUMMYFUNCTION("""COMPUTED_VALUE"""),"No")</f>
        <v>No</v>
      </c>
      <c r="I41" s="1" t="str">
        <f>IFERROR(__xludf.DUMMYFUNCTION("""COMPUTED_VALUE"""),"Will NOT work for them")</f>
        <v>Will NOT work for them</v>
      </c>
      <c r="J41" s="1">
        <f>IFERROR(__xludf.DUMMYFUNCTION("""COMPUTED_VALUE"""),8.0)</f>
        <v>8</v>
      </c>
      <c r="K41" s="1" t="str">
        <f>IFERROR(__xludf.DUMMYFUNCTION("""COMPUTED_VALUE"""),"Every Day Office Environment")</f>
        <v>Every Day Office Environment</v>
      </c>
      <c r="L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" s="1" t="str">
        <f>IFERROR(__xludf.DUMMYFUNCTION("""COMPUTED_VALUE"""),"Instructor or Expert Learning Programs, Learning by observing others")</f>
        <v>Instructor or Expert Learning Programs, Learning by observing others</v>
      </c>
      <c r="N41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41" s="1" t="str">
        <f>IFERROR(__xludf.DUMMYFUNCTION("""COMPUTED_VALUE"""),"Manager who explains what is expected, sets a goal and helps achieve it")</f>
        <v>Manager who explains what is expected, sets a goal and helps achieve it</v>
      </c>
      <c r="P41" s="1" t="str">
        <f>IFERROR(__xludf.DUMMYFUNCTION("""COMPUTED_VALUE"""),"Work with 2 to 3 people in my team")</f>
        <v>Work with 2 to 3 people in my team</v>
      </c>
      <c r="Q41" s="1"/>
      <c r="R41" s="1"/>
      <c r="S41" s="1"/>
    </row>
    <row r="42">
      <c r="A42" s="2">
        <f>IFERROR(__xludf.DUMMYFUNCTION("""COMPUTED_VALUE"""),44911.64641243056)</f>
        <v>44911.64641</v>
      </c>
      <c r="B42" s="1" t="str">
        <f>IFERROR(__xludf.DUMMYFUNCTION("""COMPUTED_VALUE"""),"India")</f>
        <v>India</v>
      </c>
      <c r="C42" s="1">
        <f>IFERROR(__xludf.DUMMYFUNCTION("""COMPUTED_VALUE"""),496001.0)</f>
        <v>496001</v>
      </c>
      <c r="D42" s="1" t="str">
        <f>IFERROR(__xludf.DUMMYFUNCTION("""COMPUTED_VALUE"""),"Male")</f>
        <v>Male</v>
      </c>
      <c r="E42" s="1" t="str">
        <f>IFERROR(__xludf.DUMMYFUNCTION("""COMPUTED_VALUE"""),"My Parents")</f>
        <v>My Parents</v>
      </c>
      <c r="F42" s="1" t="str">
        <f>IFERROR(__xludf.DUMMYFUNCTION("""COMPUTED_VALUE"""),"Yes, I will earn and do that")</f>
        <v>Yes, I will earn and do that</v>
      </c>
      <c r="G42" s="1" t="str">
        <f>IFERROR(__xludf.DUMMYFUNCTION("""COMPUTED_VALUE"""),"This will be hard to do, but if it is the right company I would try")</f>
        <v>This will be hard to do, but if it is the right company I would try</v>
      </c>
      <c r="H42" s="1" t="str">
        <f>IFERROR(__xludf.DUMMYFUNCTION("""COMPUTED_VALUE"""),"No")</f>
        <v>No</v>
      </c>
      <c r="I42" s="1" t="str">
        <f>IFERROR(__xludf.DUMMYFUNCTION("""COMPUTED_VALUE"""),"Will NOT work for them")</f>
        <v>Will NOT work for them</v>
      </c>
      <c r="J42" s="1">
        <f>IFERROR(__xludf.DUMMYFUNCTION("""COMPUTED_VALUE"""),2.0)</f>
        <v>2</v>
      </c>
      <c r="K42" s="1" t="str">
        <f>IFERROR(__xludf.DUMMYFUNCTION("""COMPUTED_VALUE"""),"Hybrid Working Environment with less than 10 days a month at office")</f>
        <v>Hybrid Working Environment with less than 10 days a month at office</v>
      </c>
      <c r="L42" s="1" t="str">
        <f>IFERROR(__xludf.DUMMYFUNCTION("""COMPUTED_VALUE"""),"Employer who appreciates learning and enables that environment")</f>
        <v>Employer who appreciates learning and enables that environment</v>
      </c>
      <c r="M42" s="1" t="str">
        <f>IFERROR(__xludf.DUMMYFUNCTION("""COMPUTED_VALUE"""),"Instructor or Expert Learning Programs, Learning by observing others")</f>
        <v>Instructor or Expert Learning Programs, Learning by observing others</v>
      </c>
      <c r="N42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42" s="1" t="str">
        <f>IFERROR(__xludf.DUMMYFUNCTION("""COMPUTED_VALUE"""),"Manager who sets goal and helps me achieve it")</f>
        <v>Manager who sets goal and helps me achieve it</v>
      </c>
      <c r="P42" s="1" t="str">
        <f>IFERROR(__xludf.DUMMYFUNCTION("""COMPUTED_VALUE"""),"Work with 2 to 3 people in my team")</f>
        <v>Work with 2 to 3 people in my team</v>
      </c>
      <c r="Q42" s="1"/>
      <c r="R42" s="1"/>
      <c r="S42" s="1"/>
    </row>
    <row r="43">
      <c r="A43" s="2">
        <f>IFERROR(__xludf.DUMMYFUNCTION("""COMPUTED_VALUE"""),44911.646668761576)</f>
        <v>44911.64667</v>
      </c>
      <c r="B43" s="1" t="str">
        <f>IFERROR(__xludf.DUMMYFUNCTION("""COMPUTED_VALUE"""),"India")</f>
        <v>India</v>
      </c>
      <c r="C43" s="1">
        <f>IFERROR(__xludf.DUMMYFUNCTION("""COMPUTED_VALUE"""),713104.0)</f>
        <v>713104</v>
      </c>
      <c r="D43" s="1" t="str">
        <f>IFERROR(__xludf.DUMMYFUNCTION("""COMPUTED_VALUE"""),"Male")</f>
        <v>Male</v>
      </c>
      <c r="E43" s="1" t="str">
        <f>IFERROR(__xludf.DUMMYFUNCTION("""COMPUTED_VALUE"""),"People who have changed the world for better")</f>
        <v>People who have changed the world for better</v>
      </c>
      <c r="F43" s="1" t="str">
        <f>IFERROR(__xludf.DUMMYFUNCTION("""COMPUTED_VALUE"""),"Yes, I will earn and do that")</f>
        <v>Yes, I will earn and do that</v>
      </c>
      <c r="G43" s="1" t="str">
        <f>IFERROR(__xludf.DUMMYFUNCTION("""COMPUTED_VALUE"""),"Will work for 3 years or more")</f>
        <v>Will work for 3 years or more</v>
      </c>
      <c r="H43" s="1" t="str">
        <f>IFERROR(__xludf.DUMMYFUNCTION("""COMPUTED_VALUE"""),"No")</f>
        <v>No</v>
      </c>
      <c r="I43" s="1" t="str">
        <f>IFERROR(__xludf.DUMMYFUNCTION("""COMPUTED_VALUE"""),"Will NOT work for them")</f>
        <v>Will NOT work for them</v>
      </c>
      <c r="J43" s="1">
        <f>IFERROR(__xludf.DUMMYFUNCTION("""COMPUTED_VALUE"""),5.0)</f>
        <v>5</v>
      </c>
      <c r="K43" s="1" t="str">
        <f>IFERROR(__xludf.DUMMYFUNCTION("""COMPUTED_VALUE"""),"Fully Remote with No option to visit offices")</f>
        <v>Fully Remote with No option to visit offices</v>
      </c>
      <c r="L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" s="1" t="str">
        <f>IFERROR(__xludf.DUMMYFUNCTION("""COMPUTED_VALUE"""),"Self Paced Learning Portals, Instructor or Expert Learning Programs")</f>
        <v>Self Paced Learning Portals, Instructor or Expert Learning Programs</v>
      </c>
      <c r="N43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43" s="1" t="str">
        <f>IFERROR(__xludf.DUMMYFUNCTION("""COMPUTED_VALUE"""),"Manager who explains what is expected, sets a goal and helps achieve it")</f>
        <v>Manager who explains what is expected, sets a goal and helps achieve it</v>
      </c>
      <c r="P4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43" s="1"/>
      <c r="R43" s="1"/>
      <c r="S43" s="1"/>
    </row>
    <row r="44">
      <c r="A44" s="2">
        <f>IFERROR(__xludf.DUMMYFUNCTION("""COMPUTED_VALUE"""),44911.64672761574)</f>
        <v>44911.64673</v>
      </c>
      <c r="B44" s="1" t="str">
        <f>IFERROR(__xludf.DUMMYFUNCTION("""COMPUTED_VALUE"""),"India")</f>
        <v>India</v>
      </c>
      <c r="C44" s="1">
        <f>IFERROR(__xludf.DUMMYFUNCTION("""COMPUTED_VALUE"""),416001.0)</f>
        <v>416001</v>
      </c>
      <c r="D44" s="1" t="str">
        <f>IFERROR(__xludf.DUMMYFUNCTION("""COMPUTED_VALUE"""),"Male")</f>
        <v>Male</v>
      </c>
      <c r="E44" s="1" t="str">
        <f>IFERROR(__xludf.DUMMYFUNCTION("""COMPUTED_VALUE"""),"My Parents")</f>
        <v>My Parents</v>
      </c>
      <c r="F44" s="1" t="str">
        <f>IFERROR(__xludf.DUMMYFUNCTION("""COMPUTED_VALUE"""),"No I would not be pursuing Higher Education outside of India")</f>
        <v>No I would not be pursuing Higher Education outside of India</v>
      </c>
      <c r="G44" s="1" t="str">
        <f>IFERROR(__xludf.DUMMYFUNCTION("""COMPUTED_VALUE"""),"This will be hard to do, but if it is the right company I would try")</f>
        <v>This will be hard to do, but if it is the right company I would try</v>
      </c>
      <c r="H44" s="1" t="str">
        <f>IFERROR(__xludf.DUMMYFUNCTION("""COMPUTED_VALUE"""),"Yes")</f>
        <v>Yes</v>
      </c>
      <c r="I44" s="1" t="str">
        <f>IFERROR(__xludf.DUMMYFUNCTION("""COMPUTED_VALUE"""),"Will NOT work for them")</f>
        <v>Will NOT work for them</v>
      </c>
      <c r="J44" s="1">
        <f>IFERROR(__xludf.DUMMYFUNCTION("""COMPUTED_VALUE"""),10.0)</f>
        <v>10</v>
      </c>
      <c r="K44" s="1" t="str">
        <f>IFERROR(__xludf.DUMMYFUNCTION("""COMPUTED_VALUE"""),"Fully Remote with Options to travel as and when needed")</f>
        <v>Fully Remote with Options to travel as and when needed</v>
      </c>
      <c r="L44" s="1" t="str">
        <f>IFERROR(__xludf.DUMMYFUNCTION("""COMPUTED_VALUE"""),"Employer who appreciates learning and enables that environment")</f>
        <v>Employer who appreciates learning and enables that environment</v>
      </c>
      <c r="M4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44" s="1" t="str">
        <f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44" s="1" t="str">
        <f>IFERROR(__xludf.DUMMYFUNCTION("""COMPUTED_VALUE"""),"Manager who explains what is expected, sets a goal and helps achieve it")</f>
        <v>Manager who explains what is expected, sets a goal and helps achieve it</v>
      </c>
      <c r="P4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44" s="1"/>
      <c r="R44" s="1"/>
      <c r="S44" s="1"/>
    </row>
    <row r="45">
      <c r="A45" s="2">
        <f>IFERROR(__xludf.DUMMYFUNCTION("""COMPUTED_VALUE"""),44911.64807115741)</f>
        <v>44911.64807</v>
      </c>
      <c r="B45" s="1" t="str">
        <f>IFERROR(__xludf.DUMMYFUNCTION("""COMPUTED_VALUE"""),"India")</f>
        <v>India</v>
      </c>
      <c r="C45" s="1">
        <f>IFERROR(__xludf.DUMMYFUNCTION("""COMPUTED_VALUE"""),826004.0)</f>
        <v>826004</v>
      </c>
      <c r="D45" s="1" t="str">
        <f>IFERROR(__xludf.DUMMYFUNCTION("""COMPUTED_VALUE"""),"Male")</f>
        <v>Male</v>
      </c>
      <c r="E45" s="1" t="str">
        <f>IFERROR(__xludf.DUMMYFUNCTION("""COMPUTED_VALUE"""),"People who have changed the world for better")</f>
        <v>People who have changed the world for better</v>
      </c>
      <c r="F45" s="1" t="str">
        <f>IFERROR(__xludf.DUMMYFUNCTION("""COMPUTED_VALUE"""),"No, But if someone could bare the cost I will")</f>
        <v>No, But if someone could bare the cost I will</v>
      </c>
      <c r="G45" s="1" t="str">
        <f>IFERROR(__xludf.DUMMYFUNCTION("""COMPUTED_VALUE"""),"This will be hard to do, but if it is the right company I would try")</f>
        <v>This will be hard to do, but if it is the right company I would try</v>
      </c>
      <c r="H45" s="1" t="str">
        <f>IFERROR(__xludf.DUMMYFUNCTION("""COMPUTED_VALUE"""),"No")</f>
        <v>No</v>
      </c>
      <c r="I45" s="1" t="str">
        <f>IFERROR(__xludf.DUMMYFUNCTION("""COMPUTED_VALUE"""),"Will NOT work for them")</f>
        <v>Will NOT work for them</v>
      </c>
      <c r="J45" s="1">
        <f>IFERROR(__xludf.DUMMYFUNCTION("""COMPUTED_VALUE"""),4.0)</f>
        <v>4</v>
      </c>
      <c r="K45" s="1" t="str">
        <f>IFERROR(__xludf.DUMMYFUNCTION("""COMPUTED_VALUE"""),"Hybrid Working Environment with less than 15 days a month at office")</f>
        <v>Hybrid Working Environment with less than 15 days a month at office</v>
      </c>
      <c r="L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" s="1" t="str">
        <f>IFERROR(__xludf.DUMMYFUNCTION("""COMPUTED_VALUE"""),"Self Paced Learning Portals, Learning by observing others")</f>
        <v>Self Paced Learning Portals, Learning by observing others</v>
      </c>
      <c r="N45" s="1" t="str">
        <f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45" s="1" t="str">
        <f>IFERROR(__xludf.DUMMYFUNCTION("""COMPUTED_VALUE"""),"Manager who explains what is expected, sets a goal and helps achieve it")</f>
        <v>Manager who explains what is expected, sets a goal and helps achieve it</v>
      </c>
      <c r="P45" s="1" t="str">
        <f>IFERROR(__xludf.DUMMYFUNCTION("""COMPUTED_VALUE"""),"Work alone, Work with 2 to 3 people in my team")</f>
        <v>Work alone, Work with 2 to 3 people in my team</v>
      </c>
      <c r="Q45" s="1"/>
      <c r="R45" s="1"/>
      <c r="S45" s="1"/>
    </row>
    <row r="46">
      <c r="A46" s="2">
        <f>IFERROR(__xludf.DUMMYFUNCTION("""COMPUTED_VALUE"""),44911.64896707176)</f>
        <v>44911.64897</v>
      </c>
      <c r="B46" s="1" t="str">
        <f>IFERROR(__xludf.DUMMYFUNCTION("""COMPUTED_VALUE"""),"India")</f>
        <v>India</v>
      </c>
      <c r="C46" s="1">
        <f>IFERROR(__xludf.DUMMYFUNCTION("""COMPUTED_VALUE"""),110088.0)</f>
        <v>110088</v>
      </c>
      <c r="D46" s="1" t="str">
        <f>IFERROR(__xludf.DUMMYFUNCTION("""COMPUTED_VALUE"""),"Male")</f>
        <v>Male</v>
      </c>
      <c r="E46" s="1" t="str">
        <f>IFERROR(__xludf.DUMMYFUNCTION("""COMPUTED_VALUE"""),"People from my circle, but not family members")</f>
        <v>People from my circle, but not family members</v>
      </c>
      <c r="F46" s="1" t="str">
        <f>IFERROR(__xludf.DUMMYFUNCTION("""COMPUTED_VALUE"""),"Yes, I will earn and do that")</f>
        <v>Yes, I will earn and do that</v>
      </c>
      <c r="G46" s="1" t="str">
        <f>IFERROR(__xludf.DUMMYFUNCTION("""COMPUTED_VALUE"""),"Will work for 3 years or more")</f>
        <v>Will work for 3 years or more</v>
      </c>
      <c r="H46" s="1" t="str">
        <f>IFERROR(__xludf.DUMMYFUNCTION("""COMPUTED_VALUE"""),"Yes")</f>
        <v>Yes</v>
      </c>
      <c r="I46" s="1" t="str">
        <f>IFERROR(__xludf.DUMMYFUNCTION("""COMPUTED_VALUE"""),"Will work for them")</f>
        <v>Will work for them</v>
      </c>
      <c r="J46" s="1">
        <f>IFERROR(__xludf.DUMMYFUNCTION("""COMPUTED_VALUE"""),8.0)</f>
        <v>8</v>
      </c>
      <c r="K46" s="1" t="str">
        <f>IFERROR(__xludf.DUMMYFUNCTION("""COMPUTED_VALUE"""),"Hybrid Working Environment with less than 10 days a month at office")</f>
        <v>Hybrid Working Environment with less than 10 days a month at office</v>
      </c>
      <c r="L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46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46" s="1" t="str">
        <f>IFERROR(__xludf.DUMMYFUNCTION("""COMPUTED_VALUE"""),"Manager who explains what is expected, sets a goal and helps achieve it")</f>
        <v>Manager who explains what is expected, sets a goal and helps achieve it</v>
      </c>
      <c r="P46" s="1" t="str">
        <f>IFERROR(__xludf.DUMMYFUNCTION("""COMPUTED_VALUE"""),"Work with more than 10 people in my team")</f>
        <v>Work with more than 10 people in my team</v>
      </c>
      <c r="Q46" s="1"/>
      <c r="R46" s="1"/>
      <c r="S46" s="1"/>
    </row>
    <row r="47">
      <c r="A47" s="2">
        <f>IFERROR(__xludf.DUMMYFUNCTION("""COMPUTED_VALUE"""),44911.654101712964)</f>
        <v>44911.6541</v>
      </c>
      <c r="B47" s="1" t="str">
        <f>IFERROR(__xludf.DUMMYFUNCTION("""COMPUTED_VALUE"""),"India")</f>
        <v>India</v>
      </c>
      <c r="C47" s="1">
        <f>IFERROR(__xludf.DUMMYFUNCTION("""COMPUTED_VALUE"""),110016.0)</f>
        <v>110016</v>
      </c>
      <c r="D47" s="1" t="str">
        <f>IFERROR(__xludf.DUMMYFUNCTION("""COMPUTED_VALUE"""),"Female")</f>
        <v>Female</v>
      </c>
      <c r="E47" s="1" t="str">
        <f>IFERROR(__xludf.DUMMYFUNCTION("""COMPUTED_VALUE"""),"My Parents")</f>
        <v>My Parents</v>
      </c>
      <c r="F47" s="1" t="str">
        <f>IFERROR(__xludf.DUMMYFUNCTION("""COMPUTED_VALUE"""),"No, But if someone could bare the cost I will")</f>
        <v>No, But if someone could bare the cost I will</v>
      </c>
      <c r="G47" s="1" t="str">
        <f>IFERROR(__xludf.DUMMYFUNCTION("""COMPUTED_VALUE"""),"This will be hard to do, but if it is the right company I would try")</f>
        <v>This will be hard to do, but if it is the right company I would try</v>
      </c>
      <c r="H47" s="1" t="str">
        <f>IFERROR(__xludf.DUMMYFUNCTION("""COMPUTED_VALUE"""),"No")</f>
        <v>No</v>
      </c>
      <c r="I47" s="1" t="str">
        <f>IFERROR(__xludf.DUMMYFUNCTION("""COMPUTED_VALUE"""),"Will NOT work for them")</f>
        <v>Will NOT work for them</v>
      </c>
      <c r="J47" s="1">
        <f>IFERROR(__xludf.DUMMYFUNCTION("""COMPUTED_VALUE"""),8.0)</f>
        <v>8</v>
      </c>
      <c r="K47" s="1" t="str">
        <f>IFERROR(__xludf.DUMMYFUNCTION("""COMPUTED_VALUE"""),"Hybrid Working Environment with less than 15 days a month at office")</f>
        <v>Hybrid Working Environment with less than 15 days a month at office</v>
      </c>
      <c r="L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47" s="1" t="str">
        <f>IFERROR(__xludf.DUMMYFUNCTION("""COMPUTED_VALUE"""),"Teaching in any of the institutes/online or Offline, Manage and drive End-to-End Projects or Products, Look deeply into Data and generate insights")</f>
        <v>Teaching in any of the institutes/online or Offline, Manage and drive End-to-End Projects or Products, Look deeply into Data and generate insights</v>
      </c>
      <c r="O47" s="1" t="str">
        <f>IFERROR(__xludf.DUMMYFUNCTION("""COMPUTED_VALUE"""),"Manager who explains what is expected, sets a goal and helps achieve it")</f>
        <v>Manager who explains what is expected, sets a goal and helps achieve it</v>
      </c>
      <c r="P47" s="1" t="str">
        <f>IFERROR(__xludf.DUMMYFUNCTION("""COMPUTED_VALUE"""),"Work with 2 to 3 people in my team, Work with 5 to 6 people in my team")</f>
        <v>Work with 2 to 3 people in my team, Work with 5 to 6 people in my team</v>
      </c>
      <c r="Q47" s="1"/>
      <c r="R47" s="1"/>
      <c r="S47" s="1"/>
    </row>
    <row r="48">
      <c r="A48" s="2">
        <f>IFERROR(__xludf.DUMMYFUNCTION("""COMPUTED_VALUE"""),44911.65537862269)</f>
        <v>44911.65538</v>
      </c>
      <c r="B48" s="1" t="str">
        <f>IFERROR(__xludf.DUMMYFUNCTION("""COMPUTED_VALUE"""),"India")</f>
        <v>India</v>
      </c>
      <c r="C48" s="1">
        <f>IFERROR(__xludf.DUMMYFUNCTION("""COMPUTED_VALUE"""),131001.0)</f>
        <v>131001</v>
      </c>
      <c r="D48" s="1" t="str">
        <f>IFERROR(__xludf.DUMMYFUNCTION("""COMPUTED_VALUE"""),"Male")</f>
        <v>Male</v>
      </c>
      <c r="E48" s="1" t="str">
        <f>IFERROR(__xludf.DUMMYFUNCTION("""COMPUTED_VALUE"""),"My Parents")</f>
        <v>My Parents</v>
      </c>
      <c r="F48" s="1" t="str">
        <f>IFERROR(__xludf.DUMMYFUNCTION("""COMPUTED_VALUE"""),"Yes, I will earn and do that")</f>
        <v>Yes, I will earn and do that</v>
      </c>
      <c r="G48" s="1" t="str">
        <f>IFERROR(__xludf.DUMMYFUNCTION("""COMPUTED_VALUE"""),"Will work for 3 years or more")</f>
        <v>Will work for 3 years or more</v>
      </c>
      <c r="H48" s="1" t="str">
        <f>IFERROR(__xludf.DUMMYFUNCTION("""COMPUTED_VALUE"""),"Yes")</f>
        <v>Yes</v>
      </c>
      <c r="I48" s="1" t="str">
        <f>IFERROR(__xludf.DUMMYFUNCTION("""COMPUTED_VALUE"""),"Will work for them")</f>
        <v>Will work for them</v>
      </c>
      <c r="J48" s="1">
        <f>IFERROR(__xludf.DUMMYFUNCTION("""COMPUTED_VALUE"""),8.0)</f>
        <v>8</v>
      </c>
      <c r="K48" s="1" t="str">
        <f>IFERROR(__xludf.DUMMYFUNCTION("""COMPUTED_VALUE"""),"Hybrid Working Environment with less than 15 days a month at office")</f>
        <v>Hybrid Working Environment with less than 15 days a month at office</v>
      </c>
      <c r="L48" s="1" t="str">
        <f>IFERROR(__xludf.DUMMYFUNCTION("""COMPUTED_VALUE"""),"Employer who rewards learning and enables that environment")</f>
        <v>Employer who rewards learning and enables that environment</v>
      </c>
      <c r="M4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48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48" s="1" t="str">
        <f>IFERROR(__xludf.DUMMYFUNCTION("""COMPUTED_VALUE"""),"Manager who explains what is expected, sets a goal and helps achieve it")</f>
        <v>Manager who explains what is expected, sets a goal and helps achieve it</v>
      </c>
      <c r="P48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48" s="1"/>
      <c r="R48" s="1"/>
      <c r="S48" s="1"/>
    </row>
    <row r="49">
      <c r="A49" s="2">
        <f>IFERROR(__xludf.DUMMYFUNCTION("""COMPUTED_VALUE"""),44911.65596809028)</f>
        <v>44911.65597</v>
      </c>
      <c r="B49" s="1" t="str">
        <f>IFERROR(__xludf.DUMMYFUNCTION("""COMPUTED_VALUE"""),"India")</f>
        <v>India</v>
      </c>
      <c r="C49" s="1">
        <f>IFERROR(__xludf.DUMMYFUNCTION("""COMPUTED_VALUE"""),505001.0)</f>
        <v>505001</v>
      </c>
      <c r="D49" s="1" t="str">
        <f>IFERROR(__xludf.DUMMYFUNCTION("""COMPUTED_VALUE"""),"Male")</f>
        <v>Male</v>
      </c>
      <c r="E49" s="1" t="str">
        <f>IFERROR(__xludf.DUMMYFUNCTION("""COMPUTED_VALUE"""),"People who have changed the world for better")</f>
        <v>People who have changed the world for better</v>
      </c>
      <c r="F49" s="1" t="str">
        <f>IFERROR(__xludf.DUMMYFUNCTION("""COMPUTED_VALUE"""),"No I would not be pursuing Higher Education outside of India")</f>
        <v>No I would not be pursuing Higher Education outside of India</v>
      </c>
      <c r="G49" s="1" t="str">
        <f>IFERROR(__xludf.DUMMYFUNCTION("""COMPUTED_VALUE"""),"Will work for 3 years or more")</f>
        <v>Will work for 3 years or more</v>
      </c>
      <c r="H49" s="1" t="str">
        <f>IFERROR(__xludf.DUMMYFUNCTION("""COMPUTED_VALUE"""),"No")</f>
        <v>No</v>
      </c>
      <c r="I49" s="1" t="str">
        <f>IFERROR(__xludf.DUMMYFUNCTION("""COMPUTED_VALUE"""),"Will NOT work for them")</f>
        <v>Will NOT work for them</v>
      </c>
      <c r="J49" s="1">
        <f>IFERROR(__xludf.DUMMYFUNCTION("""COMPUTED_VALUE"""),8.0)</f>
        <v>8</v>
      </c>
      <c r="K49" s="1" t="str">
        <f>IFERROR(__xludf.DUMMYFUNCTION("""COMPUTED_VALUE"""),"Fully Remote with Options to travel as and when needed")</f>
        <v>Fully Remote with Options to travel as and when needed</v>
      </c>
      <c r="L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" s="1" t="str">
        <f>IFERROR(__xludf.DUMMYFUNCTION("""COMPUTED_VALUE"""),"Self Paced Learning Portals, Instructor or Expert Learning Programs")</f>
        <v>Self Paced Learning Portals, Instructor or Expert Learning Programs</v>
      </c>
      <c r="N49" s="1" t="str">
        <f>IFERROR(__xludf.DUMMYFUNCTION("""COMPUTED_VALUE"""),"Build and develop a Team, Work as a freelancer and do my thing my way, Become a content Creator in some platform")</f>
        <v>Build and develop a Team, Work as a freelancer and do my thing my way, Become a content Creator in some platform</v>
      </c>
      <c r="O49" s="1" t="str">
        <f>IFERROR(__xludf.DUMMYFUNCTION("""COMPUTED_VALUE"""),"Manager who sets goal and helps me achieve it")</f>
        <v>Manager who sets goal and helps me achieve it</v>
      </c>
      <c r="P49" s="1" t="str">
        <f>IFERROR(__xludf.DUMMYFUNCTION("""COMPUTED_VALUE"""),"Work alone, Work with more than 10 people in my team")</f>
        <v>Work alone, Work with more than 10 people in my team</v>
      </c>
      <c r="Q49" s="1"/>
      <c r="R49" s="1"/>
      <c r="S49" s="1"/>
    </row>
    <row r="50">
      <c r="A50" s="2">
        <f>IFERROR(__xludf.DUMMYFUNCTION("""COMPUTED_VALUE"""),44911.65659053241)</f>
        <v>44911.65659</v>
      </c>
      <c r="B50" s="1" t="str">
        <f>IFERROR(__xludf.DUMMYFUNCTION("""COMPUTED_VALUE"""),"India")</f>
        <v>India</v>
      </c>
      <c r="C50" s="1">
        <f>IFERROR(__xludf.DUMMYFUNCTION("""COMPUTED_VALUE"""),600064.0)</f>
        <v>600064</v>
      </c>
      <c r="D50" s="1" t="str">
        <f>IFERROR(__xludf.DUMMYFUNCTION("""COMPUTED_VALUE"""),"Female")</f>
        <v>Female</v>
      </c>
      <c r="E50" s="1" t="str">
        <f>IFERROR(__xludf.DUMMYFUNCTION("""COMPUTED_VALUE"""),"People from my circle, but not family members")</f>
        <v>People from my circle, but not family members</v>
      </c>
      <c r="F50" s="1" t="str">
        <f>IFERROR(__xludf.DUMMYFUNCTION("""COMPUTED_VALUE"""),"No I would not be pursuing Higher Education outside of India")</f>
        <v>No I would not be pursuing Higher Education outside of India</v>
      </c>
      <c r="G50" s="1" t="str">
        <f>IFERROR(__xludf.DUMMYFUNCTION("""COMPUTED_VALUE"""),"Will work for 3 years or more")</f>
        <v>Will work for 3 years or more</v>
      </c>
      <c r="H50" s="1" t="str">
        <f>IFERROR(__xludf.DUMMYFUNCTION("""COMPUTED_VALUE"""),"No")</f>
        <v>No</v>
      </c>
      <c r="I50" s="1" t="str">
        <f>IFERROR(__xludf.DUMMYFUNCTION("""COMPUTED_VALUE"""),"Will work for them")</f>
        <v>Will work for them</v>
      </c>
      <c r="J50" s="1">
        <f>IFERROR(__xludf.DUMMYFUNCTION("""COMPUTED_VALUE"""),3.0)</f>
        <v>3</v>
      </c>
      <c r="K50" s="1" t="str">
        <f>IFERROR(__xludf.DUMMYFUNCTION("""COMPUTED_VALUE"""),"Hybrid Working Environment with less than 15 days a month at office")</f>
        <v>Hybrid Working Environment with less than 15 days a month at office</v>
      </c>
      <c r="L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" s="1" t="str">
        <f>IFERROR(__xludf.DUMMYFUNCTION("""COMPUTED_VALUE"""),"Instructor or Expert Learning Programs, Learning by observing others")</f>
        <v>Instructor or Expert Learning Programs, Learning by observing others</v>
      </c>
      <c r="N50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50" s="1" t="str">
        <f>IFERROR(__xludf.DUMMYFUNCTION("""COMPUTED_VALUE"""),"Manager who explains what is expected, sets a goal and helps achieve it")</f>
        <v>Manager who explains what is expected, sets a goal and helps achieve it</v>
      </c>
      <c r="P50" s="1" t="str">
        <f>IFERROR(__xludf.DUMMYFUNCTION("""COMPUTED_VALUE"""),"Work with 5 to 6 people in my team")</f>
        <v>Work with 5 to 6 people in my team</v>
      </c>
      <c r="Q50" s="1"/>
      <c r="R50" s="1"/>
      <c r="S50" s="1"/>
    </row>
    <row r="51">
      <c r="A51" s="2">
        <f>IFERROR(__xludf.DUMMYFUNCTION("""COMPUTED_VALUE"""),44911.65807896991)</f>
        <v>44911.65808</v>
      </c>
      <c r="B51" s="1" t="str">
        <f>IFERROR(__xludf.DUMMYFUNCTION("""COMPUTED_VALUE"""),"India")</f>
        <v>India</v>
      </c>
      <c r="C51" s="1">
        <f>IFERROR(__xludf.DUMMYFUNCTION("""COMPUTED_VALUE"""),600129.0)</f>
        <v>600129</v>
      </c>
      <c r="D51" s="1" t="str">
        <f>IFERROR(__xludf.DUMMYFUNCTION("""COMPUTED_VALUE"""),"Female")</f>
        <v>Female</v>
      </c>
      <c r="E51" s="1" t="str">
        <f>IFERROR(__xludf.DUMMYFUNCTION("""COMPUTED_VALUE"""),"Influencers who had successful careers")</f>
        <v>Influencers who had successful careers</v>
      </c>
      <c r="F51" s="1" t="str">
        <f>IFERROR(__xludf.DUMMYFUNCTION("""COMPUTED_VALUE"""),"No I would not be pursuing Higher Education outside of India")</f>
        <v>No I would not be pursuing Higher Education outside of India</v>
      </c>
      <c r="G51" s="1" t="str">
        <f>IFERROR(__xludf.DUMMYFUNCTION("""COMPUTED_VALUE"""),"Will work for 3 years or more")</f>
        <v>Will work for 3 years or more</v>
      </c>
      <c r="H51" s="1" t="str">
        <f>IFERROR(__xludf.DUMMYFUNCTION("""COMPUTED_VALUE"""),"Yes")</f>
        <v>Yes</v>
      </c>
      <c r="I51" s="1" t="str">
        <f>IFERROR(__xludf.DUMMYFUNCTION("""COMPUTED_VALUE"""),"Will work for them")</f>
        <v>Will work for them</v>
      </c>
      <c r="J51" s="1">
        <f>IFERROR(__xludf.DUMMYFUNCTION("""COMPUTED_VALUE"""),5.0)</f>
        <v>5</v>
      </c>
      <c r="K51" s="1" t="str">
        <f>IFERROR(__xludf.DUMMYFUNCTION("""COMPUTED_VALUE"""),"Hybrid Working Environment with less than 10 days a month at office")</f>
        <v>Hybrid Working Environment with less than 10 days a month at office</v>
      </c>
      <c r="L51" s="1" t="str">
        <f>IFERROR(__xludf.DUMMYFUNCTION("""COMPUTED_VALUE"""),"Employer who rewards learning and enables that environment")</f>
        <v>Employer who rewards learning and enables that environment</v>
      </c>
      <c r="M51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51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51" s="1" t="str">
        <f>IFERROR(__xludf.DUMMYFUNCTION("""COMPUTED_VALUE"""),"Manager who explains what is expected, sets a goal and helps achieve it")</f>
        <v>Manager who explains what is expected, sets a goal and helps achieve it</v>
      </c>
      <c r="P51" s="1" t="str">
        <f>IFERROR(__xludf.DUMMYFUNCTION("""COMPUTED_VALUE"""),"Work with 5 to 6 people in my team")</f>
        <v>Work with 5 to 6 people in my team</v>
      </c>
      <c r="Q51" s="1"/>
      <c r="R51" s="1"/>
      <c r="S51" s="1"/>
    </row>
    <row r="52">
      <c r="A52" s="2">
        <f>IFERROR(__xludf.DUMMYFUNCTION("""COMPUTED_VALUE"""),44911.660626446755)</f>
        <v>44911.66063</v>
      </c>
      <c r="B52" s="1" t="str">
        <f>IFERROR(__xludf.DUMMYFUNCTION("""COMPUTED_VALUE"""),"India")</f>
        <v>India</v>
      </c>
      <c r="C52" s="1">
        <f>IFERROR(__xludf.DUMMYFUNCTION("""COMPUTED_VALUE"""),263126.0)</f>
        <v>263126</v>
      </c>
      <c r="D52" s="1" t="str">
        <f>IFERROR(__xludf.DUMMYFUNCTION("""COMPUTED_VALUE"""),"Male")</f>
        <v>Male</v>
      </c>
      <c r="E52" s="1" t="str">
        <f>IFERROR(__xludf.DUMMYFUNCTION("""COMPUTED_VALUE"""),"Social Media like LinkedIn")</f>
        <v>Social Media like LinkedIn</v>
      </c>
      <c r="F52" s="1" t="str">
        <f>IFERROR(__xludf.DUMMYFUNCTION("""COMPUTED_VALUE"""),"Yes, I will earn and do that")</f>
        <v>Yes, I will earn and do that</v>
      </c>
      <c r="G52" s="1" t="str">
        <f>IFERROR(__xludf.DUMMYFUNCTION("""COMPUTED_VALUE"""),"This will be hard to do, but if it is the right company I would try")</f>
        <v>This will be hard to do, but if it is the right company I would try</v>
      </c>
      <c r="H52" s="1" t="str">
        <f>IFERROR(__xludf.DUMMYFUNCTION("""COMPUTED_VALUE"""),"Yes")</f>
        <v>Yes</v>
      </c>
      <c r="I52" s="1" t="str">
        <f>IFERROR(__xludf.DUMMYFUNCTION("""COMPUTED_VALUE"""),"Will NOT work for them")</f>
        <v>Will NOT work for them</v>
      </c>
      <c r="J52" s="1">
        <f>IFERROR(__xludf.DUMMYFUNCTION("""COMPUTED_VALUE"""),6.0)</f>
        <v>6</v>
      </c>
      <c r="K52" s="1" t="str">
        <f>IFERROR(__xludf.DUMMYFUNCTION("""COMPUTED_VALUE"""),"Hybrid Working Environment with less than 3 days a month at office")</f>
        <v>Hybrid Working Environment with less than 3 days a month at office</v>
      </c>
      <c r="L52" s="1" t="str">
        <f>IFERROR(__xludf.DUMMYFUNCTION("""COMPUTED_VALUE"""),"Employer who rewards learning and enables that environment")</f>
        <v>Employer who rewards learning and enables that environment</v>
      </c>
      <c r="M52" s="1" t="str">
        <f>IFERROR(__xludf.DUMMYFUNCTION("""COMPUTED_VALUE"""),"Self Paced Learning Portals, Instructor or Expert Learning Programs")</f>
        <v>Self Paced Learning Portals, Instructor or Expert Learning Programs</v>
      </c>
      <c r="N52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52" s="1" t="str">
        <f>IFERROR(__xludf.DUMMYFUNCTION("""COMPUTED_VALUE"""),"Manager who explains what is expected, sets a goal and helps achieve it")</f>
        <v>Manager who explains what is expected, sets a goal and helps achieve it</v>
      </c>
      <c r="P52" s="1" t="str">
        <f>IFERROR(__xludf.DUMMYFUNCTION("""COMPUTED_VALUE"""),"Work with more than 10 people in my team")</f>
        <v>Work with more than 10 people in my team</v>
      </c>
      <c r="Q52" s="1"/>
      <c r="R52" s="1"/>
      <c r="S52" s="1"/>
    </row>
    <row r="53">
      <c r="A53" s="2">
        <f>IFERROR(__xludf.DUMMYFUNCTION("""COMPUTED_VALUE"""),44911.66313375)</f>
        <v>44911.66313</v>
      </c>
      <c r="B53" s="1" t="str">
        <f>IFERROR(__xludf.DUMMYFUNCTION("""COMPUTED_VALUE"""),"India")</f>
        <v>India</v>
      </c>
      <c r="C53" s="1">
        <f>IFERROR(__xludf.DUMMYFUNCTION("""COMPUTED_VALUE"""),781008.0)</f>
        <v>781008</v>
      </c>
      <c r="D53" s="1" t="str">
        <f>IFERROR(__xludf.DUMMYFUNCTION("""COMPUTED_VALUE"""),"Male")</f>
        <v>Male</v>
      </c>
      <c r="E53" s="1" t="str">
        <f>IFERROR(__xludf.DUMMYFUNCTION("""COMPUTED_VALUE"""),"People from my circle, but not family members")</f>
        <v>People from my circle, but not family members</v>
      </c>
      <c r="F53" s="1" t="str">
        <f>IFERROR(__xludf.DUMMYFUNCTION("""COMPUTED_VALUE"""),"Yes, I will earn and do that")</f>
        <v>Yes, I will earn and do that</v>
      </c>
      <c r="G53" s="1" t="str">
        <f>IFERROR(__xludf.DUMMYFUNCTION("""COMPUTED_VALUE"""),"This will be hard to do, but if it is the right company I would try")</f>
        <v>This will be hard to do, but if it is the right company I would try</v>
      </c>
      <c r="H53" s="1" t="str">
        <f>IFERROR(__xludf.DUMMYFUNCTION("""COMPUTED_VALUE"""),"No")</f>
        <v>No</v>
      </c>
      <c r="I53" s="1" t="str">
        <f>IFERROR(__xludf.DUMMYFUNCTION("""COMPUTED_VALUE"""),"Will NOT work for them")</f>
        <v>Will NOT work for them</v>
      </c>
      <c r="J53" s="1">
        <f>IFERROR(__xludf.DUMMYFUNCTION("""COMPUTED_VALUE"""),5.0)</f>
        <v>5</v>
      </c>
      <c r="K53" s="1" t="str">
        <f>IFERROR(__xludf.DUMMYFUNCTION("""COMPUTED_VALUE"""),"Fully Remote with Options to travel as and when needed")</f>
        <v>Fully Remote with Options to travel as and when needed</v>
      </c>
      <c r="L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3" s="1" t="str">
        <f>IFERROR(__xludf.DUMMYFUNCTION("""COMPUTED_VALUE"""),"Build and develop a Team, Look deeply into Data and generate insights, Become a content Creator in some platform")</f>
        <v>Build and develop a Team, Look deeply into Data and generate insights, Become a content Creator in some platform</v>
      </c>
      <c r="O53" s="1" t="str">
        <f>IFERROR(__xludf.DUMMYFUNCTION("""COMPUTED_VALUE"""),"Manager who sets goal and helps me achieve it")</f>
        <v>Manager who sets goal and helps me achieve it</v>
      </c>
      <c r="P53" s="1" t="str">
        <f>IFERROR(__xludf.DUMMYFUNCTION("""COMPUTED_VALUE"""),"Work with 2 to 3 people in my team, Work with 5 to 6 people in my team")</f>
        <v>Work with 2 to 3 people in my team, Work with 5 to 6 people in my team</v>
      </c>
      <c r="Q53" s="1"/>
      <c r="R53" s="1"/>
      <c r="S53" s="1"/>
    </row>
    <row r="54">
      <c r="A54" s="2">
        <f>IFERROR(__xludf.DUMMYFUNCTION("""COMPUTED_VALUE"""),44911.66480832176)</f>
        <v>44911.66481</v>
      </c>
      <c r="B54" s="1" t="str">
        <f>IFERROR(__xludf.DUMMYFUNCTION("""COMPUTED_VALUE"""),"India")</f>
        <v>India</v>
      </c>
      <c r="C54" s="1">
        <f>IFERROR(__xludf.DUMMYFUNCTION("""COMPUTED_VALUE"""),785001.0)</f>
        <v>785001</v>
      </c>
      <c r="D54" s="1" t="str">
        <f>IFERROR(__xludf.DUMMYFUNCTION("""COMPUTED_VALUE"""),"Male")</f>
        <v>Male</v>
      </c>
      <c r="E54" s="1" t="str">
        <f>IFERROR(__xludf.DUMMYFUNCTION("""COMPUTED_VALUE"""),"People who have changed the world for better")</f>
        <v>People who have changed the world for better</v>
      </c>
      <c r="F54" s="1" t="str">
        <f>IFERROR(__xludf.DUMMYFUNCTION("""COMPUTED_VALUE"""),"Yes, I will earn and do that")</f>
        <v>Yes, I will earn and do that</v>
      </c>
      <c r="G54" s="1" t="str">
        <f>IFERROR(__xludf.DUMMYFUNCTION("""COMPUTED_VALUE"""),"This will be hard to do, but if it is the right company I would try")</f>
        <v>This will be hard to do, but if it is the right company I would try</v>
      </c>
      <c r="H54" s="1" t="str">
        <f>IFERROR(__xludf.DUMMYFUNCTION("""COMPUTED_VALUE"""),"Yes")</f>
        <v>Yes</v>
      </c>
      <c r="I54" s="1" t="str">
        <f>IFERROR(__xludf.DUMMYFUNCTION("""COMPUTED_VALUE"""),"Will work for them")</f>
        <v>Will work for them</v>
      </c>
      <c r="J54" s="1">
        <f>IFERROR(__xludf.DUMMYFUNCTION("""COMPUTED_VALUE"""),7.0)</f>
        <v>7</v>
      </c>
      <c r="K54" s="1" t="str">
        <f>IFERROR(__xludf.DUMMYFUNCTION("""COMPUTED_VALUE"""),"Hybrid Working Environment with less than 10 days a month at office")</f>
        <v>Hybrid Working Environment with less than 10 days a month at office</v>
      </c>
      <c r="L54" s="1" t="str">
        <f>IFERROR(__xludf.DUMMYFUNCTION("""COMPUTED_VALUE"""),"Employer who rewards learning and enables that environment")</f>
        <v>Employer who rewards learning and enables that environment</v>
      </c>
      <c r="M54" s="1" t="str">
        <f>IFERROR(__xludf.DUMMYFUNCTION("""COMPUTED_VALUE"""),"Self Paced Learning Portals, Instructor or Expert Learning Programs")</f>
        <v>Self Paced Learning Portals, Instructor or Expert Learning Programs</v>
      </c>
      <c r="N54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54" s="1" t="str">
        <f>IFERROR(__xludf.DUMMYFUNCTION("""COMPUTED_VALUE"""),"Manager who sets goal and helps me achieve it")</f>
        <v>Manager who sets goal and helps me achieve it</v>
      </c>
      <c r="P54" s="1" t="str">
        <f>IFERROR(__xludf.DUMMYFUNCTION("""COMPUTED_VALUE"""),"Work alone, Work with 2 to 3 people in my team")</f>
        <v>Work alone, Work with 2 to 3 people in my team</v>
      </c>
      <c r="Q54" s="1"/>
      <c r="R54" s="1"/>
      <c r="S54" s="1"/>
    </row>
    <row r="55">
      <c r="A55" s="2">
        <f>IFERROR(__xludf.DUMMYFUNCTION("""COMPUTED_VALUE"""),44911.666635173606)</f>
        <v>44911.66664</v>
      </c>
      <c r="B55" s="1" t="str">
        <f>IFERROR(__xludf.DUMMYFUNCTION("""COMPUTED_VALUE"""),"India")</f>
        <v>India</v>
      </c>
      <c r="C55" s="1">
        <f>IFERROR(__xludf.DUMMYFUNCTION("""COMPUTED_VALUE"""),629004.0)</f>
        <v>629004</v>
      </c>
      <c r="D55" s="1" t="str">
        <f>IFERROR(__xludf.DUMMYFUNCTION("""COMPUTED_VALUE"""),"Male")</f>
        <v>Male</v>
      </c>
      <c r="E55" s="1" t="str">
        <f>IFERROR(__xludf.DUMMYFUNCTION("""COMPUTED_VALUE"""),"People who have changed the world for better")</f>
        <v>People who have changed the world for better</v>
      </c>
      <c r="F55" s="1" t="str">
        <f>IFERROR(__xludf.DUMMYFUNCTION("""COMPUTED_VALUE"""),"No, But if someone could bare the cost I will")</f>
        <v>No, But if someone could bare the cost I will</v>
      </c>
      <c r="G55" s="1" t="str">
        <f>IFERROR(__xludf.DUMMYFUNCTION("""COMPUTED_VALUE"""),"Will work for 3 years or more")</f>
        <v>Will work for 3 years or more</v>
      </c>
      <c r="H55" s="1" t="str">
        <f>IFERROR(__xludf.DUMMYFUNCTION("""COMPUTED_VALUE"""),"Yes")</f>
        <v>Yes</v>
      </c>
      <c r="I55" s="1" t="str">
        <f>IFERROR(__xludf.DUMMYFUNCTION("""COMPUTED_VALUE"""),"Will NOT work for them")</f>
        <v>Will NOT work for them</v>
      </c>
      <c r="J55" s="1">
        <f>IFERROR(__xludf.DUMMYFUNCTION("""COMPUTED_VALUE"""),10.0)</f>
        <v>10</v>
      </c>
      <c r="K55" s="1" t="str">
        <f>IFERROR(__xludf.DUMMYFUNCTION("""COMPUTED_VALUE"""),"Fully Remote with Options to travel as and when needed")</f>
        <v>Fully Remote with Options to travel as and when needed</v>
      </c>
      <c r="L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5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55" s="1" t="str">
        <f>IFERROR(__xludf.DUMMYFUNCTION("""COMPUTED_VALUE"""),"Manager who explains what is expected, sets a goal and helps achieve it")</f>
        <v>Manager who explains what is expected, sets a goal and helps achieve it</v>
      </c>
      <c r="P5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5" s="1"/>
      <c r="R55" s="1"/>
      <c r="S55" s="1"/>
    </row>
    <row r="56">
      <c r="A56" s="2">
        <f>IFERROR(__xludf.DUMMYFUNCTION("""COMPUTED_VALUE"""),44911.67078436342)</f>
        <v>44911.67078</v>
      </c>
      <c r="B56" s="1" t="str">
        <f>IFERROR(__xludf.DUMMYFUNCTION("""COMPUTED_VALUE"""),"India")</f>
        <v>India</v>
      </c>
      <c r="C56" s="1">
        <f>IFERROR(__xludf.DUMMYFUNCTION("""COMPUTED_VALUE"""),600089.0)</f>
        <v>600089</v>
      </c>
      <c r="D56" s="1" t="str">
        <f>IFERROR(__xludf.DUMMYFUNCTION("""COMPUTED_VALUE"""),"Male")</f>
        <v>Male</v>
      </c>
      <c r="E56" s="1" t="str">
        <f>IFERROR(__xludf.DUMMYFUNCTION("""COMPUTED_VALUE"""),"My Parents")</f>
        <v>My Parents</v>
      </c>
      <c r="F56" s="1" t="str">
        <f>IFERROR(__xludf.DUMMYFUNCTION("""COMPUTED_VALUE"""),"Yes, I will earn and do that")</f>
        <v>Yes, I will earn and do that</v>
      </c>
      <c r="G56" s="1" t="str">
        <f>IFERROR(__xludf.DUMMYFUNCTION("""COMPUTED_VALUE"""),"Will work for 3 years or more")</f>
        <v>Will work for 3 years or more</v>
      </c>
      <c r="H56" s="1" t="str">
        <f>IFERROR(__xludf.DUMMYFUNCTION("""COMPUTED_VALUE"""),"No")</f>
        <v>No</v>
      </c>
      <c r="I56" s="1" t="str">
        <f>IFERROR(__xludf.DUMMYFUNCTION("""COMPUTED_VALUE"""),"Will NOT work for them")</f>
        <v>Will NOT work for them</v>
      </c>
      <c r="J56" s="1">
        <f>IFERROR(__xludf.DUMMYFUNCTION("""COMPUTED_VALUE"""),4.0)</f>
        <v>4</v>
      </c>
      <c r="K56" s="1" t="str">
        <f>IFERROR(__xludf.DUMMYFUNCTION("""COMPUTED_VALUE"""),"Every Day Office Environment")</f>
        <v>Every Day Office Environment</v>
      </c>
      <c r="L56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6" s="1" t="str">
        <f>IFERROR(__xludf.DUMMYFUNCTION("""COMPUTED_VALUE"""),"Instructor or Expert Learning Programs, Learning by observing others")</f>
        <v>Instructor or Expert Learning Programs, Learning by observing others</v>
      </c>
      <c r="N56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56" s="1" t="str">
        <f>IFERROR(__xludf.DUMMYFUNCTION("""COMPUTED_VALUE"""),"Manager who explains what is expected, sets a goal and helps achieve it")</f>
        <v>Manager who explains what is expected, sets a goal and helps achieve it</v>
      </c>
      <c r="P56" s="1" t="str">
        <f>IFERROR(__xludf.DUMMYFUNCTION("""COMPUTED_VALUE"""),"Work with 7 to 10 or more people in my team")</f>
        <v>Work with 7 to 10 or more people in my team</v>
      </c>
      <c r="Q56" s="1"/>
      <c r="R56" s="1"/>
      <c r="S56" s="1"/>
    </row>
    <row r="57">
      <c r="A57" s="2">
        <f>IFERROR(__xludf.DUMMYFUNCTION("""COMPUTED_VALUE"""),44911.672133831016)</f>
        <v>44911.67213</v>
      </c>
      <c r="B57" s="1" t="str">
        <f>IFERROR(__xludf.DUMMYFUNCTION("""COMPUTED_VALUE"""),"India")</f>
        <v>India</v>
      </c>
      <c r="C57" s="1">
        <f>IFERROR(__xludf.DUMMYFUNCTION("""COMPUTED_VALUE"""),500005.0)</f>
        <v>500005</v>
      </c>
      <c r="D57" s="1" t="str">
        <f>IFERROR(__xludf.DUMMYFUNCTION("""COMPUTED_VALUE"""),"Male")</f>
        <v>Male</v>
      </c>
      <c r="E57" s="1" t="str">
        <f>IFERROR(__xludf.DUMMYFUNCTION("""COMPUTED_VALUE"""),"People who have changed the world for better")</f>
        <v>People who have changed the world for better</v>
      </c>
      <c r="F57" s="1" t="str">
        <f>IFERROR(__xludf.DUMMYFUNCTION("""COMPUTED_VALUE"""),"No, But if someone could bare the cost I will")</f>
        <v>No, But if someone could bare the cost I will</v>
      </c>
      <c r="G57" s="1" t="str">
        <f>IFERROR(__xludf.DUMMYFUNCTION("""COMPUTED_VALUE"""),"This will be hard to do, but if it is the right company I would try")</f>
        <v>This will be hard to do, but if it is the right company I would try</v>
      </c>
      <c r="H57" s="1" t="str">
        <f>IFERROR(__xludf.DUMMYFUNCTION("""COMPUTED_VALUE"""),"Yes")</f>
        <v>Yes</v>
      </c>
      <c r="I57" s="1" t="str">
        <f>IFERROR(__xludf.DUMMYFUNCTION("""COMPUTED_VALUE"""),"Will NOT work for them")</f>
        <v>Will NOT work for them</v>
      </c>
      <c r="J57" s="1">
        <f>IFERROR(__xludf.DUMMYFUNCTION("""COMPUTED_VALUE"""),5.0)</f>
        <v>5</v>
      </c>
      <c r="K57" s="1" t="str">
        <f>IFERROR(__xludf.DUMMYFUNCTION("""COMPUTED_VALUE"""),"Fully Remote with Options to travel as and when needed")</f>
        <v>Fully Remote with Options to travel as and when needed</v>
      </c>
      <c r="L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7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57" s="1" t="str">
        <f>IFERROR(__xludf.DUMMYFUNCTION("""COMPUTED_VALUE"""),"Manager who explains what is expected, sets a goal and helps achieve it")</f>
        <v>Manager who explains what is expected, sets a goal and helps achieve it</v>
      </c>
      <c r="P57" s="1" t="str">
        <f>IFERROR(__xludf.DUMMYFUNCTION("""COMPUTED_VALUE"""),"Work alone, Work with 2 to 3 people in my team")</f>
        <v>Work alone, Work with 2 to 3 people in my team</v>
      </c>
      <c r="Q57" s="1"/>
      <c r="R57" s="1"/>
      <c r="S57" s="1"/>
    </row>
    <row r="58">
      <c r="A58" s="2">
        <f>IFERROR(__xludf.DUMMYFUNCTION("""COMPUTED_VALUE"""),44911.67250403935)</f>
        <v>44911.6725</v>
      </c>
      <c r="B58" s="1" t="str">
        <f>IFERROR(__xludf.DUMMYFUNCTION("""COMPUTED_VALUE"""),"India")</f>
        <v>India</v>
      </c>
      <c r="C58" s="1">
        <f>IFERROR(__xludf.DUMMYFUNCTION("""COMPUTED_VALUE"""),452007.0)</f>
        <v>452007</v>
      </c>
      <c r="D58" s="1" t="str">
        <f>IFERROR(__xludf.DUMMYFUNCTION("""COMPUTED_VALUE"""),"Male")</f>
        <v>Male</v>
      </c>
      <c r="E58" s="1" t="str">
        <f>IFERROR(__xludf.DUMMYFUNCTION("""COMPUTED_VALUE"""),"My Parents")</f>
        <v>My Parents</v>
      </c>
      <c r="F58" s="1" t="str">
        <f>IFERROR(__xludf.DUMMYFUNCTION("""COMPUTED_VALUE"""),"No, But if someone could bare the cost I will")</f>
        <v>No, But if someone could bare the cost I will</v>
      </c>
      <c r="G58" s="1" t="str">
        <f>IFERROR(__xludf.DUMMYFUNCTION("""COMPUTED_VALUE"""),"This will be hard to do, but if it is the right company I would try")</f>
        <v>This will be hard to do, but if it is the right company I would try</v>
      </c>
      <c r="H58" s="1" t="str">
        <f>IFERROR(__xludf.DUMMYFUNCTION("""COMPUTED_VALUE"""),"No")</f>
        <v>No</v>
      </c>
      <c r="I58" s="1" t="str">
        <f>IFERROR(__xludf.DUMMYFUNCTION("""COMPUTED_VALUE"""),"Will NOT work for them")</f>
        <v>Will NOT work for them</v>
      </c>
      <c r="J58" s="1">
        <f>IFERROR(__xludf.DUMMYFUNCTION("""COMPUTED_VALUE"""),4.0)</f>
        <v>4</v>
      </c>
      <c r="K58" s="1" t="str">
        <f>IFERROR(__xludf.DUMMYFUNCTION("""COMPUTED_VALUE"""),"Fully Remote with Options to travel as and when needed")</f>
        <v>Fully Remote with Options to travel as and when needed</v>
      </c>
      <c r="L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8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58" s="1" t="str">
        <f>IFERROR(__xludf.DUMMYFUNCTION("""COMPUTED_VALUE"""),"Manager who clearly describes what she/he needs")</f>
        <v>Manager who clearly describes what she/he needs</v>
      </c>
      <c r="P58" s="1" t="str">
        <f>IFERROR(__xludf.DUMMYFUNCTION("""COMPUTED_VALUE"""),"Work with 5 to 6 people in my team")</f>
        <v>Work with 5 to 6 people in my team</v>
      </c>
      <c r="Q58" s="1"/>
      <c r="R58" s="1"/>
      <c r="S58" s="1"/>
    </row>
    <row r="59">
      <c r="A59" s="2">
        <f>IFERROR(__xludf.DUMMYFUNCTION("""COMPUTED_VALUE"""),44911.680363900465)</f>
        <v>44911.68036</v>
      </c>
      <c r="B59" s="1" t="str">
        <f>IFERROR(__xludf.DUMMYFUNCTION("""COMPUTED_VALUE"""),"India")</f>
        <v>India</v>
      </c>
      <c r="C59" s="1">
        <f>IFERROR(__xludf.DUMMYFUNCTION("""COMPUTED_VALUE"""),782001.0)</f>
        <v>782001</v>
      </c>
      <c r="D59" s="1" t="str">
        <f>IFERROR(__xludf.DUMMYFUNCTION("""COMPUTED_VALUE"""),"Male")</f>
        <v>Male</v>
      </c>
      <c r="E59" s="1" t="str">
        <f>IFERROR(__xludf.DUMMYFUNCTION("""COMPUTED_VALUE"""),"People who have changed the world for better")</f>
        <v>People who have changed the world for better</v>
      </c>
      <c r="F59" s="1" t="str">
        <f>IFERROR(__xludf.DUMMYFUNCTION("""COMPUTED_VALUE"""),"No I would not be pursuing Higher Education outside of India")</f>
        <v>No I would not be pursuing Higher Education outside of India</v>
      </c>
      <c r="G59" s="1" t="str">
        <f>IFERROR(__xludf.DUMMYFUNCTION("""COMPUTED_VALUE"""),"This will be hard to do, but if it is the right company I would try")</f>
        <v>This will be hard to do, but if it is the right company I would try</v>
      </c>
      <c r="H59" s="1" t="str">
        <f>IFERROR(__xludf.DUMMYFUNCTION("""COMPUTED_VALUE"""),"Yes")</f>
        <v>Yes</v>
      </c>
      <c r="I59" s="1" t="str">
        <f>IFERROR(__xludf.DUMMYFUNCTION("""COMPUTED_VALUE"""),"Will work for them")</f>
        <v>Will work for them</v>
      </c>
      <c r="J59" s="1">
        <f>IFERROR(__xludf.DUMMYFUNCTION("""COMPUTED_VALUE"""),6.0)</f>
        <v>6</v>
      </c>
      <c r="K59" s="1" t="str">
        <f>IFERROR(__xludf.DUMMYFUNCTION("""COMPUTED_VALUE"""),"Fully Remote with No option to visit offices")</f>
        <v>Fully Remote with No option to visit offices</v>
      </c>
      <c r="L59" s="1" t="str">
        <f>IFERROR(__xludf.DUMMYFUNCTION("""COMPUTED_VALUE"""),"Employer who appreciates learning and enables that environment")</f>
        <v>Employer who appreciates learning and enables that environment</v>
      </c>
      <c r="M59" s="1" t="str">
        <f>IFERROR(__xludf.DUMMYFUNCTION("""COMPUTED_VALUE"""),"Self Paced Learning Portals, Instructor or Expert Learning Programs")</f>
        <v>Self Paced Learning Portals, Instructor or Expert Learning Programs</v>
      </c>
      <c r="N59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59" s="1" t="str">
        <f>IFERROR(__xludf.DUMMYFUNCTION("""COMPUTED_VALUE"""),"Manager who clearly describes what she/he needs")</f>
        <v>Manager who clearly describes what she/he needs</v>
      </c>
      <c r="P59" s="1" t="str">
        <f>IFERROR(__xludf.DUMMYFUNCTION("""COMPUTED_VALUE"""),"Work alone")</f>
        <v>Work alone</v>
      </c>
      <c r="Q59" s="1"/>
      <c r="R59" s="1"/>
      <c r="S59" s="1"/>
    </row>
    <row r="60">
      <c r="A60" s="2">
        <f>IFERROR(__xludf.DUMMYFUNCTION("""COMPUTED_VALUE"""),44911.68186278935)</f>
        <v>44911.68186</v>
      </c>
      <c r="B60" s="1" t="str">
        <f>IFERROR(__xludf.DUMMYFUNCTION("""COMPUTED_VALUE"""),"India")</f>
        <v>India</v>
      </c>
      <c r="C60" s="1">
        <f>IFERROR(__xludf.DUMMYFUNCTION("""COMPUTED_VALUE"""),248001.0)</f>
        <v>248001</v>
      </c>
      <c r="D60" s="1" t="str">
        <f>IFERROR(__xludf.DUMMYFUNCTION("""COMPUTED_VALUE"""),"Female")</f>
        <v>Female</v>
      </c>
      <c r="E60" s="1" t="str">
        <f>IFERROR(__xludf.DUMMYFUNCTION("""COMPUTED_VALUE"""),"People who have changed the world for better")</f>
        <v>People who have changed the world for better</v>
      </c>
      <c r="F60" s="1" t="str">
        <f>IFERROR(__xludf.DUMMYFUNCTION("""COMPUTED_VALUE"""),"No, But if someone could bare the cost I will")</f>
        <v>No, But if someone could bare the cost I will</v>
      </c>
      <c r="G60" s="1" t="str">
        <f>IFERROR(__xludf.DUMMYFUNCTION("""COMPUTED_VALUE"""),"This will be hard to do, but if it is the right company I would try")</f>
        <v>This will be hard to do, but if it is the right company I would try</v>
      </c>
      <c r="H60" s="1" t="str">
        <f>IFERROR(__xludf.DUMMYFUNCTION("""COMPUTED_VALUE"""),"No")</f>
        <v>No</v>
      </c>
      <c r="I60" s="1" t="str">
        <f>IFERROR(__xludf.DUMMYFUNCTION("""COMPUTED_VALUE"""),"Will NOT work for them")</f>
        <v>Will NOT work for them</v>
      </c>
      <c r="J60" s="1">
        <f>IFERROR(__xludf.DUMMYFUNCTION("""COMPUTED_VALUE"""),6.0)</f>
        <v>6</v>
      </c>
      <c r="K60" s="1" t="str">
        <f>IFERROR(__xludf.DUMMYFUNCTION("""COMPUTED_VALUE"""),"Hybrid Working Environment with less than 10 days a month at office")</f>
        <v>Hybrid Working Environment with less than 10 days a month at office</v>
      </c>
      <c r="L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60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60" s="1" t="str">
        <f>IFERROR(__xludf.DUMMYFUNCTION("""COMPUTED_VALUE"""),"Manager who explains what is expected, sets a goal and helps achieve it")</f>
        <v>Manager who explains what is expected, sets a goal and helps achieve it</v>
      </c>
      <c r="P60" s="1" t="str">
        <f>IFERROR(__xludf.DUMMYFUNCTION("""COMPUTED_VALUE"""),"Work with 2 to 3 people in my team")</f>
        <v>Work with 2 to 3 people in my team</v>
      </c>
      <c r="Q60" s="1"/>
      <c r="R60" s="1"/>
      <c r="S60" s="1"/>
    </row>
    <row r="61">
      <c r="A61" s="2">
        <f>IFERROR(__xludf.DUMMYFUNCTION("""COMPUTED_VALUE"""),44911.695590243056)</f>
        <v>44911.69559</v>
      </c>
      <c r="B61" s="1" t="str">
        <f>IFERROR(__xludf.DUMMYFUNCTION("""COMPUTED_VALUE"""),"India")</f>
        <v>India</v>
      </c>
      <c r="C61" s="1">
        <f>IFERROR(__xludf.DUMMYFUNCTION("""COMPUTED_VALUE"""),785001.0)</f>
        <v>785001</v>
      </c>
      <c r="D61" s="1" t="str">
        <f>IFERROR(__xludf.DUMMYFUNCTION("""COMPUTED_VALUE"""),"Male")</f>
        <v>Male</v>
      </c>
      <c r="E61" s="1" t="str">
        <f>IFERROR(__xludf.DUMMYFUNCTION("""COMPUTED_VALUE"""),"My Parents")</f>
        <v>My Parents</v>
      </c>
      <c r="F61" s="1" t="str">
        <f>IFERROR(__xludf.DUMMYFUNCTION("""COMPUTED_VALUE"""),"Yes, I will earn and do that")</f>
        <v>Yes, I will earn and do that</v>
      </c>
      <c r="G61" s="1" t="str">
        <f>IFERROR(__xludf.DUMMYFUNCTION("""COMPUTED_VALUE"""),"Will work for 3 years or more")</f>
        <v>Will work for 3 years or more</v>
      </c>
      <c r="H61" s="1" t="str">
        <f>IFERROR(__xludf.DUMMYFUNCTION("""COMPUTED_VALUE"""),"No")</f>
        <v>No</v>
      </c>
      <c r="I61" s="1" t="str">
        <f>IFERROR(__xludf.DUMMYFUNCTION("""COMPUTED_VALUE"""),"Will NOT work for them")</f>
        <v>Will NOT work for them</v>
      </c>
      <c r="J61" s="1">
        <f>IFERROR(__xludf.DUMMYFUNCTION("""COMPUTED_VALUE"""),8.0)</f>
        <v>8</v>
      </c>
      <c r="K61" s="1" t="str">
        <f>IFERROR(__xludf.DUMMYFUNCTION("""COMPUTED_VALUE"""),"Every Day Office Environment")</f>
        <v>Every Day Office Environment</v>
      </c>
      <c r="L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" s="1" t="str">
        <f>IFERROR(__xludf.DUMMYFUNCTION("""COMPUTED_VALUE"""),"Self Paced Learning Portals, Instructor or Expert Learning Programs")</f>
        <v>Self Paced Learning Portals, Instructor or Expert Learning Programs</v>
      </c>
      <c r="N61" s="1" t="str">
        <f>IFERROR(__xludf.DUMMYFUNCTION("""COMPUTED_VALUE"""),"Business Operations in any organization, Build and develop a Team, Become a content Creator in some platform")</f>
        <v>Business Operations in any organization, Build and develop a Team, Become a content Creator in some platform</v>
      </c>
      <c r="O61" s="1" t="str">
        <f>IFERROR(__xludf.DUMMYFUNCTION("""COMPUTED_VALUE"""),"Manager who explains what is expected, sets a goal and helps achieve it")</f>
        <v>Manager who explains what is expected, sets a goal and helps achieve it</v>
      </c>
      <c r="P61" s="1" t="str">
        <f>IFERROR(__xludf.DUMMYFUNCTION("""COMPUTED_VALUE"""),"Work with 2 to 3 people in my team")</f>
        <v>Work with 2 to 3 people in my team</v>
      </c>
      <c r="Q61" s="1"/>
      <c r="R61" s="1"/>
      <c r="S61" s="1"/>
    </row>
    <row r="62">
      <c r="A62" s="2">
        <f>IFERROR(__xludf.DUMMYFUNCTION("""COMPUTED_VALUE"""),44911.69629091435)</f>
        <v>44911.69629</v>
      </c>
      <c r="B62" s="1" t="str">
        <f>IFERROR(__xludf.DUMMYFUNCTION("""COMPUTED_VALUE"""),"India")</f>
        <v>India</v>
      </c>
      <c r="C62" s="1">
        <f>IFERROR(__xludf.DUMMYFUNCTION("""COMPUTED_VALUE"""),852218.0)</f>
        <v>852218</v>
      </c>
      <c r="D62" s="1" t="str">
        <f>IFERROR(__xludf.DUMMYFUNCTION("""COMPUTED_VALUE"""),"Male")</f>
        <v>Male</v>
      </c>
      <c r="E62" s="1" t="str">
        <f>IFERROR(__xludf.DUMMYFUNCTION("""COMPUTED_VALUE"""),"My Parents")</f>
        <v>My Parents</v>
      </c>
      <c r="F62" s="1" t="str">
        <f>IFERROR(__xludf.DUMMYFUNCTION("""COMPUTED_VALUE"""),"No I would not be pursuing Higher Education outside of India")</f>
        <v>No I would not be pursuing Higher Education outside of India</v>
      </c>
      <c r="G62" s="1" t="str">
        <f>IFERROR(__xludf.DUMMYFUNCTION("""COMPUTED_VALUE"""),"This will be hard to do, but if it is the right company I would try")</f>
        <v>This will be hard to do, but if it is the right company I would try</v>
      </c>
      <c r="H62" s="1" t="str">
        <f>IFERROR(__xludf.DUMMYFUNCTION("""COMPUTED_VALUE"""),"No")</f>
        <v>No</v>
      </c>
      <c r="I62" s="1" t="str">
        <f>IFERROR(__xludf.DUMMYFUNCTION("""COMPUTED_VALUE"""),"Will NOT work for them")</f>
        <v>Will NOT work for them</v>
      </c>
      <c r="J62" s="1">
        <f>IFERROR(__xludf.DUMMYFUNCTION("""COMPUTED_VALUE"""),5.0)</f>
        <v>5</v>
      </c>
      <c r="K62" s="1" t="str">
        <f>IFERROR(__xludf.DUMMYFUNCTION("""COMPUTED_VALUE"""),"Fully Remote with Options to travel as and when needed")</f>
        <v>Fully Remote with Options to travel as and when needed</v>
      </c>
      <c r="L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62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62" s="1" t="str">
        <f>IFERROR(__xludf.DUMMYFUNCTION("""COMPUTED_VALUE"""),"Manager who sets goal and helps me achieve it")</f>
        <v>Manager who sets goal and helps me achieve it</v>
      </c>
      <c r="P62" s="1" t="str">
        <f>IFERROR(__xludf.DUMMYFUNCTION("""COMPUTED_VALUE"""),"Work with 5 to 6 people in my team")</f>
        <v>Work with 5 to 6 people in my team</v>
      </c>
      <c r="Q62" s="1"/>
      <c r="R62" s="1"/>
      <c r="S62" s="1"/>
    </row>
    <row r="63">
      <c r="A63" s="2">
        <f>IFERROR(__xludf.DUMMYFUNCTION("""COMPUTED_VALUE"""),44911.69875444444)</f>
        <v>44911.69875</v>
      </c>
      <c r="B63" s="1" t="str">
        <f>IFERROR(__xludf.DUMMYFUNCTION("""COMPUTED_VALUE"""),"India")</f>
        <v>India</v>
      </c>
      <c r="C63" s="1">
        <f>IFERROR(__xludf.DUMMYFUNCTION("""COMPUTED_VALUE"""),411038.0)</f>
        <v>411038</v>
      </c>
      <c r="D63" s="1" t="str">
        <f>IFERROR(__xludf.DUMMYFUNCTION("""COMPUTED_VALUE"""),"Male")</f>
        <v>Male</v>
      </c>
      <c r="E63" s="1" t="str">
        <f>IFERROR(__xludf.DUMMYFUNCTION("""COMPUTED_VALUE"""),"People who have changed the world for better")</f>
        <v>People who have changed the world for better</v>
      </c>
      <c r="F63" s="1" t="str">
        <f>IFERROR(__xludf.DUMMYFUNCTION("""COMPUTED_VALUE"""),"Yes, I will earn and do that")</f>
        <v>Yes, I will earn and do that</v>
      </c>
      <c r="G63" s="1" t="str">
        <f>IFERROR(__xludf.DUMMYFUNCTION("""COMPUTED_VALUE"""),"This will be hard to do, but if it is the right company I would try")</f>
        <v>This will be hard to do, but if it is the right company I would try</v>
      </c>
      <c r="H63" s="1" t="str">
        <f>IFERROR(__xludf.DUMMYFUNCTION("""COMPUTED_VALUE"""),"No")</f>
        <v>No</v>
      </c>
      <c r="I63" s="1" t="str">
        <f>IFERROR(__xludf.DUMMYFUNCTION("""COMPUTED_VALUE"""),"Will NOT work for them")</f>
        <v>Will NOT work for them</v>
      </c>
      <c r="J63" s="1">
        <f>IFERROR(__xludf.DUMMYFUNCTION("""COMPUTED_VALUE"""),8.0)</f>
        <v>8</v>
      </c>
      <c r="K63" s="1" t="str">
        <f>IFERROR(__xludf.DUMMYFUNCTION("""COMPUTED_VALUE"""),"Hybrid Working Environment with less than 3 days a month at office")</f>
        <v>Hybrid Working Environment with less than 3 days a month at office</v>
      </c>
      <c r="L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" s="1" t="str">
        <f>IFERROR(__xludf.DUMMYFUNCTION("""COMPUTED_VALUE"""),"Self Paced Learning Portals, Learning by observing others")</f>
        <v>Self Paced Learning Portals, Learning by observing others</v>
      </c>
      <c r="N63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63" s="1" t="str">
        <f>IFERROR(__xludf.DUMMYFUNCTION("""COMPUTED_VALUE"""),"Manager who explains what is expected, sets a goal and helps achieve it")</f>
        <v>Manager who explains what is expected, sets a goal and helps achieve it</v>
      </c>
      <c r="P63" s="1" t="str">
        <f>IFERROR(__xludf.DUMMYFUNCTION("""COMPUTED_VALUE"""),"Work alone, Work with 2 to 3 people in my team")</f>
        <v>Work alone, Work with 2 to 3 people in my team</v>
      </c>
      <c r="Q63" s="1"/>
      <c r="R63" s="1"/>
      <c r="S63" s="1"/>
    </row>
    <row r="64">
      <c r="A64" s="2">
        <f>IFERROR(__xludf.DUMMYFUNCTION("""COMPUTED_VALUE"""),44911.70002135416)</f>
        <v>44911.70002</v>
      </c>
      <c r="B64" s="1" t="str">
        <f>IFERROR(__xludf.DUMMYFUNCTION("""COMPUTED_VALUE"""),"India")</f>
        <v>India</v>
      </c>
      <c r="C64" s="1">
        <f>IFERROR(__xludf.DUMMYFUNCTION("""COMPUTED_VALUE"""),282007.0)</f>
        <v>282007</v>
      </c>
      <c r="D64" s="1" t="str">
        <f>IFERROR(__xludf.DUMMYFUNCTION("""COMPUTED_VALUE"""),"Female")</f>
        <v>Female</v>
      </c>
      <c r="E64" s="1" t="str">
        <f>IFERROR(__xludf.DUMMYFUNCTION("""COMPUTED_VALUE"""),"Influencers who had successful careers")</f>
        <v>Influencers who had successful careers</v>
      </c>
      <c r="F64" s="1" t="str">
        <f>IFERROR(__xludf.DUMMYFUNCTION("""COMPUTED_VALUE"""),"No I would not be pursuing Higher Education outside of India")</f>
        <v>No I would not be pursuing Higher Education outside of India</v>
      </c>
      <c r="G64" s="1" t="str">
        <f>IFERROR(__xludf.DUMMYFUNCTION("""COMPUTED_VALUE"""),"This will be hard to do, but if it is the right company I would try")</f>
        <v>This will be hard to do, but if it is the right company I would try</v>
      </c>
      <c r="H64" s="1" t="str">
        <f>IFERROR(__xludf.DUMMYFUNCTION("""COMPUTED_VALUE"""),"No")</f>
        <v>No</v>
      </c>
      <c r="I64" s="1" t="str">
        <f>IFERROR(__xludf.DUMMYFUNCTION("""COMPUTED_VALUE"""),"Will NOT work for them")</f>
        <v>Will NOT work for them</v>
      </c>
      <c r="J64" s="1">
        <f>IFERROR(__xludf.DUMMYFUNCTION("""COMPUTED_VALUE"""),7.0)</f>
        <v>7</v>
      </c>
      <c r="K64" s="1" t="str">
        <f>IFERROR(__xludf.DUMMYFUNCTION("""COMPUTED_VALUE"""),"Hybrid Working Environment with less than 15 days a month at office")</f>
        <v>Hybrid Working Environment with less than 15 days a month at office</v>
      </c>
      <c r="L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" s="1" t="str">
        <f>IFERROR(__xludf.DUMMYFUNCTION("""COMPUTED_VALUE"""),"Instructor or Expert Learning Programs, Learning by observing others")</f>
        <v>Instructor or Expert Learning Programs, Learning by observing others</v>
      </c>
      <c r="N64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64" s="1" t="str">
        <f>IFERROR(__xludf.DUMMYFUNCTION("""COMPUTED_VALUE"""),"Manager who explains what is expected, sets a goal and helps achieve it")</f>
        <v>Manager who explains what is expected, sets a goal and helps achieve it</v>
      </c>
      <c r="P64" s="1" t="str">
        <f>IFERROR(__xludf.DUMMYFUNCTION("""COMPUTED_VALUE"""),"Work with more than 10 people in my team")</f>
        <v>Work with more than 10 people in my team</v>
      </c>
      <c r="Q64" s="1"/>
      <c r="R64" s="1"/>
      <c r="S64" s="1"/>
    </row>
    <row r="65">
      <c r="A65" s="2">
        <f>IFERROR(__xludf.DUMMYFUNCTION("""COMPUTED_VALUE"""),44911.7057608912)</f>
        <v>44911.70576</v>
      </c>
      <c r="B65" s="1" t="str">
        <f>IFERROR(__xludf.DUMMYFUNCTION("""COMPUTED_VALUE"""),"India")</f>
        <v>India</v>
      </c>
      <c r="C65" s="1">
        <f>IFERROR(__xludf.DUMMYFUNCTION("""COMPUTED_VALUE"""),207001.0)</f>
        <v>207001</v>
      </c>
      <c r="D65" s="1" t="str">
        <f>IFERROR(__xludf.DUMMYFUNCTION("""COMPUTED_VALUE"""),"Male")</f>
        <v>Male</v>
      </c>
      <c r="E65" s="1" t="str">
        <f>IFERROR(__xludf.DUMMYFUNCTION("""COMPUTED_VALUE"""),"People from my circle, but not family members")</f>
        <v>People from my circle, but not family members</v>
      </c>
      <c r="F65" s="1" t="str">
        <f>IFERROR(__xludf.DUMMYFUNCTION("""COMPUTED_VALUE"""),"No, But if someone could bare the cost I will")</f>
        <v>No, But if someone could bare the cost I will</v>
      </c>
      <c r="G65" s="1" t="str">
        <f>IFERROR(__xludf.DUMMYFUNCTION("""COMPUTED_VALUE"""),"This will be hard to do, but if it is the right company I would try")</f>
        <v>This will be hard to do, but if it is the right company I would try</v>
      </c>
      <c r="H65" s="1" t="str">
        <f>IFERROR(__xludf.DUMMYFUNCTION("""COMPUTED_VALUE"""),"No")</f>
        <v>No</v>
      </c>
      <c r="I65" s="1" t="str">
        <f>IFERROR(__xludf.DUMMYFUNCTION("""COMPUTED_VALUE"""),"Will NOT work for them")</f>
        <v>Will NOT work for them</v>
      </c>
      <c r="J65" s="1">
        <f>IFERROR(__xludf.DUMMYFUNCTION("""COMPUTED_VALUE"""),5.0)</f>
        <v>5</v>
      </c>
      <c r="K65" s="1" t="str">
        <f>IFERROR(__xludf.DUMMYFUNCTION("""COMPUTED_VALUE"""),"Fully Remote with Options to travel as and when needed")</f>
        <v>Fully Remote with Options to travel as and when needed</v>
      </c>
      <c r="L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" s="1" t="str">
        <f>IFERROR(__xludf.DUMMYFUNCTION("""COMPUTED_VALUE"""),"Self Paced Learning Portals, Instructor or Expert Learning Programs")</f>
        <v>Self Paced Learning Portals, Instructor or Expert Learning Programs</v>
      </c>
      <c r="N65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65" s="1" t="str">
        <f>IFERROR(__xludf.DUMMYFUNCTION("""COMPUTED_VALUE"""),"Manager who explains what is expected, sets a goal and helps achieve it")</f>
        <v>Manager who explains what is expected, sets a goal and helps achieve it</v>
      </c>
      <c r="P65" s="1" t="str">
        <f>IFERROR(__xludf.DUMMYFUNCTION("""COMPUTED_VALUE"""),"Work with more than 10 people in my team")</f>
        <v>Work with more than 10 people in my team</v>
      </c>
      <c r="Q65" s="1"/>
      <c r="R65" s="1"/>
      <c r="S65" s="1"/>
    </row>
    <row r="66">
      <c r="A66" s="2">
        <f>IFERROR(__xludf.DUMMYFUNCTION("""COMPUTED_VALUE"""),44911.70767600695)</f>
        <v>44911.70768</v>
      </c>
      <c r="B66" s="1" t="str">
        <f>IFERROR(__xludf.DUMMYFUNCTION("""COMPUTED_VALUE"""),"India")</f>
        <v>India</v>
      </c>
      <c r="C66" s="1">
        <f>IFERROR(__xludf.DUMMYFUNCTION("""COMPUTED_VALUE"""),425301.0)</f>
        <v>425301</v>
      </c>
      <c r="D66" s="1" t="str">
        <f>IFERROR(__xludf.DUMMYFUNCTION("""COMPUTED_VALUE"""),"Female")</f>
        <v>Female</v>
      </c>
      <c r="E66" s="1" t="str">
        <f>IFERROR(__xludf.DUMMYFUNCTION("""COMPUTED_VALUE"""),"People who have changed the world for better")</f>
        <v>People who have changed the world for better</v>
      </c>
      <c r="F66" s="1" t="str">
        <f>IFERROR(__xludf.DUMMYFUNCTION("""COMPUTED_VALUE"""),"No I would not be pursuing Higher Education outside of India")</f>
        <v>No I would not be pursuing Higher Education outside of India</v>
      </c>
      <c r="G66" s="1" t="str">
        <f>IFERROR(__xludf.DUMMYFUNCTION("""COMPUTED_VALUE"""),"This will be hard to do, but if it is the right company I would try")</f>
        <v>This will be hard to do, but if it is the right company I would try</v>
      </c>
      <c r="H66" s="1" t="str">
        <f>IFERROR(__xludf.DUMMYFUNCTION("""COMPUTED_VALUE"""),"No")</f>
        <v>No</v>
      </c>
      <c r="I66" s="1" t="str">
        <f>IFERROR(__xludf.DUMMYFUNCTION("""COMPUTED_VALUE"""),"Will NOT work for them")</f>
        <v>Will NOT work for them</v>
      </c>
      <c r="J66" s="1">
        <f>IFERROR(__xludf.DUMMYFUNCTION("""COMPUTED_VALUE"""),6.0)</f>
        <v>6</v>
      </c>
      <c r="K66" s="1" t="str">
        <f>IFERROR(__xludf.DUMMYFUNCTION("""COMPUTED_VALUE"""),"Hybrid Working Environment with less than 10 days a month at office")</f>
        <v>Hybrid Working Environment with less than 10 days a month at office</v>
      </c>
      <c r="L66" s="1" t="str">
        <f>IFERROR(__xludf.DUMMYFUNCTION("""COMPUTED_VALUE"""),"Employer who rewards learning and enables that environment")</f>
        <v>Employer who rewards learning and enables that environment</v>
      </c>
      <c r="M66" s="1" t="str">
        <f>IFERROR(__xludf.DUMMYFUNCTION("""COMPUTED_VALUE"""),"Self Paced Learning Portals, Instructor or Expert Learning Programs")</f>
        <v>Self Paced Learning Portals, Instructor or Expert Learning Programs</v>
      </c>
      <c r="N66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66" s="1" t="str">
        <f>IFERROR(__xludf.DUMMYFUNCTION("""COMPUTED_VALUE"""),"Manager who explains what is expected, sets a goal and helps achieve it")</f>
        <v>Manager who explains what is expected, sets a goal and helps achieve it</v>
      </c>
      <c r="P66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6" s="1"/>
      <c r="R66" s="1"/>
      <c r="S66" s="1"/>
    </row>
    <row r="67">
      <c r="A67" s="2">
        <f>IFERROR(__xludf.DUMMYFUNCTION("""COMPUTED_VALUE"""),44911.71079087963)</f>
        <v>44911.71079</v>
      </c>
      <c r="B67" s="1" t="str">
        <f>IFERROR(__xludf.DUMMYFUNCTION("""COMPUTED_VALUE"""),"India")</f>
        <v>India</v>
      </c>
      <c r="C67" s="1">
        <f>IFERROR(__xludf.DUMMYFUNCTION("""COMPUTED_VALUE"""),828122.0)</f>
        <v>828122</v>
      </c>
      <c r="D67" s="1" t="str">
        <f>IFERROR(__xludf.DUMMYFUNCTION("""COMPUTED_VALUE"""),"Male")</f>
        <v>Male</v>
      </c>
      <c r="E67" s="1" t="str">
        <f>IFERROR(__xludf.DUMMYFUNCTION("""COMPUTED_VALUE"""),"People who have changed the world for better")</f>
        <v>People who have changed the world for better</v>
      </c>
      <c r="F67" s="1" t="str">
        <f>IFERROR(__xludf.DUMMYFUNCTION("""COMPUTED_VALUE"""),"No, But if someone could bare the cost I will")</f>
        <v>No, But if someone could bare the cost I will</v>
      </c>
      <c r="G67" s="1" t="str">
        <f>IFERROR(__xludf.DUMMYFUNCTION("""COMPUTED_VALUE"""),"This will be hard to do, but if it is the right company I would try")</f>
        <v>This will be hard to do, but if it is the right company I would try</v>
      </c>
      <c r="H67" s="1" t="str">
        <f>IFERROR(__xludf.DUMMYFUNCTION("""COMPUTED_VALUE"""),"No")</f>
        <v>No</v>
      </c>
      <c r="I67" s="1" t="str">
        <f>IFERROR(__xludf.DUMMYFUNCTION("""COMPUTED_VALUE"""),"Will work for them")</f>
        <v>Will work for them</v>
      </c>
      <c r="J67" s="1">
        <f>IFERROR(__xludf.DUMMYFUNCTION("""COMPUTED_VALUE"""),8.0)</f>
        <v>8</v>
      </c>
      <c r="K67" s="1" t="str">
        <f>IFERROR(__xludf.DUMMYFUNCTION("""COMPUTED_VALUE"""),"Hybrid Working Environment with less than 10 days a month at office")</f>
        <v>Hybrid Working Environment with less than 10 days a month at office</v>
      </c>
      <c r="L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" s="1" t="str">
        <f>IFERROR(__xludf.DUMMYFUNCTION("""COMPUTED_VALUE"""),"Instructor or Expert Learning Programs, Learning by observing others")</f>
        <v>Instructor or Expert Learning Programs, Learning by observing others</v>
      </c>
      <c r="N67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67" s="1" t="str">
        <f>IFERROR(__xludf.DUMMYFUNCTION("""COMPUTED_VALUE"""),"Manager who explains what is expected, sets a goal and helps achieve it")</f>
        <v>Manager who explains what is expected, sets a goal and helps achieve it</v>
      </c>
      <c r="P67" s="1" t="str">
        <f>IFERROR(__xludf.DUMMYFUNCTION("""COMPUTED_VALUE"""),"Work with 5 to 6 people in my team")</f>
        <v>Work with 5 to 6 people in my team</v>
      </c>
      <c r="Q67" s="1"/>
      <c r="R67" s="1"/>
      <c r="S67" s="1"/>
    </row>
    <row r="68">
      <c r="A68" s="2">
        <f>IFERROR(__xludf.DUMMYFUNCTION("""COMPUTED_VALUE"""),44911.71960496528)</f>
        <v>44911.7196</v>
      </c>
      <c r="B68" s="1" t="str">
        <f>IFERROR(__xludf.DUMMYFUNCTION("""COMPUTED_VALUE"""),"India")</f>
        <v>India</v>
      </c>
      <c r="C68" s="1">
        <f>IFERROR(__xludf.DUMMYFUNCTION("""COMPUTED_VALUE"""),244901.0)</f>
        <v>244901</v>
      </c>
      <c r="D68" s="1" t="str">
        <f>IFERROR(__xludf.DUMMYFUNCTION("""COMPUTED_VALUE"""),"Male")</f>
        <v>Male</v>
      </c>
      <c r="E68" s="1" t="str">
        <f>IFERROR(__xludf.DUMMYFUNCTION("""COMPUTED_VALUE"""),"People who have changed the world for better")</f>
        <v>People who have changed the world for better</v>
      </c>
      <c r="F68" s="1" t="str">
        <f>IFERROR(__xludf.DUMMYFUNCTION("""COMPUTED_VALUE"""),"Yes, I will earn and do that")</f>
        <v>Yes, I will earn and do that</v>
      </c>
      <c r="G68" s="1" t="str">
        <f>IFERROR(__xludf.DUMMYFUNCTION("""COMPUTED_VALUE"""),"Will work for 3 years or more")</f>
        <v>Will work for 3 years or more</v>
      </c>
      <c r="H68" s="1" t="str">
        <f>IFERROR(__xludf.DUMMYFUNCTION("""COMPUTED_VALUE"""),"No")</f>
        <v>No</v>
      </c>
      <c r="I68" s="1" t="str">
        <f>IFERROR(__xludf.DUMMYFUNCTION("""COMPUTED_VALUE"""),"Will NOT work for them")</f>
        <v>Will NOT work for them</v>
      </c>
      <c r="J68" s="1">
        <f>IFERROR(__xludf.DUMMYFUNCTION("""COMPUTED_VALUE"""),5.0)</f>
        <v>5</v>
      </c>
      <c r="K68" s="1" t="str">
        <f>IFERROR(__xludf.DUMMYFUNCTION("""COMPUTED_VALUE"""),"Fully Remote with Options to travel as and when needed")</f>
        <v>Fully Remote with Options to travel as and when needed</v>
      </c>
      <c r="L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68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68" s="1" t="str">
        <f>IFERROR(__xludf.DUMMYFUNCTION("""COMPUTED_VALUE"""),"Manager who explains what is expected, sets a goal and helps achieve it")</f>
        <v>Manager who explains what is expected, sets a goal and helps achieve it</v>
      </c>
      <c r="P68" s="1" t="str">
        <f>IFERROR(__xludf.DUMMYFUNCTION("""COMPUTED_VALUE"""),"Work alone, Work with 5 to 6 people in my team")</f>
        <v>Work alone, Work with 5 to 6 people in my team</v>
      </c>
      <c r="Q68" s="1"/>
      <c r="R68" s="1"/>
      <c r="S68" s="1"/>
    </row>
    <row r="69">
      <c r="A69" s="2">
        <f>IFERROR(__xludf.DUMMYFUNCTION("""COMPUTED_VALUE"""),44911.73415390046)</f>
        <v>44911.73415</v>
      </c>
      <c r="B69" s="1" t="str">
        <f>IFERROR(__xludf.DUMMYFUNCTION("""COMPUTED_VALUE"""),"India")</f>
        <v>India</v>
      </c>
      <c r="C69" s="1">
        <f>IFERROR(__xludf.DUMMYFUNCTION("""COMPUTED_VALUE"""),641021.0)</f>
        <v>641021</v>
      </c>
      <c r="D69" s="1" t="str">
        <f>IFERROR(__xludf.DUMMYFUNCTION("""COMPUTED_VALUE"""),"Female")</f>
        <v>Female</v>
      </c>
      <c r="E69" s="1" t="str">
        <f>IFERROR(__xludf.DUMMYFUNCTION("""COMPUTED_VALUE"""),"People who have changed the world for better")</f>
        <v>People who have changed the world for better</v>
      </c>
      <c r="F69" s="1" t="str">
        <f>IFERROR(__xludf.DUMMYFUNCTION("""COMPUTED_VALUE"""),"No, But if someone could bare the cost I will")</f>
        <v>No, But if someone could bare the cost I will</v>
      </c>
      <c r="G69" s="1" t="str">
        <f>IFERROR(__xludf.DUMMYFUNCTION("""COMPUTED_VALUE"""),"This will be hard to do, but if it is the right company I would try")</f>
        <v>This will be hard to do, but if it is the right company I would try</v>
      </c>
      <c r="H69" s="1" t="str">
        <f>IFERROR(__xludf.DUMMYFUNCTION("""COMPUTED_VALUE"""),"No")</f>
        <v>No</v>
      </c>
      <c r="I69" s="1" t="str">
        <f>IFERROR(__xludf.DUMMYFUNCTION("""COMPUTED_VALUE"""),"Will NOT work for them")</f>
        <v>Will NOT work for them</v>
      </c>
      <c r="J69" s="1">
        <f>IFERROR(__xludf.DUMMYFUNCTION("""COMPUTED_VALUE"""),7.0)</f>
        <v>7</v>
      </c>
      <c r="K69" s="1" t="str">
        <f>IFERROR(__xludf.DUMMYFUNCTION("""COMPUTED_VALUE"""),"Fully Remote with Options to travel as and when needed")</f>
        <v>Fully Remote with Options to travel as and when needed</v>
      </c>
      <c r="L69" s="1" t="str">
        <f>IFERROR(__xludf.DUMMYFUNCTION("""COMPUTED_VALUE"""),"Employer who rewards learning and enables that environment")</f>
        <v>Employer who rewards learning and enables that environment</v>
      </c>
      <c r="M69" s="1" t="str">
        <f>IFERROR(__xludf.DUMMYFUNCTION("""COMPUTED_VALUE"""),"Self Paced Learning Portals, Instructor or Expert Learning Programs")</f>
        <v>Self Paced Learning Portals, Instructor or Expert Learning Programs</v>
      </c>
      <c r="N69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69" s="1" t="str">
        <f>IFERROR(__xludf.DUMMYFUNCTION("""COMPUTED_VALUE"""),"Manager who explains what is expected, sets a goal and helps achieve it")</f>
        <v>Manager who explains what is expected, sets a goal and helps achieve it</v>
      </c>
      <c r="P69" s="1" t="str">
        <f>IFERROR(__xludf.DUMMYFUNCTION("""COMPUTED_VALUE"""),"Work with more than 10 people in my team")</f>
        <v>Work with more than 10 people in my team</v>
      </c>
      <c r="Q69" s="1"/>
      <c r="R69" s="1"/>
      <c r="S69" s="1"/>
    </row>
    <row r="70">
      <c r="A70" s="2">
        <f>IFERROR(__xludf.DUMMYFUNCTION("""COMPUTED_VALUE"""),44911.74608625)</f>
        <v>44911.74609</v>
      </c>
      <c r="B70" s="1" t="str">
        <f>IFERROR(__xludf.DUMMYFUNCTION("""COMPUTED_VALUE"""),"India")</f>
        <v>India</v>
      </c>
      <c r="C70" s="1">
        <f>IFERROR(__xludf.DUMMYFUNCTION("""COMPUTED_VALUE"""),560060.0)</f>
        <v>560060</v>
      </c>
      <c r="D70" s="1" t="str">
        <f>IFERROR(__xludf.DUMMYFUNCTION("""COMPUTED_VALUE"""),"Female")</f>
        <v>Female</v>
      </c>
      <c r="E70" s="1" t="str">
        <f>IFERROR(__xludf.DUMMYFUNCTION("""COMPUTED_VALUE"""),"My Parents")</f>
        <v>My Parents</v>
      </c>
      <c r="F70" s="1" t="str">
        <f>IFERROR(__xludf.DUMMYFUNCTION("""COMPUTED_VALUE"""),"No I would not be pursuing Higher Education outside of India")</f>
        <v>No I would not be pursuing Higher Education outside of India</v>
      </c>
      <c r="G70" s="1" t="str">
        <f>IFERROR(__xludf.DUMMYFUNCTION("""COMPUTED_VALUE"""),"Will work for 3 years or more")</f>
        <v>Will work for 3 years or more</v>
      </c>
      <c r="H70" s="1" t="str">
        <f>IFERROR(__xludf.DUMMYFUNCTION("""COMPUTED_VALUE"""),"Yes")</f>
        <v>Yes</v>
      </c>
      <c r="I70" s="1" t="str">
        <f>IFERROR(__xludf.DUMMYFUNCTION("""COMPUTED_VALUE"""),"Will work for them")</f>
        <v>Will work for them</v>
      </c>
      <c r="J70" s="1">
        <f>IFERROR(__xludf.DUMMYFUNCTION("""COMPUTED_VALUE"""),5.0)</f>
        <v>5</v>
      </c>
      <c r="K70" s="1" t="str">
        <f>IFERROR(__xludf.DUMMYFUNCTION("""COMPUTED_VALUE"""),"Hybrid Working Environment with less than 15 days a month at office")</f>
        <v>Hybrid Working Environment with less than 15 days a month at office</v>
      </c>
      <c r="L70" s="1" t="str">
        <f>IFERROR(__xludf.DUMMYFUNCTION("""COMPUTED_VALUE"""),"Employer who appreciates learning and enables that environment")</f>
        <v>Employer who appreciates learning and enables that environment</v>
      </c>
      <c r="M70" s="1" t="str">
        <f>IFERROR(__xludf.DUMMYFUNCTION("""COMPUTED_VALUE"""),"Self Paced Learning Portals, Instructor or Expert Learning Programs")</f>
        <v>Self Paced Learning Portals, Instructor or Expert Learning Programs</v>
      </c>
      <c r="N70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70" s="1" t="str">
        <f>IFERROR(__xludf.DUMMYFUNCTION("""COMPUTED_VALUE"""),"Manager who clearly describes what she/he needs")</f>
        <v>Manager who clearly describes what she/he needs</v>
      </c>
      <c r="P70" s="1" t="str">
        <f>IFERROR(__xludf.DUMMYFUNCTION("""COMPUTED_VALUE"""),"Work alone")</f>
        <v>Work alone</v>
      </c>
      <c r="Q70" s="1"/>
      <c r="R70" s="1"/>
      <c r="S70" s="1"/>
    </row>
    <row r="71">
      <c r="A71" s="2">
        <f>IFERROR(__xludf.DUMMYFUNCTION("""COMPUTED_VALUE"""),44911.74662686343)</f>
        <v>44911.74663</v>
      </c>
      <c r="B71" s="1" t="str">
        <f>IFERROR(__xludf.DUMMYFUNCTION("""COMPUTED_VALUE"""),"India")</f>
        <v>India</v>
      </c>
      <c r="C71" s="1">
        <f>IFERROR(__xludf.DUMMYFUNCTION("""COMPUTED_VALUE"""),560098.0)</f>
        <v>560098</v>
      </c>
      <c r="D71" s="1" t="str">
        <f>IFERROR(__xludf.DUMMYFUNCTION("""COMPUTED_VALUE"""),"Female")</f>
        <v>Female</v>
      </c>
      <c r="E71" s="1" t="str">
        <f>IFERROR(__xludf.DUMMYFUNCTION("""COMPUTED_VALUE"""),"Influencers who had successful careers")</f>
        <v>Influencers who had successful careers</v>
      </c>
      <c r="F71" s="1" t="str">
        <f>IFERROR(__xludf.DUMMYFUNCTION("""COMPUTED_VALUE"""),"Yes, I will earn and do that")</f>
        <v>Yes, I will earn and do that</v>
      </c>
      <c r="G71" s="1" t="str">
        <f>IFERROR(__xludf.DUMMYFUNCTION("""COMPUTED_VALUE"""),"This will be hard to do, but if it is the right company I would try")</f>
        <v>This will be hard to do, but if it is the right company I would try</v>
      </c>
      <c r="H71" s="1" t="str">
        <f>IFERROR(__xludf.DUMMYFUNCTION("""COMPUTED_VALUE"""),"No")</f>
        <v>No</v>
      </c>
      <c r="I71" s="1" t="str">
        <f>IFERROR(__xludf.DUMMYFUNCTION("""COMPUTED_VALUE"""),"Will NOT work for them")</f>
        <v>Will NOT work for them</v>
      </c>
      <c r="J71" s="1">
        <f>IFERROR(__xludf.DUMMYFUNCTION("""COMPUTED_VALUE"""),2.0)</f>
        <v>2</v>
      </c>
      <c r="K71" s="1" t="str">
        <f>IFERROR(__xludf.DUMMYFUNCTION("""COMPUTED_VALUE"""),"Hybrid Working Environment with less than 3 days a month at office")</f>
        <v>Hybrid Working Environment with less than 3 days a month at office</v>
      </c>
      <c r="L71" s="1" t="str">
        <f>IFERROR(__xludf.DUMMYFUNCTION("""COMPUTED_VALUE"""),"Employer who rewards learning and enables that environment")</f>
        <v>Employer who rewards learning and enables that environment</v>
      </c>
      <c r="M71" s="1" t="str">
        <f>IFERROR(__xludf.DUMMYFUNCTION("""COMPUTED_VALUE"""),"Instructor or Expert Learning Programs, Learning by observing others")</f>
        <v>Instructor or Expert Learning Programs, Learning by observing others</v>
      </c>
      <c r="N71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71" s="1" t="str">
        <f>IFERROR(__xludf.DUMMYFUNCTION("""COMPUTED_VALUE"""),"Manager who explains what is expected, sets a goal and helps achieve it")</f>
        <v>Manager who explains what is expected, sets a goal and helps achieve it</v>
      </c>
      <c r="P71" s="1" t="str">
        <f>IFERROR(__xludf.DUMMYFUNCTION("""COMPUTED_VALUE"""),"Work with 7 to 10 or more people in my team")</f>
        <v>Work with 7 to 10 or more people in my team</v>
      </c>
      <c r="Q71" s="1"/>
      <c r="R71" s="1"/>
      <c r="S71" s="1"/>
    </row>
    <row r="72">
      <c r="A72" s="2">
        <f>IFERROR(__xludf.DUMMYFUNCTION("""COMPUTED_VALUE"""),44911.76222938657)</f>
        <v>44911.76223</v>
      </c>
      <c r="B72" s="1" t="str">
        <f>IFERROR(__xludf.DUMMYFUNCTION("""COMPUTED_VALUE"""),"India")</f>
        <v>India</v>
      </c>
      <c r="C72" s="1">
        <f>IFERROR(__xludf.DUMMYFUNCTION("""COMPUTED_VALUE"""),457001.0)</f>
        <v>457001</v>
      </c>
      <c r="D72" s="1" t="str">
        <f>IFERROR(__xludf.DUMMYFUNCTION("""COMPUTED_VALUE"""),"Female")</f>
        <v>Female</v>
      </c>
      <c r="E72" s="1" t="str">
        <f>IFERROR(__xludf.DUMMYFUNCTION("""COMPUTED_VALUE"""),"Influencers who had successful careers")</f>
        <v>Influencers who had successful careers</v>
      </c>
      <c r="F72" s="1" t="str">
        <f>IFERROR(__xludf.DUMMYFUNCTION("""COMPUTED_VALUE"""),"Yes, I will earn and do that")</f>
        <v>Yes, I will earn and do that</v>
      </c>
      <c r="G72" s="1" t="str">
        <f>IFERROR(__xludf.DUMMYFUNCTION("""COMPUTED_VALUE"""),"Will work for 3 years or more")</f>
        <v>Will work for 3 years or more</v>
      </c>
      <c r="H72" s="1" t="str">
        <f>IFERROR(__xludf.DUMMYFUNCTION("""COMPUTED_VALUE"""),"No")</f>
        <v>No</v>
      </c>
      <c r="I72" s="1" t="str">
        <f>IFERROR(__xludf.DUMMYFUNCTION("""COMPUTED_VALUE"""),"Will NOT work for them")</f>
        <v>Will NOT work for them</v>
      </c>
      <c r="J72" s="1">
        <f>IFERROR(__xludf.DUMMYFUNCTION("""COMPUTED_VALUE"""),1.0)</f>
        <v>1</v>
      </c>
      <c r="K72" s="1" t="str">
        <f>IFERROR(__xludf.DUMMYFUNCTION("""COMPUTED_VALUE"""),"Hybrid Working Environment with less than 10 days a month at office")</f>
        <v>Hybrid Working Environment with less than 10 days a month at office</v>
      </c>
      <c r="L72" s="1" t="str">
        <f>IFERROR(__xludf.DUMMYFUNCTION("""COMPUTED_VALUE"""),"Employer who appreciates learning and enables that environment")</f>
        <v>Employer who appreciates learning and enables that environment</v>
      </c>
      <c r="M72" s="1" t="str">
        <f>IFERROR(__xludf.DUMMYFUNCTION("""COMPUTED_VALUE"""),"Instructor or Expert Learning Programs, Learning by observing others")</f>
        <v>Instructor or Expert Learning Programs, Learning by observing others</v>
      </c>
      <c r="N72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72" s="1" t="str">
        <f>IFERROR(__xludf.DUMMYFUNCTION("""COMPUTED_VALUE"""),"Manager who clearly describes what she/he needs")</f>
        <v>Manager who clearly describes what she/he needs</v>
      </c>
      <c r="P72" s="1" t="str">
        <f>IFERROR(__xludf.DUMMYFUNCTION("""COMPUTED_VALUE"""),"Work with 2 to 3 people in my team")</f>
        <v>Work with 2 to 3 people in my team</v>
      </c>
      <c r="Q72" s="1"/>
      <c r="R72" s="1"/>
      <c r="S72" s="1"/>
    </row>
    <row r="73">
      <c r="A73" s="2">
        <f>IFERROR(__xludf.DUMMYFUNCTION("""COMPUTED_VALUE"""),44911.76958006945)</f>
        <v>44911.76958</v>
      </c>
      <c r="B73" s="1" t="str">
        <f>IFERROR(__xludf.DUMMYFUNCTION("""COMPUTED_VALUE"""),"India")</f>
        <v>India</v>
      </c>
      <c r="C73" s="1">
        <f>IFERROR(__xludf.DUMMYFUNCTION("""COMPUTED_VALUE"""),524412.0)</f>
        <v>524412</v>
      </c>
      <c r="D73" s="1" t="str">
        <f>IFERROR(__xludf.DUMMYFUNCTION("""COMPUTED_VALUE"""),"Male")</f>
        <v>Male</v>
      </c>
      <c r="E73" s="1" t="str">
        <f>IFERROR(__xludf.DUMMYFUNCTION("""COMPUTED_VALUE"""),"People who have changed the world for better")</f>
        <v>People who have changed the world for better</v>
      </c>
      <c r="F73" s="1" t="str">
        <f>IFERROR(__xludf.DUMMYFUNCTION("""COMPUTED_VALUE"""),"No I would not be pursuing Higher Education outside of India")</f>
        <v>No I would not be pursuing Higher Education outside of India</v>
      </c>
      <c r="G73" s="1" t="str">
        <f>IFERROR(__xludf.DUMMYFUNCTION("""COMPUTED_VALUE"""),"Will work for 3 years or more")</f>
        <v>Will work for 3 years or more</v>
      </c>
      <c r="H73" s="1" t="str">
        <f>IFERROR(__xludf.DUMMYFUNCTION("""COMPUTED_VALUE"""),"No")</f>
        <v>No</v>
      </c>
      <c r="I73" s="1" t="str">
        <f>IFERROR(__xludf.DUMMYFUNCTION("""COMPUTED_VALUE"""),"Will NOT work for them")</f>
        <v>Will NOT work for them</v>
      </c>
      <c r="J73" s="1">
        <f>IFERROR(__xludf.DUMMYFUNCTION("""COMPUTED_VALUE"""),1.0)</f>
        <v>1</v>
      </c>
      <c r="K73" s="1" t="str">
        <f>IFERROR(__xludf.DUMMYFUNCTION("""COMPUTED_VALUE"""),"Fully Remote with Options to travel as and when needed")</f>
        <v>Fully Remote with Options to travel as and when needed</v>
      </c>
      <c r="L73" s="1" t="str">
        <f>IFERROR(__xludf.DUMMYFUNCTION("""COMPUTED_VALUE"""),"Employer who appreciates learning and enables that environment")</f>
        <v>Employer who appreciates learning and enables that environment</v>
      </c>
      <c r="M7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73" s="1" t="str">
        <f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73" s="1" t="str">
        <f>IFERROR(__xludf.DUMMYFUNCTION("""COMPUTED_VALUE"""),"Manager who explains what is expected, sets a goal and helps achieve it")</f>
        <v>Manager who explains what is expected, sets a goal and helps achieve it</v>
      </c>
      <c r="P73" s="1" t="str">
        <f>IFERROR(__xludf.DUMMYFUNCTION("""COMPUTED_VALUE"""),"Work with more than 10 people in my team")</f>
        <v>Work with more than 10 people in my team</v>
      </c>
      <c r="Q73" s="1"/>
      <c r="R73" s="1"/>
      <c r="S73" s="1"/>
    </row>
    <row r="74">
      <c r="A74" s="2">
        <f>IFERROR(__xludf.DUMMYFUNCTION("""COMPUTED_VALUE"""),44911.786991493056)</f>
        <v>44911.78699</v>
      </c>
      <c r="B74" s="1" t="str">
        <f>IFERROR(__xludf.DUMMYFUNCTION("""COMPUTED_VALUE"""),"India")</f>
        <v>India</v>
      </c>
      <c r="C74" s="1">
        <f>IFERROR(__xludf.DUMMYFUNCTION("""COMPUTED_VALUE"""),110059.0)</f>
        <v>110059</v>
      </c>
      <c r="D74" s="1" t="str">
        <f>IFERROR(__xludf.DUMMYFUNCTION("""COMPUTED_VALUE"""),"Female")</f>
        <v>Female</v>
      </c>
      <c r="E74" s="1" t="str">
        <f>IFERROR(__xludf.DUMMYFUNCTION("""COMPUTED_VALUE"""),"My Parents")</f>
        <v>My Parents</v>
      </c>
      <c r="F74" s="1" t="str">
        <f>IFERROR(__xludf.DUMMYFUNCTION("""COMPUTED_VALUE"""),"No I would not be pursuing Higher Education outside of India")</f>
        <v>No I would not be pursuing Higher Education outside of India</v>
      </c>
      <c r="G74" s="1" t="str">
        <f>IFERROR(__xludf.DUMMYFUNCTION("""COMPUTED_VALUE"""),"This will be hard to do, but if it is the right company I would try")</f>
        <v>This will be hard to do, but if it is the right company I would try</v>
      </c>
      <c r="H74" s="1" t="str">
        <f>IFERROR(__xludf.DUMMYFUNCTION("""COMPUTED_VALUE"""),"No")</f>
        <v>No</v>
      </c>
      <c r="I74" s="1" t="str">
        <f>IFERROR(__xludf.DUMMYFUNCTION("""COMPUTED_VALUE"""),"Will work for them")</f>
        <v>Will work for them</v>
      </c>
      <c r="J74" s="1">
        <f>IFERROR(__xludf.DUMMYFUNCTION("""COMPUTED_VALUE"""),1.0)</f>
        <v>1</v>
      </c>
      <c r="K74" s="1" t="str">
        <f>IFERROR(__xludf.DUMMYFUNCTION("""COMPUTED_VALUE"""),"Every Day Office Environment")</f>
        <v>Every Day Office Environment</v>
      </c>
      <c r="L74" s="1" t="str">
        <f>IFERROR(__xludf.DUMMYFUNCTION("""COMPUTED_VALUE"""),"Employer who appreciates learning and enables that environment")</f>
        <v>Employer who appreciates learning and enables that environment</v>
      </c>
      <c r="M74" s="1" t="str">
        <f>IFERROR(__xludf.DUMMYFUNCTION("""COMPUTED_VALUE"""),"Self Paced Learning Portals, Instructor or Expert Learning Programs")</f>
        <v>Self Paced Learning Portals, Instructor or Expert Learning Programs</v>
      </c>
      <c r="N74" s="1" t="str">
        <f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74" s="1" t="str">
        <f>IFERROR(__xludf.DUMMYFUNCTION("""COMPUTED_VALUE"""),"Manager who sets goal and helps me achieve it")</f>
        <v>Manager who sets goal and helps me achieve it</v>
      </c>
      <c r="P74" s="1" t="str">
        <f>IFERROR(__xludf.DUMMYFUNCTION("""COMPUTED_VALUE"""),"Work with 2 to 3 people in my team")</f>
        <v>Work with 2 to 3 people in my team</v>
      </c>
      <c r="Q74" s="1"/>
      <c r="R74" s="1"/>
      <c r="S74" s="1"/>
    </row>
    <row r="75">
      <c r="A75" s="2">
        <f>IFERROR(__xludf.DUMMYFUNCTION("""COMPUTED_VALUE"""),44911.80491207176)</f>
        <v>44911.80491</v>
      </c>
      <c r="B75" s="1" t="str">
        <f>IFERROR(__xludf.DUMMYFUNCTION("""COMPUTED_VALUE"""),"India")</f>
        <v>India</v>
      </c>
      <c r="C75" s="1">
        <f>IFERROR(__xludf.DUMMYFUNCTION("""COMPUTED_VALUE"""),425001.0)</f>
        <v>425001</v>
      </c>
      <c r="D75" s="1" t="str">
        <f>IFERROR(__xludf.DUMMYFUNCTION("""COMPUTED_VALUE"""),"Male")</f>
        <v>Male</v>
      </c>
      <c r="E75" s="1" t="str">
        <f>IFERROR(__xludf.DUMMYFUNCTION("""COMPUTED_VALUE"""),"My Parents")</f>
        <v>My Parents</v>
      </c>
      <c r="F75" s="1" t="str">
        <f>IFERROR(__xludf.DUMMYFUNCTION("""COMPUTED_VALUE"""),"No I would not be pursuing Higher Education outside of India")</f>
        <v>No I would not be pursuing Higher Education outside of India</v>
      </c>
      <c r="G75" s="1" t="str">
        <f>IFERROR(__xludf.DUMMYFUNCTION("""COMPUTED_VALUE"""),"This will be hard to do, but if it is the right company I would try")</f>
        <v>This will be hard to do, but if it is the right company I would try</v>
      </c>
      <c r="H75" s="1" t="str">
        <f>IFERROR(__xludf.DUMMYFUNCTION("""COMPUTED_VALUE"""),"Yes")</f>
        <v>Yes</v>
      </c>
      <c r="I75" s="1" t="str">
        <f>IFERROR(__xludf.DUMMYFUNCTION("""COMPUTED_VALUE"""),"Will work for them")</f>
        <v>Will work for them</v>
      </c>
      <c r="J75" s="1">
        <f>IFERROR(__xludf.DUMMYFUNCTION("""COMPUTED_VALUE"""),7.0)</f>
        <v>7</v>
      </c>
      <c r="K75" s="1" t="str">
        <f>IFERROR(__xludf.DUMMYFUNCTION("""COMPUTED_VALUE"""),"Fully Remote with No option to visit offices")</f>
        <v>Fully Remote with No option to visit offices</v>
      </c>
      <c r="L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" s="1" t="str">
        <f>IFERROR(__xludf.DUMMYFUNCTION("""COMPUTED_VALUE"""),"Instructor or Expert Learning Programs, Learning by observing others")</f>
        <v>Instructor or Expert Learning Programs, Learning by observing others</v>
      </c>
      <c r="N75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75" s="1" t="str">
        <f>IFERROR(__xludf.DUMMYFUNCTION("""COMPUTED_VALUE"""),"Manager who clearly describes what she/he needs")</f>
        <v>Manager who clearly describes what she/he needs</v>
      </c>
      <c r="P75" s="1" t="str">
        <f>IFERROR(__xludf.DUMMYFUNCTION("""COMPUTED_VALUE"""),"Work with 5 to 6 people in my team")</f>
        <v>Work with 5 to 6 people in my team</v>
      </c>
      <c r="Q75" s="1"/>
      <c r="R75" s="1"/>
      <c r="S75" s="1"/>
    </row>
    <row r="76">
      <c r="A76" s="2">
        <f>IFERROR(__xludf.DUMMYFUNCTION("""COMPUTED_VALUE"""),44911.80782240741)</f>
        <v>44911.80782</v>
      </c>
      <c r="B76" s="1" t="str">
        <f>IFERROR(__xludf.DUMMYFUNCTION("""COMPUTED_VALUE"""),"India")</f>
        <v>India</v>
      </c>
      <c r="C76" s="1">
        <f>IFERROR(__xludf.DUMMYFUNCTION("""COMPUTED_VALUE"""),425001.0)</f>
        <v>425001</v>
      </c>
      <c r="D76" s="1" t="str">
        <f>IFERROR(__xludf.DUMMYFUNCTION("""COMPUTED_VALUE"""),"Female")</f>
        <v>Female</v>
      </c>
      <c r="E76" s="1" t="str">
        <f>IFERROR(__xludf.DUMMYFUNCTION("""COMPUTED_VALUE"""),"My Parents")</f>
        <v>My Parents</v>
      </c>
      <c r="F76" s="1" t="str">
        <f>IFERROR(__xludf.DUMMYFUNCTION("""COMPUTED_VALUE"""),"Yes, I will earn and do that")</f>
        <v>Yes, I will earn and do that</v>
      </c>
      <c r="G76" s="1" t="str">
        <f>IFERROR(__xludf.DUMMYFUNCTION("""COMPUTED_VALUE"""),"No way, 3 years with one employer is crazy")</f>
        <v>No way, 3 years with one employer is crazy</v>
      </c>
      <c r="H76" s="1" t="str">
        <f>IFERROR(__xludf.DUMMYFUNCTION("""COMPUTED_VALUE"""),"Yes")</f>
        <v>Yes</v>
      </c>
      <c r="I76" s="1" t="str">
        <f>IFERROR(__xludf.DUMMYFUNCTION("""COMPUTED_VALUE"""),"Will work for them")</f>
        <v>Will work for them</v>
      </c>
      <c r="J76" s="1">
        <f>IFERROR(__xludf.DUMMYFUNCTION("""COMPUTED_VALUE"""),1.0)</f>
        <v>1</v>
      </c>
      <c r="K76" s="1" t="str">
        <f>IFERROR(__xludf.DUMMYFUNCTION("""COMPUTED_VALUE"""),"Fully Remote with No option to visit offices")</f>
        <v>Fully Remote with No option to visit offices</v>
      </c>
      <c r="L76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76" s="1" t="str">
        <f>IFERROR(__xludf.DUMMYFUNCTION("""COMPUTED_VALUE"""),"Self Paced Learning Portals, Instructor or Expert Learning Programs")</f>
        <v>Self Paced Learning Portals, Instructor or Expert Learning Programs</v>
      </c>
      <c r="N76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76" s="1" t="str">
        <f>IFERROR(__xludf.DUMMYFUNCTION("""COMPUTED_VALUE"""),"Manager who clearly describes what she/he needs")</f>
        <v>Manager who clearly describes what she/he needs</v>
      </c>
      <c r="P76" s="1" t="str">
        <f>IFERROR(__xludf.DUMMYFUNCTION("""COMPUTED_VALUE"""),"Work alone")</f>
        <v>Work alone</v>
      </c>
      <c r="Q76" s="1"/>
      <c r="R76" s="1"/>
      <c r="S76" s="1"/>
    </row>
    <row r="77">
      <c r="A77" s="2">
        <f>IFERROR(__xludf.DUMMYFUNCTION("""COMPUTED_VALUE"""),44911.80849429398)</f>
        <v>44911.80849</v>
      </c>
      <c r="B77" s="1" t="str">
        <f>IFERROR(__xludf.DUMMYFUNCTION("""COMPUTED_VALUE"""),"India")</f>
        <v>India</v>
      </c>
      <c r="C77" s="1">
        <f>IFERROR(__xludf.DUMMYFUNCTION("""COMPUTED_VALUE"""),851101.0)</f>
        <v>851101</v>
      </c>
      <c r="D77" s="1" t="str">
        <f>IFERROR(__xludf.DUMMYFUNCTION("""COMPUTED_VALUE"""),"Male")</f>
        <v>Male</v>
      </c>
      <c r="E77" s="1" t="str">
        <f>IFERROR(__xludf.DUMMYFUNCTION("""COMPUTED_VALUE"""),"People who have changed the world for better")</f>
        <v>People who have changed the world for better</v>
      </c>
      <c r="F77" s="1" t="str">
        <f>IFERROR(__xludf.DUMMYFUNCTION("""COMPUTED_VALUE"""),"No I would not be pursuing Higher Education outside of India")</f>
        <v>No I would not be pursuing Higher Education outside of India</v>
      </c>
      <c r="G77" s="1" t="str">
        <f>IFERROR(__xludf.DUMMYFUNCTION("""COMPUTED_VALUE"""),"This will be hard to do, but if it is the right company I would try")</f>
        <v>This will be hard to do, but if it is the right company I would try</v>
      </c>
      <c r="H77" s="1" t="str">
        <f>IFERROR(__xludf.DUMMYFUNCTION("""COMPUTED_VALUE"""),"No")</f>
        <v>No</v>
      </c>
      <c r="I77" s="1" t="str">
        <f>IFERROR(__xludf.DUMMYFUNCTION("""COMPUTED_VALUE"""),"Will NOT work for them")</f>
        <v>Will NOT work for them</v>
      </c>
      <c r="J77" s="1">
        <f>IFERROR(__xludf.DUMMYFUNCTION("""COMPUTED_VALUE"""),3.0)</f>
        <v>3</v>
      </c>
      <c r="K77" s="1" t="str">
        <f>IFERROR(__xludf.DUMMYFUNCTION("""COMPUTED_VALUE"""),"Fully Remote with Options to travel as and when needed")</f>
        <v>Fully Remote with Options to travel as and when needed</v>
      </c>
      <c r="L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" s="1" t="str">
        <f>IFERROR(__xludf.DUMMYFUNCTION("""COMPUTED_VALUE"""),"Self Paced Learning Portals, Instructor or Expert Learning Programs")</f>
        <v>Self Paced Learning Portals, Instructor or Expert Learning Programs</v>
      </c>
      <c r="N77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77" s="1" t="str">
        <f>IFERROR(__xludf.DUMMYFUNCTION("""COMPUTED_VALUE"""),"Manager who explains what is expected, sets a goal and helps achieve it")</f>
        <v>Manager who explains what is expected, sets a goal and helps achieve it</v>
      </c>
      <c r="P77" s="1" t="str">
        <f>IFERROR(__xludf.DUMMYFUNCTION("""COMPUTED_VALUE"""),"Work with 5 to 6 people in my team")</f>
        <v>Work with 5 to 6 people in my team</v>
      </c>
      <c r="Q77" s="1"/>
      <c r="R77" s="1"/>
      <c r="S77" s="1"/>
    </row>
    <row r="78">
      <c r="A78" s="2">
        <f>IFERROR(__xludf.DUMMYFUNCTION("""COMPUTED_VALUE"""),44911.81443425926)</f>
        <v>44911.81443</v>
      </c>
      <c r="B78" s="1" t="str">
        <f>IFERROR(__xludf.DUMMYFUNCTION("""COMPUTED_VALUE"""),"India")</f>
        <v>India</v>
      </c>
      <c r="C78" s="1">
        <f>IFERROR(__xludf.DUMMYFUNCTION("""COMPUTED_VALUE"""),431009.0)</f>
        <v>431009</v>
      </c>
      <c r="D78" s="1" t="str">
        <f>IFERROR(__xludf.DUMMYFUNCTION("""COMPUTED_VALUE"""),"Female")</f>
        <v>Female</v>
      </c>
      <c r="E78" s="1" t="str">
        <f>IFERROR(__xludf.DUMMYFUNCTION("""COMPUTED_VALUE"""),"Social Media like LinkedIn")</f>
        <v>Social Media like LinkedIn</v>
      </c>
      <c r="F78" s="1" t="str">
        <f>IFERROR(__xludf.DUMMYFUNCTION("""COMPUTED_VALUE"""),"No I would not be pursuing Higher Education outside of India")</f>
        <v>No I would not be pursuing Higher Education outside of India</v>
      </c>
      <c r="G78" s="1" t="str">
        <f>IFERROR(__xludf.DUMMYFUNCTION("""COMPUTED_VALUE"""),"Will work for 3 years or more")</f>
        <v>Will work for 3 years or more</v>
      </c>
      <c r="H78" s="1" t="str">
        <f>IFERROR(__xludf.DUMMYFUNCTION("""COMPUTED_VALUE"""),"No")</f>
        <v>No</v>
      </c>
      <c r="I78" s="1" t="str">
        <f>IFERROR(__xludf.DUMMYFUNCTION("""COMPUTED_VALUE"""),"Will NOT work for them")</f>
        <v>Will NOT work for them</v>
      </c>
      <c r="J78" s="1">
        <f>IFERROR(__xludf.DUMMYFUNCTION("""COMPUTED_VALUE"""),6.0)</f>
        <v>6</v>
      </c>
      <c r="K78" s="1" t="str">
        <f>IFERROR(__xludf.DUMMYFUNCTION("""COMPUTED_VALUE"""),"Hybrid Working Environment with less than 3 days a month at office")</f>
        <v>Hybrid Working Environment with less than 3 days a month at office</v>
      </c>
      <c r="L78" s="1" t="str">
        <f>IFERROR(__xludf.DUMMYFUNCTION("""COMPUTED_VALUE"""),"Employer who appreciates learning and enables that environment")</f>
        <v>Employer who appreciates learning and enables that environment</v>
      </c>
      <c r="M7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78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78" s="1" t="str">
        <f>IFERROR(__xludf.DUMMYFUNCTION("""COMPUTED_VALUE"""),"Manager who explains what is expected, sets a goal and helps achieve it")</f>
        <v>Manager who explains what is expected, sets a goal and helps achieve it</v>
      </c>
      <c r="P78" s="1" t="str">
        <f>IFERROR(__xludf.DUMMYFUNCTION("""COMPUTED_VALUE"""),"Work with 2 to 3 people in my team")</f>
        <v>Work with 2 to 3 people in my team</v>
      </c>
      <c r="Q78" s="1"/>
      <c r="R78" s="1"/>
      <c r="S78" s="1"/>
    </row>
    <row r="79">
      <c r="A79" s="2">
        <f>IFERROR(__xludf.DUMMYFUNCTION("""COMPUTED_VALUE"""),44911.815159756945)</f>
        <v>44911.81516</v>
      </c>
      <c r="B79" s="1" t="str">
        <f>IFERROR(__xludf.DUMMYFUNCTION("""COMPUTED_VALUE"""),"India")</f>
        <v>India</v>
      </c>
      <c r="C79" s="1">
        <f>IFERROR(__xludf.DUMMYFUNCTION("""COMPUTED_VALUE"""),400022.0)</f>
        <v>400022</v>
      </c>
      <c r="D79" s="1" t="str">
        <f>IFERROR(__xludf.DUMMYFUNCTION("""COMPUTED_VALUE"""),"Female")</f>
        <v>Female</v>
      </c>
      <c r="E79" s="1" t="str">
        <f>IFERROR(__xludf.DUMMYFUNCTION("""COMPUTED_VALUE"""),"People from my circle, but not family members")</f>
        <v>People from my circle, but not family members</v>
      </c>
      <c r="F79" s="1" t="str">
        <f>IFERROR(__xludf.DUMMYFUNCTION("""COMPUTED_VALUE"""),"Yes, I will earn and do that")</f>
        <v>Yes, I will earn and do that</v>
      </c>
      <c r="G79" s="1" t="str">
        <f>IFERROR(__xludf.DUMMYFUNCTION("""COMPUTED_VALUE"""),"This will be hard to do, but if it is the right company I would try")</f>
        <v>This will be hard to do, but if it is the right company I would try</v>
      </c>
      <c r="H79" s="1" t="str">
        <f>IFERROR(__xludf.DUMMYFUNCTION("""COMPUTED_VALUE"""),"No")</f>
        <v>No</v>
      </c>
      <c r="I79" s="1" t="str">
        <f>IFERROR(__xludf.DUMMYFUNCTION("""COMPUTED_VALUE"""),"Will NOT work for them")</f>
        <v>Will NOT work for them</v>
      </c>
      <c r="J79" s="1">
        <f>IFERROR(__xludf.DUMMYFUNCTION("""COMPUTED_VALUE"""),7.0)</f>
        <v>7</v>
      </c>
      <c r="K79" s="1" t="str">
        <f>IFERROR(__xludf.DUMMYFUNCTION("""COMPUTED_VALUE"""),"Hybrid Working Environment with less than 15 days a month at office")</f>
        <v>Hybrid Working Environment with less than 15 days a month at office</v>
      </c>
      <c r="L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79" s="1" t="str">
        <f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79" s="1" t="str">
        <f>IFERROR(__xludf.DUMMYFUNCTION("""COMPUTED_VALUE"""),"Manager who explains what is expected, sets a goal and helps achieve it")</f>
        <v>Manager who explains what is expected, sets a goal and helps achieve it</v>
      </c>
      <c r="P79" s="1" t="str">
        <f>IFERROR(__xludf.DUMMYFUNCTION("""COMPUTED_VALUE"""),"Work with 5 to 6 people in my team")</f>
        <v>Work with 5 to 6 people in my team</v>
      </c>
      <c r="Q79" s="1"/>
      <c r="R79" s="1"/>
      <c r="S79" s="1"/>
    </row>
    <row r="80">
      <c r="A80" s="2">
        <f>IFERROR(__xludf.DUMMYFUNCTION("""COMPUTED_VALUE"""),44911.815883206014)</f>
        <v>44911.81588</v>
      </c>
      <c r="B80" s="1" t="str">
        <f>IFERROR(__xludf.DUMMYFUNCTION("""COMPUTED_VALUE"""),"India")</f>
        <v>India</v>
      </c>
      <c r="C80" s="1">
        <f>IFERROR(__xludf.DUMMYFUNCTION("""COMPUTED_VALUE"""),828109.0)</f>
        <v>828109</v>
      </c>
      <c r="D80" s="1" t="str">
        <f>IFERROR(__xludf.DUMMYFUNCTION("""COMPUTED_VALUE"""),"Male")</f>
        <v>Male</v>
      </c>
      <c r="E80" s="1" t="str">
        <f>IFERROR(__xludf.DUMMYFUNCTION("""COMPUTED_VALUE"""),"My Parents")</f>
        <v>My Parents</v>
      </c>
      <c r="F80" s="1" t="str">
        <f>IFERROR(__xludf.DUMMYFUNCTION("""COMPUTED_VALUE"""),"Yes, I will earn and do that")</f>
        <v>Yes, I will earn and do that</v>
      </c>
      <c r="G80" s="1" t="str">
        <f>IFERROR(__xludf.DUMMYFUNCTION("""COMPUTED_VALUE"""),"Will work for 3 years or more")</f>
        <v>Will work for 3 years or more</v>
      </c>
      <c r="H80" s="1" t="str">
        <f>IFERROR(__xludf.DUMMYFUNCTION("""COMPUTED_VALUE"""),"Yes")</f>
        <v>Yes</v>
      </c>
      <c r="I80" s="1" t="str">
        <f>IFERROR(__xludf.DUMMYFUNCTION("""COMPUTED_VALUE"""),"Will work for them")</f>
        <v>Will work for them</v>
      </c>
      <c r="J80" s="1">
        <f>IFERROR(__xludf.DUMMYFUNCTION("""COMPUTED_VALUE"""),2.0)</f>
        <v>2</v>
      </c>
      <c r="K80" s="1" t="str">
        <f>IFERROR(__xludf.DUMMYFUNCTION("""COMPUTED_VALUE"""),"Every Day Office Environment")</f>
        <v>Every Day Office Environment</v>
      </c>
      <c r="L80" s="1" t="str">
        <f>IFERROR(__xludf.DUMMYFUNCTION("""COMPUTED_VALUE"""),"Employer who appreciates learning and enables that environment")</f>
        <v>Employer who appreciates learning and enables that environment</v>
      </c>
      <c r="M80" s="1" t="str">
        <f>IFERROR(__xludf.DUMMYFUNCTION("""COMPUTED_VALUE"""),"Instructor or Expert Learning Programs, Learning by observing others")</f>
        <v>Instructor or Expert Learning Programs, Learning by observing others</v>
      </c>
      <c r="N80" s="1" t="str">
        <f>IFERROR(__xludf.DUMMYFUNCTION("""COMPUTED_VALUE"""),"Design and Creative strategy in any company, Look deeply into Data and generate insights, Become a content Creator in some platform")</f>
        <v>Design and Creative strategy in any company, Look deeply into Data and generate insights, Become a content Creator in some platform</v>
      </c>
      <c r="O80" s="1" t="str">
        <f>IFERROR(__xludf.DUMMYFUNCTION("""COMPUTED_VALUE"""),"Manager who sets targets and expects me to achieve it")</f>
        <v>Manager who sets targets and expects me to achieve it</v>
      </c>
      <c r="P80" s="1" t="str">
        <f>IFERROR(__xludf.DUMMYFUNCTION("""COMPUTED_VALUE"""),"Work with 7 to 10 or more people in my team")</f>
        <v>Work with 7 to 10 or more people in my team</v>
      </c>
      <c r="Q80" s="1"/>
      <c r="R80" s="1"/>
      <c r="S80" s="1"/>
    </row>
    <row r="81">
      <c r="A81" s="2">
        <f>IFERROR(__xludf.DUMMYFUNCTION("""COMPUTED_VALUE"""),44911.819308356484)</f>
        <v>44911.81931</v>
      </c>
      <c r="B81" s="1" t="str">
        <f>IFERROR(__xludf.DUMMYFUNCTION("""COMPUTED_VALUE"""),"India")</f>
        <v>India</v>
      </c>
      <c r="C81" s="1">
        <f>IFERROR(__xludf.DUMMYFUNCTION("""COMPUTED_VALUE"""),425001.0)</f>
        <v>425001</v>
      </c>
      <c r="D81" s="1" t="str">
        <f>IFERROR(__xludf.DUMMYFUNCTION("""COMPUTED_VALUE"""),"Male")</f>
        <v>Male</v>
      </c>
      <c r="E81" s="1" t="str">
        <f>IFERROR(__xludf.DUMMYFUNCTION("""COMPUTED_VALUE"""),"People from my circle, but not family members")</f>
        <v>People from my circle, but not family members</v>
      </c>
      <c r="F81" s="1" t="str">
        <f>IFERROR(__xludf.DUMMYFUNCTION("""COMPUTED_VALUE"""),"Yes, I will earn and do that")</f>
        <v>Yes, I will earn and do that</v>
      </c>
      <c r="G81" s="1" t="str">
        <f>IFERROR(__xludf.DUMMYFUNCTION("""COMPUTED_VALUE"""),"Will work for 3 years or more")</f>
        <v>Will work for 3 years or more</v>
      </c>
      <c r="H81" s="1" t="str">
        <f>IFERROR(__xludf.DUMMYFUNCTION("""COMPUTED_VALUE"""),"No")</f>
        <v>No</v>
      </c>
      <c r="I81" s="1" t="str">
        <f>IFERROR(__xludf.DUMMYFUNCTION("""COMPUTED_VALUE"""),"Will work for them")</f>
        <v>Will work for them</v>
      </c>
      <c r="J81" s="1">
        <f>IFERROR(__xludf.DUMMYFUNCTION("""COMPUTED_VALUE"""),8.0)</f>
        <v>8</v>
      </c>
      <c r="K81" s="1" t="str">
        <f>IFERROR(__xludf.DUMMYFUNCTION("""COMPUTED_VALUE"""),"Hybrid Working Environment with less than 10 days a month at office")</f>
        <v>Hybrid Working Environment with less than 10 days a month at office</v>
      </c>
      <c r="L81" s="1" t="str">
        <f>IFERROR(__xludf.DUMMYFUNCTION("""COMPUTED_VALUE"""),"Employer who appreciates learning and enables that environment")</f>
        <v>Employer who appreciates learning and enables that environment</v>
      </c>
      <c r="M81" s="1" t="str">
        <f>IFERROR(__xludf.DUMMYFUNCTION("""COMPUTED_VALUE"""),"Self Paced Learning Portals, Instructor or Expert Learning Programs")</f>
        <v>Self Paced Learning Portals, Instructor or Expert Learning Programs</v>
      </c>
      <c r="N81" s="1" t="str">
        <f>IFERROR(__xludf.DUMMYFUNCTION("""COMPUTED_VALUE"""),"Design and Creative strategy in any company, Manage and drive End-to-End Projects or Products, Become a content Creator in some platform")</f>
        <v>Design and Creative strategy in any company, Manage and drive End-to-End Projects or Products, Become a content Creator in some platform</v>
      </c>
      <c r="O81" s="1" t="str">
        <f>IFERROR(__xludf.DUMMYFUNCTION("""COMPUTED_VALUE"""),"Manager who sets goal and helps me achieve it")</f>
        <v>Manager who sets goal and helps me achieve it</v>
      </c>
      <c r="P81" s="1" t="str">
        <f>IFERROR(__xludf.DUMMYFUNCTION("""COMPUTED_VALUE"""),"Work with 5 to 6 people in my team")</f>
        <v>Work with 5 to 6 people in my team</v>
      </c>
      <c r="Q81" s="1"/>
      <c r="R81" s="1"/>
      <c r="S81" s="1"/>
    </row>
    <row r="82">
      <c r="A82" s="2">
        <f>IFERROR(__xludf.DUMMYFUNCTION("""COMPUTED_VALUE"""),44911.81982597223)</f>
        <v>44911.81983</v>
      </c>
      <c r="B82" s="1" t="str">
        <f>IFERROR(__xludf.DUMMYFUNCTION("""COMPUTED_VALUE"""),"India")</f>
        <v>India</v>
      </c>
      <c r="C82" s="1">
        <f>IFERROR(__xludf.DUMMYFUNCTION("""COMPUTED_VALUE"""),224001.0)</f>
        <v>224001</v>
      </c>
      <c r="D82" s="1" t="str">
        <f>IFERROR(__xludf.DUMMYFUNCTION("""COMPUTED_VALUE"""),"Male")</f>
        <v>Male</v>
      </c>
      <c r="E82" s="1" t="str">
        <f>IFERROR(__xludf.DUMMYFUNCTION("""COMPUTED_VALUE"""),"My Parents")</f>
        <v>My Parents</v>
      </c>
      <c r="F82" s="1" t="str">
        <f>IFERROR(__xludf.DUMMYFUNCTION("""COMPUTED_VALUE"""),"No, But if someone could bare the cost I will")</f>
        <v>No, But if someone could bare the cost I will</v>
      </c>
      <c r="G82" s="1" t="str">
        <f>IFERROR(__xludf.DUMMYFUNCTION("""COMPUTED_VALUE"""),"This will be hard to do, but if it is the right company I would try")</f>
        <v>This will be hard to do, but if it is the right company I would try</v>
      </c>
      <c r="H82" s="1" t="str">
        <f>IFERROR(__xludf.DUMMYFUNCTION("""COMPUTED_VALUE"""),"Yes")</f>
        <v>Yes</v>
      </c>
      <c r="I82" s="1" t="str">
        <f>IFERROR(__xludf.DUMMYFUNCTION("""COMPUTED_VALUE"""),"Will work for them")</f>
        <v>Will work for them</v>
      </c>
      <c r="J82" s="1">
        <f>IFERROR(__xludf.DUMMYFUNCTION("""COMPUTED_VALUE"""),5.0)</f>
        <v>5</v>
      </c>
      <c r="K82" s="1" t="str">
        <f>IFERROR(__xludf.DUMMYFUNCTION("""COMPUTED_VALUE"""),"Fully Remote with No option to visit offices")</f>
        <v>Fully Remote with No option to visit offices</v>
      </c>
      <c r="L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82" s="1" t="str">
        <f>IFERROR(__xludf.DUMMYFUNCTION("""COMPUTED_VALUE"""),"Design and Develop amazing software, Work as a freelancer and do my thing my way, Become a content Creator in some platform")</f>
        <v>Design and Develop amazing software, Work as a freelancer and do my thing my way, Become a content Creator in some platform</v>
      </c>
      <c r="O82" s="1" t="str">
        <f>IFERROR(__xludf.DUMMYFUNCTION("""COMPUTED_VALUE"""),"Manager who explains what is expected, sets a goal and helps achieve it")</f>
        <v>Manager who explains what is expected, sets a goal and helps achieve it</v>
      </c>
      <c r="P82" s="1" t="str">
        <f>IFERROR(__xludf.DUMMYFUNCTION("""COMPUTED_VALUE"""),"Work with 2 to 3 people in my team, Work with 5 to 6 people in my team")</f>
        <v>Work with 2 to 3 people in my team, Work with 5 to 6 people in my team</v>
      </c>
      <c r="Q82" s="1"/>
      <c r="R82" s="1"/>
      <c r="S82" s="1"/>
    </row>
    <row r="83">
      <c r="A83" s="2">
        <f>IFERROR(__xludf.DUMMYFUNCTION("""COMPUTED_VALUE"""),44911.819910289356)</f>
        <v>44911.81991</v>
      </c>
      <c r="B83" s="1" t="str">
        <f>IFERROR(__xludf.DUMMYFUNCTION("""COMPUTED_VALUE"""),"India")</f>
        <v>India</v>
      </c>
      <c r="C83" s="1">
        <f>IFERROR(__xludf.DUMMYFUNCTION("""COMPUTED_VALUE"""),110092.0)</f>
        <v>110092</v>
      </c>
      <c r="D83" s="1" t="str">
        <f>IFERROR(__xludf.DUMMYFUNCTION("""COMPUTED_VALUE"""),"Female")</f>
        <v>Female</v>
      </c>
      <c r="E83" s="1" t="str">
        <f>IFERROR(__xludf.DUMMYFUNCTION("""COMPUTED_VALUE"""),"Influencers who had successful careers")</f>
        <v>Influencers who had successful careers</v>
      </c>
      <c r="F83" s="1" t="str">
        <f>IFERROR(__xludf.DUMMYFUNCTION("""COMPUTED_VALUE"""),"Yes, I will earn and do that")</f>
        <v>Yes, I will earn and do that</v>
      </c>
      <c r="G83" s="1" t="str">
        <f>IFERROR(__xludf.DUMMYFUNCTION("""COMPUTED_VALUE"""),"This will be hard to do, but if it is the right company I would try")</f>
        <v>This will be hard to do, but if it is the right company I would try</v>
      </c>
      <c r="H83" s="1" t="str">
        <f>IFERROR(__xludf.DUMMYFUNCTION("""COMPUTED_VALUE"""),"No")</f>
        <v>No</v>
      </c>
      <c r="I83" s="1" t="str">
        <f>IFERROR(__xludf.DUMMYFUNCTION("""COMPUTED_VALUE"""),"Will NOT work for them")</f>
        <v>Will NOT work for them</v>
      </c>
      <c r="J83" s="1">
        <f>IFERROR(__xludf.DUMMYFUNCTION("""COMPUTED_VALUE"""),6.0)</f>
        <v>6</v>
      </c>
      <c r="K83" s="1" t="str">
        <f>IFERROR(__xludf.DUMMYFUNCTION("""COMPUTED_VALUE"""),"Fully Remote with Options to travel as and when needed")</f>
        <v>Fully Remote with Options to travel as and when needed</v>
      </c>
      <c r="L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" s="1" t="str">
        <f>IFERROR(__xludf.DUMMYFUNCTION("""COMPUTED_VALUE"""),"Self Paced Learning Portals, Learning by observing others")</f>
        <v>Self Paced Learning Portals, Learning by observing others</v>
      </c>
      <c r="N83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83" s="1" t="str">
        <f>IFERROR(__xludf.DUMMYFUNCTION("""COMPUTED_VALUE"""),"Manager who explains what is expected, sets a goal and helps achieve it")</f>
        <v>Manager who explains what is expected, sets a goal and helps achieve it</v>
      </c>
      <c r="P83" s="1" t="str">
        <f>IFERROR(__xludf.DUMMYFUNCTION("""COMPUTED_VALUE"""),"Work with 2 to 3 people in my team")</f>
        <v>Work with 2 to 3 people in my team</v>
      </c>
      <c r="Q83" s="1"/>
      <c r="R83" s="1"/>
      <c r="S83" s="1"/>
    </row>
    <row r="84">
      <c r="A84" s="2">
        <f>IFERROR(__xludf.DUMMYFUNCTION("""COMPUTED_VALUE"""),44911.82009282407)</f>
        <v>44911.82009</v>
      </c>
      <c r="B84" s="1" t="str">
        <f>IFERROR(__xludf.DUMMYFUNCTION("""COMPUTED_VALUE"""),"India")</f>
        <v>India</v>
      </c>
      <c r="C84" s="1">
        <f>IFERROR(__xludf.DUMMYFUNCTION("""COMPUTED_VALUE"""),500018.0)</f>
        <v>500018</v>
      </c>
      <c r="D84" s="1" t="str">
        <f>IFERROR(__xludf.DUMMYFUNCTION("""COMPUTED_VALUE"""),"Male")</f>
        <v>Male</v>
      </c>
      <c r="E84" s="1" t="str">
        <f>IFERROR(__xludf.DUMMYFUNCTION("""COMPUTED_VALUE"""),"My Parents")</f>
        <v>My Parents</v>
      </c>
      <c r="F84" s="1" t="str">
        <f>IFERROR(__xludf.DUMMYFUNCTION("""COMPUTED_VALUE"""),"Yes, I will earn and do that")</f>
        <v>Yes, I will earn and do that</v>
      </c>
      <c r="G84" s="1" t="str">
        <f>IFERROR(__xludf.DUMMYFUNCTION("""COMPUTED_VALUE"""),"Will work for 3 years or more")</f>
        <v>Will work for 3 years or more</v>
      </c>
      <c r="H84" s="1" t="str">
        <f>IFERROR(__xludf.DUMMYFUNCTION("""COMPUTED_VALUE"""),"No")</f>
        <v>No</v>
      </c>
      <c r="I84" s="1" t="str">
        <f>IFERROR(__xludf.DUMMYFUNCTION("""COMPUTED_VALUE"""),"Will NOT work for them")</f>
        <v>Will NOT work for them</v>
      </c>
      <c r="J84" s="1">
        <f>IFERROR(__xludf.DUMMYFUNCTION("""COMPUTED_VALUE"""),8.0)</f>
        <v>8</v>
      </c>
      <c r="K84" s="1" t="str">
        <f>IFERROR(__xludf.DUMMYFUNCTION("""COMPUTED_VALUE"""),"Hybrid Working Environment with less than 3 days a month at office")</f>
        <v>Hybrid Working Environment with less than 3 days a month at office</v>
      </c>
      <c r="L84" s="1" t="str">
        <f>IFERROR(__xludf.DUMMYFUNCTION("""COMPUTED_VALUE"""),"Employer who rewards learning and enables that environment")</f>
        <v>Employer who rewards learning and enables that environment</v>
      </c>
      <c r="M84" s="1" t="str">
        <f>IFERROR(__xludf.DUMMYFUNCTION("""COMPUTED_VALUE"""),"Self Paced Learning Portals, Instructor or Expert Learning Programs")</f>
        <v>Self Paced Learning Portals, Instructor or Expert Learning Programs</v>
      </c>
      <c r="N84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84" s="1" t="str">
        <f>IFERROR(__xludf.DUMMYFUNCTION("""COMPUTED_VALUE"""),"Manager who sets targets and expects me to achieve it")</f>
        <v>Manager who sets targets and expects me to achieve it</v>
      </c>
      <c r="P84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84" s="1"/>
      <c r="R84" s="1"/>
      <c r="S84" s="1"/>
    </row>
    <row r="85">
      <c r="A85" s="2">
        <f>IFERROR(__xludf.DUMMYFUNCTION("""COMPUTED_VALUE"""),44911.82501804398)</f>
        <v>44911.82502</v>
      </c>
      <c r="B85" s="1" t="str">
        <f>IFERROR(__xludf.DUMMYFUNCTION("""COMPUTED_VALUE"""),"India")</f>
        <v>India</v>
      </c>
      <c r="C85" s="1">
        <f>IFERROR(__xludf.DUMMYFUNCTION("""COMPUTED_VALUE"""),533342.0)</f>
        <v>533342</v>
      </c>
      <c r="D85" s="1" t="str">
        <f>IFERROR(__xludf.DUMMYFUNCTION("""COMPUTED_VALUE"""),"Male")</f>
        <v>Male</v>
      </c>
      <c r="E85" s="1" t="str">
        <f>IFERROR(__xludf.DUMMYFUNCTION("""COMPUTED_VALUE"""),"Influencers who had successful careers")</f>
        <v>Influencers who had successful careers</v>
      </c>
      <c r="F85" s="1" t="str">
        <f>IFERROR(__xludf.DUMMYFUNCTION("""COMPUTED_VALUE"""),"No I would not be pursuing Higher Education outside of India")</f>
        <v>No I would not be pursuing Higher Education outside of India</v>
      </c>
      <c r="G85" s="1" t="str">
        <f>IFERROR(__xludf.DUMMYFUNCTION("""COMPUTED_VALUE"""),"Will work for 3 years or more")</f>
        <v>Will work for 3 years or more</v>
      </c>
      <c r="H85" s="1" t="str">
        <f>IFERROR(__xludf.DUMMYFUNCTION("""COMPUTED_VALUE"""),"No")</f>
        <v>No</v>
      </c>
      <c r="I85" s="1" t="str">
        <f>IFERROR(__xludf.DUMMYFUNCTION("""COMPUTED_VALUE"""),"Will NOT work for them")</f>
        <v>Will NOT work for them</v>
      </c>
      <c r="J85" s="1">
        <f>IFERROR(__xludf.DUMMYFUNCTION("""COMPUTED_VALUE"""),9.0)</f>
        <v>9</v>
      </c>
      <c r="K85" s="1" t="str">
        <f>IFERROR(__xludf.DUMMYFUNCTION("""COMPUTED_VALUE"""),"Every Day Office Environment")</f>
        <v>Every Day Office Environment</v>
      </c>
      <c r="L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" s="1" t="str">
        <f>IFERROR(__xludf.DUMMYFUNCTION("""COMPUTED_VALUE"""),"Self Paced Learning Portals, Learning by observing others")</f>
        <v>Self Paced Learning Portals, Learning by observing others</v>
      </c>
      <c r="N85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85" s="1" t="str">
        <f>IFERROR(__xludf.DUMMYFUNCTION("""COMPUTED_VALUE"""),"Manager who clearly describes what she/he needs")</f>
        <v>Manager who clearly describes what she/he needs</v>
      </c>
      <c r="P85" s="1" t="str">
        <f>IFERROR(__xludf.DUMMYFUNCTION("""COMPUTED_VALUE"""),"Work with 2 to 3 people in my team")</f>
        <v>Work with 2 to 3 people in my team</v>
      </c>
      <c r="Q85" s="1"/>
      <c r="R85" s="1"/>
      <c r="S85" s="1"/>
    </row>
    <row r="86">
      <c r="A86" s="2">
        <f>IFERROR(__xludf.DUMMYFUNCTION("""COMPUTED_VALUE"""),44911.82525085648)</f>
        <v>44911.82525</v>
      </c>
      <c r="B86" s="1" t="str">
        <f>IFERROR(__xludf.DUMMYFUNCTION("""COMPUTED_VALUE"""),"India")</f>
        <v>India</v>
      </c>
      <c r="C86" s="1">
        <f>IFERROR(__xludf.DUMMYFUNCTION("""COMPUTED_VALUE"""),600053.0)</f>
        <v>600053</v>
      </c>
      <c r="D86" s="1" t="str">
        <f>IFERROR(__xludf.DUMMYFUNCTION("""COMPUTED_VALUE"""),"Female")</f>
        <v>Female</v>
      </c>
      <c r="E86" s="1" t="str">
        <f>IFERROR(__xludf.DUMMYFUNCTION("""COMPUTED_VALUE"""),"Social Media like LinkedIn")</f>
        <v>Social Media like LinkedIn</v>
      </c>
      <c r="F86" s="1" t="str">
        <f>IFERROR(__xludf.DUMMYFUNCTION("""COMPUTED_VALUE"""),"Yes, I will earn and do that")</f>
        <v>Yes, I will earn and do that</v>
      </c>
      <c r="G86" s="1" t="str">
        <f>IFERROR(__xludf.DUMMYFUNCTION("""COMPUTED_VALUE"""),"Will work for 3 years or more")</f>
        <v>Will work for 3 years or more</v>
      </c>
      <c r="H86" s="1" t="str">
        <f>IFERROR(__xludf.DUMMYFUNCTION("""COMPUTED_VALUE"""),"No")</f>
        <v>No</v>
      </c>
      <c r="I86" s="1" t="str">
        <f>IFERROR(__xludf.DUMMYFUNCTION("""COMPUTED_VALUE"""),"Will NOT work for them")</f>
        <v>Will NOT work for them</v>
      </c>
      <c r="J86" s="1">
        <f>IFERROR(__xludf.DUMMYFUNCTION("""COMPUTED_VALUE"""),4.0)</f>
        <v>4</v>
      </c>
      <c r="K86" s="1" t="str">
        <f>IFERROR(__xludf.DUMMYFUNCTION("""COMPUTED_VALUE"""),"Hybrid Working Environment with less than 10 days a month at office")</f>
        <v>Hybrid Working Environment with less than 10 days a month at office</v>
      </c>
      <c r="L86" s="1" t="str">
        <f>IFERROR(__xludf.DUMMYFUNCTION("""COMPUTED_VALUE"""),"Employer who appreciates learning and enables that environment")</f>
        <v>Employer who appreciates learning and enables that environment</v>
      </c>
      <c r="M86" s="1" t="str">
        <f>IFERROR(__xludf.DUMMYFUNCTION("""COMPUTED_VALUE"""),"Self Paced Learning Portals, Learning by observing others")</f>
        <v>Self Paced Learning Portals, Learning by observing others</v>
      </c>
      <c r="N86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86" s="1" t="str">
        <f>IFERROR(__xludf.DUMMYFUNCTION("""COMPUTED_VALUE"""),"Manager who explains what is expected, sets a goal and helps achieve it")</f>
        <v>Manager who explains what is expected, sets a goal and helps achieve it</v>
      </c>
      <c r="P86" s="1" t="str">
        <f>IFERROR(__xludf.DUMMYFUNCTION("""COMPUTED_VALUE"""),"Work with 7 to 10 or more people in my team")</f>
        <v>Work with 7 to 10 or more people in my team</v>
      </c>
      <c r="Q86" s="1"/>
      <c r="R86" s="1"/>
      <c r="S86" s="1"/>
    </row>
    <row r="87">
      <c r="A87" s="2">
        <f>IFERROR(__xludf.DUMMYFUNCTION("""COMPUTED_VALUE"""),44911.829403888885)</f>
        <v>44911.8294</v>
      </c>
      <c r="B87" s="1" t="str">
        <f>IFERROR(__xludf.DUMMYFUNCTION("""COMPUTED_VALUE"""),"India")</f>
        <v>India</v>
      </c>
      <c r="C87" s="1">
        <f>IFERROR(__xludf.DUMMYFUNCTION("""COMPUTED_VALUE"""),425001.0)</f>
        <v>425001</v>
      </c>
      <c r="D87" s="1" t="str">
        <f>IFERROR(__xludf.DUMMYFUNCTION("""COMPUTED_VALUE"""),"Female")</f>
        <v>Female</v>
      </c>
      <c r="E87" s="1" t="str">
        <f>IFERROR(__xludf.DUMMYFUNCTION("""COMPUTED_VALUE"""),"Influencers who had successful careers")</f>
        <v>Influencers who had successful careers</v>
      </c>
      <c r="F87" s="1" t="str">
        <f>IFERROR(__xludf.DUMMYFUNCTION("""COMPUTED_VALUE"""),"No I would not be pursuing Higher Education outside of India")</f>
        <v>No I would not be pursuing Higher Education outside of India</v>
      </c>
      <c r="G87" s="1" t="str">
        <f>IFERROR(__xludf.DUMMYFUNCTION("""COMPUTED_VALUE"""),"This will be hard to do, but if it is the right company I would try")</f>
        <v>This will be hard to do, but if it is the right company I would try</v>
      </c>
      <c r="H87" s="1" t="str">
        <f>IFERROR(__xludf.DUMMYFUNCTION("""COMPUTED_VALUE"""),"No")</f>
        <v>No</v>
      </c>
      <c r="I87" s="1" t="str">
        <f>IFERROR(__xludf.DUMMYFUNCTION("""COMPUTED_VALUE"""),"Will NOT work for them")</f>
        <v>Will NOT work for them</v>
      </c>
      <c r="J87" s="1">
        <f>IFERROR(__xludf.DUMMYFUNCTION("""COMPUTED_VALUE"""),5.0)</f>
        <v>5</v>
      </c>
      <c r="K87" s="1" t="str">
        <f>IFERROR(__xludf.DUMMYFUNCTION("""COMPUTED_VALUE"""),"Every Day Office Environment")</f>
        <v>Every Day Office Environment</v>
      </c>
      <c r="L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" s="1" t="str">
        <f>IFERROR(__xludf.DUMMYFUNCTION("""COMPUTED_VALUE"""),"Instructor or Expert Learning Programs, Learning by observing others")</f>
        <v>Instructor or Expert Learning Programs, Learning by observing others</v>
      </c>
      <c r="N87" s="1" t="str">
        <f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87" s="1" t="str">
        <f>IFERROR(__xludf.DUMMYFUNCTION("""COMPUTED_VALUE"""),"Manager who explains what is expected, sets a goal and helps achieve it")</f>
        <v>Manager who explains what is expected, sets a goal and helps achieve it</v>
      </c>
      <c r="P87" s="1" t="str">
        <f>IFERROR(__xludf.DUMMYFUNCTION("""COMPUTED_VALUE"""),"Work with more than 10 people in my team")</f>
        <v>Work with more than 10 people in my team</v>
      </c>
      <c r="Q87" s="1"/>
      <c r="R87" s="1"/>
      <c r="S87" s="1"/>
    </row>
    <row r="88">
      <c r="A88" s="2">
        <f>IFERROR(__xludf.DUMMYFUNCTION("""COMPUTED_VALUE"""),44911.83612953704)</f>
        <v>44911.83613</v>
      </c>
      <c r="B88" s="1" t="str">
        <f>IFERROR(__xludf.DUMMYFUNCTION("""COMPUTED_VALUE"""),"India")</f>
        <v>India</v>
      </c>
      <c r="C88" s="1">
        <f>IFERROR(__xludf.DUMMYFUNCTION("""COMPUTED_VALUE"""),370110.0)</f>
        <v>370110</v>
      </c>
      <c r="D88" s="1" t="str">
        <f>IFERROR(__xludf.DUMMYFUNCTION("""COMPUTED_VALUE"""),"Male")</f>
        <v>Male</v>
      </c>
      <c r="E88" s="1" t="str">
        <f>IFERROR(__xludf.DUMMYFUNCTION("""COMPUTED_VALUE"""),"Social Media like LinkedIn")</f>
        <v>Social Media like LinkedIn</v>
      </c>
      <c r="F88" s="1" t="str">
        <f>IFERROR(__xludf.DUMMYFUNCTION("""COMPUTED_VALUE"""),"No I would not be pursuing Higher Education outside of India")</f>
        <v>No I would not be pursuing Higher Education outside of India</v>
      </c>
      <c r="G88" s="1" t="str">
        <f>IFERROR(__xludf.DUMMYFUNCTION("""COMPUTED_VALUE"""),"This will be hard to do, but if it is the right company I would try")</f>
        <v>This will be hard to do, but if it is the right company I would try</v>
      </c>
      <c r="H88" s="1" t="str">
        <f>IFERROR(__xludf.DUMMYFUNCTION("""COMPUTED_VALUE"""),"Yes")</f>
        <v>Yes</v>
      </c>
      <c r="I88" s="1" t="str">
        <f>IFERROR(__xludf.DUMMYFUNCTION("""COMPUTED_VALUE"""),"Will NOT work for them")</f>
        <v>Will NOT work for them</v>
      </c>
      <c r="J88" s="1">
        <f>IFERROR(__xludf.DUMMYFUNCTION("""COMPUTED_VALUE"""),5.0)</f>
        <v>5</v>
      </c>
      <c r="K88" s="1" t="str">
        <f>IFERROR(__xludf.DUMMYFUNCTION("""COMPUTED_VALUE"""),"Hybrid Working Environment with less than 15 days a month at office")</f>
        <v>Hybrid Working Environment with less than 15 days a month at office</v>
      </c>
      <c r="L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88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88" s="1" t="str">
        <f>IFERROR(__xludf.DUMMYFUNCTION("""COMPUTED_VALUE"""),"Manager who sets goal and helps me achieve it")</f>
        <v>Manager who sets goal and helps me achieve it</v>
      </c>
      <c r="P8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8" s="1"/>
      <c r="R88" s="1"/>
      <c r="S88" s="1"/>
    </row>
    <row r="89">
      <c r="A89" s="2">
        <f>IFERROR(__xludf.DUMMYFUNCTION("""COMPUTED_VALUE"""),44911.84402834491)</f>
        <v>44911.84403</v>
      </c>
      <c r="B89" s="1" t="str">
        <f>IFERROR(__xludf.DUMMYFUNCTION("""COMPUTED_VALUE"""),"India")</f>
        <v>India</v>
      </c>
      <c r="C89" s="1">
        <f>IFERROR(__xludf.DUMMYFUNCTION("""COMPUTED_VALUE"""),110017.0)</f>
        <v>110017</v>
      </c>
      <c r="D89" s="1" t="str">
        <f>IFERROR(__xludf.DUMMYFUNCTION("""COMPUTED_VALUE"""),"Female")</f>
        <v>Female</v>
      </c>
      <c r="E89" s="1" t="str">
        <f>IFERROR(__xludf.DUMMYFUNCTION("""COMPUTED_VALUE"""),"People from my circle, but not family members")</f>
        <v>People from my circle, but not family members</v>
      </c>
      <c r="F89" s="1" t="str">
        <f>IFERROR(__xludf.DUMMYFUNCTION("""COMPUTED_VALUE"""),"Yes, I will earn and do that")</f>
        <v>Yes, I will earn and do that</v>
      </c>
      <c r="G89" s="1" t="str">
        <f>IFERROR(__xludf.DUMMYFUNCTION("""COMPUTED_VALUE"""),"This will be hard to do, but if it is the right company I would try")</f>
        <v>This will be hard to do, but if it is the right company I would try</v>
      </c>
      <c r="H89" s="1" t="str">
        <f>IFERROR(__xludf.DUMMYFUNCTION("""COMPUTED_VALUE"""),"No")</f>
        <v>No</v>
      </c>
      <c r="I89" s="1" t="str">
        <f>IFERROR(__xludf.DUMMYFUNCTION("""COMPUTED_VALUE"""),"Will NOT work for them")</f>
        <v>Will NOT work for them</v>
      </c>
      <c r="J89" s="1">
        <f>IFERROR(__xludf.DUMMYFUNCTION("""COMPUTED_VALUE"""),1.0)</f>
        <v>1</v>
      </c>
      <c r="K89" s="1" t="str">
        <f>IFERROR(__xludf.DUMMYFUNCTION("""COMPUTED_VALUE"""),"Every Day Office Environment")</f>
        <v>Every Day Office Environment</v>
      </c>
      <c r="L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89" s="1" t="str">
        <f>IFERROR(__xludf.DUMMYFUNCTION("""COMPUTED_VALUE"""),"Design and Creative strategy in any company, Look deeply into Data and generate insights, Become a content Creator in some platform")</f>
        <v>Design and Creative strategy in any company, Look deeply into Data and generate insights, Become a content Creator in some platform</v>
      </c>
      <c r="O89" s="1" t="str">
        <f>IFERROR(__xludf.DUMMYFUNCTION("""COMPUTED_VALUE"""),"Manager who explains what is expected, sets a goal and helps achieve it")</f>
        <v>Manager who explains what is expected, sets a goal and helps achieve it</v>
      </c>
      <c r="P89" s="1" t="str">
        <f>IFERROR(__xludf.DUMMYFUNCTION("""COMPUTED_VALUE"""),"Work alone, Work with 2 to 3 people in my team")</f>
        <v>Work alone, Work with 2 to 3 people in my team</v>
      </c>
      <c r="Q89" s="1"/>
      <c r="R89" s="1"/>
      <c r="S89" s="1"/>
    </row>
    <row r="90">
      <c r="A90" s="2">
        <f>IFERROR(__xludf.DUMMYFUNCTION("""COMPUTED_VALUE"""),44911.844626817125)</f>
        <v>44911.84463</v>
      </c>
      <c r="B90" s="1" t="str">
        <f>IFERROR(__xludf.DUMMYFUNCTION("""COMPUTED_VALUE"""),"India")</f>
        <v>India</v>
      </c>
      <c r="C90" s="1">
        <f>IFERROR(__xludf.DUMMYFUNCTION("""COMPUTED_VALUE"""),574111.0)</f>
        <v>574111</v>
      </c>
      <c r="D90" s="1" t="str">
        <f>IFERROR(__xludf.DUMMYFUNCTION("""COMPUTED_VALUE"""),"Female")</f>
        <v>Female</v>
      </c>
      <c r="E90" s="1" t="str">
        <f>IFERROR(__xludf.DUMMYFUNCTION("""COMPUTED_VALUE"""),"People from my circle, but not family members")</f>
        <v>People from my circle, but not family members</v>
      </c>
      <c r="F90" s="1" t="str">
        <f>IFERROR(__xludf.DUMMYFUNCTION("""COMPUTED_VALUE"""),"No, But if someone could bare the cost I will")</f>
        <v>No, But if someone could bare the cost I will</v>
      </c>
      <c r="G90" s="1" t="str">
        <f>IFERROR(__xludf.DUMMYFUNCTION("""COMPUTED_VALUE"""),"Will work for 3 years or more")</f>
        <v>Will work for 3 years or more</v>
      </c>
      <c r="H90" s="1" t="str">
        <f>IFERROR(__xludf.DUMMYFUNCTION("""COMPUTED_VALUE"""),"No")</f>
        <v>No</v>
      </c>
      <c r="I90" s="1" t="str">
        <f>IFERROR(__xludf.DUMMYFUNCTION("""COMPUTED_VALUE"""),"Will NOT work for them")</f>
        <v>Will NOT work for them</v>
      </c>
      <c r="J90" s="1">
        <f>IFERROR(__xludf.DUMMYFUNCTION("""COMPUTED_VALUE"""),5.0)</f>
        <v>5</v>
      </c>
      <c r="K90" s="1" t="str">
        <f>IFERROR(__xludf.DUMMYFUNCTION("""COMPUTED_VALUE"""),"Hybrid Working Environment with less than 15 days a month at office")</f>
        <v>Hybrid Working Environment with less than 15 days a month at office</v>
      </c>
      <c r="L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90" s="1" t="str">
        <f>IFERROR(__xludf.DUMMYFUNCTION("""COMPUTED_VALUE"""),"Design and Creative strategy in any company, Design and Develop amazing software, Work in a BPO setup for some well known client")</f>
        <v>Design and Creative strategy in any company, Design and Develop amazing software, Work in a BPO setup for some well known client</v>
      </c>
      <c r="O90" s="1" t="str">
        <f>IFERROR(__xludf.DUMMYFUNCTION("""COMPUTED_VALUE"""),"Manager who explains what is expected, sets a goal and helps achieve it")</f>
        <v>Manager who explains what is expected, sets a goal and helps achieve it</v>
      </c>
      <c r="P90" s="1" t="str">
        <f>IFERROR(__xludf.DUMMYFUNCTION("""COMPUTED_VALUE"""),"Work alone, Work with 2 to 3 people in my team")</f>
        <v>Work alone, Work with 2 to 3 people in my team</v>
      </c>
      <c r="Q90" s="1"/>
      <c r="R90" s="1"/>
      <c r="S90" s="1"/>
    </row>
    <row r="91">
      <c r="A91" s="2">
        <f>IFERROR(__xludf.DUMMYFUNCTION("""COMPUTED_VALUE"""),44911.85182899305)</f>
        <v>44911.85183</v>
      </c>
      <c r="B91" s="1" t="str">
        <f>IFERROR(__xludf.DUMMYFUNCTION("""COMPUTED_VALUE"""),"India")</f>
        <v>India</v>
      </c>
      <c r="C91" s="1">
        <f>IFERROR(__xludf.DUMMYFUNCTION("""COMPUTED_VALUE"""),576104.0)</f>
        <v>576104</v>
      </c>
      <c r="D91" s="1" t="str">
        <f>IFERROR(__xludf.DUMMYFUNCTION("""COMPUTED_VALUE"""),"Female")</f>
        <v>Female</v>
      </c>
      <c r="E91" s="1" t="str">
        <f>IFERROR(__xludf.DUMMYFUNCTION("""COMPUTED_VALUE"""),"People from my circle, but not family members")</f>
        <v>People from my circle, but not family members</v>
      </c>
      <c r="F91" s="1" t="str">
        <f>IFERROR(__xludf.DUMMYFUNCTION("""COMPUTED_VALUE"""),"No, But if someone could bare the cost I will")</f>
        <v>No, But if someone could bare the cost I will</v>
      </c>
      <c r="G91" s="1" t="str">
        <f>IFERROR(__xludf.DUMMYFUNCTION("""COMPUTED_VALUE"""),"This will be hard to do, but if it is the right company I would try")</f>
        <v>This will be hard to do, but if it is the right company I would try</v>
      </c>
      <c r="H91" s="1" t="str">
        <f>IFERROR(__xludf.DUMMYFUNCTION("""COMPUTED_VALUE"""),"No")</f>
        <v>No</v>
      </c>
      <c r="I91" s="1" t="str">
        <f>IFERROR(__xludf.DUMMYFUNCTION("""COMPUTED_VALUE"""),"Will NOT work for them")</f>
        <v>Will NOT work for them</v>
      </c>
      <c r="J91" s="1">
        <f>IFERROR(__xludf.DUMMYFUNCTION("""COMPUTED_VALUE"""),5.0)</f>
        <v>5</v>
      </c>
      <c r="K91" s="1" t="str">
        <f>IFERROR(__xludf.DUMMYFUNCTION("""COMPUTED_VALUE"""),"Fully Remote with Options to travel as and when needed")</f>
        <v>Fully Remote with Options to travel as and when needed</v>
      </c>
      <c r="L91" s="1" t="str">
        <f>IFERROR(__xludf.DUMMYFUNCTION("""COMPUTED_VALUE"""),"Employer who appreciates learning and enables that environment")</f>
        <v>Employer who appreciates learning and enables that environment</v>
      </c>
      <c r="M91" s="1" t="str">
        <f>IFERROR(__xludf.DUMMYFUNCTION("""COMPUTED_VALUE"""),"Self Paced Learning Portals, Instructor or Expert Learning Programs")</f>
        <v>Self Paced Learning Portals, Instructor or Expert Learning Programs</v>
      </c>
      <c r="N91" s="1" t="str">
        <f>IFERROR(__xludf.DUMMYFUNCTION("""COMPUTED_VALUE"""),"Look deeply into Data and generate insights, Work in a BPO setup for some well known client, Work as a freelancer and do my thing my way")</f>
        <v>Look deeply into Data and generate insights, Work in a BPO setup for some well known client, Work as a freelancer and do my thing my way</v>
      </c>
      <c r="O91" s="1" t="str">
        <f>IFERROR(__xludf.DUMMYFUNCTION("""COMPUTED_VALUE"""),"Manager who explains what is expected, sets a goal and helps achieve it")</f>
        <v>Manager who explains what is expected, sets a goal and helps achieve it</v>
      </c>
      <c r="P91" s="1" t="str">
        <f>IFERROR(__xludf.DUMMYFUNCTION("""COMPUTED_VALUE"""),"Work with 5 to 6 people in my team")</f>
        <v>Work with 5 to 6 people in my team</v>
      </c>
      <c r="Q91" s="1"/>
      <c r="R91" s="1"/>
      <c r="S91" s="1"/>
    </row>
    <row r="92">
      <c r="A92" s="2">
        <f>IFERROR(__xludf.DUMMYFUNCTION("""COMPUTED_VALUE"""),44911.85680341435)</f>
        <v>44911.8568</v>
      </c>
      <c r="B92" s="1" t="str">
        <f>IFERROR(__xludf.DUMMYFUNCTION("""COMPUTED_VALUE"""),"India")</f>
        <v>India</v>
      </c>
      <c r="C92" s="1">
        <f>IFERROR(__xludf.DUMMYFUNCTION("""COMPUTED_VALUE"""),246701.0)</f>
        <v>246701</v>
      </c>
      <c r="D92" s="1" t="str">
        <f>IFERROR(__xludf.DUMMYFUNCTION("""COMPUTED_VALUE"""),"Female")</f>
        <v>Female</v>
      </c>
      <c r="E92" s="1" t="str">
        <f>IFERROR(__xludf.DUMMYFUNCTION("""COMPUTED_VALUE"""),"Social Media like LinkedIn")</f>
        <v>Social Media like LinkedIn</v>
      </c>
      <c r="F92" s="1" t="str">
        <f>IFERROR(__xludf.DUMMYFUNCTION("""COMPUTED_VALUE"""),"Yes, I will earn and do that")</f>
        <v>Yes, I will earn and do that</v>
      </c>
      <c r="G92" s="1" t="str">
        <f>IFERROR(__xludf.DUMMYFUNCTION("""COMPUTED_VALUE"""),"This will be hard to do, but if it is the right company I would try")</f>
        <v>This will be hard to do, but if it is the right company I would try</v>
      </c>
      <c r="H92" s="1" t="str">
        <f>IFERROR(__xludf.DUMMYFUNCTION("""COMPUTED_VALUE"""),"No")</f>
        <v>No</v>
      </c>
      <c r="I92" s="1" t="str">
        <f>IFERROR(__xludf.DUMMYFUNCTION("""COMPUTED_VALUE"""),"Will NOT work for them")</f>
        <v>Will NOT work for them</v>
      </c>
      <c r="J92" s="1">
        <f>IFERROR(__xludf.DUMMYFUNCTION("""COMPUTED_VALUE"""),1.0)</f>
        <v>1</v>
      </c>
      <c r="K92" s="1" t="str">
        <f>IFERROR(__xludf.DUMMYFUNCTION("""COMPUTED_VALUE"""),"Hybrid Working Environment with less than 10 days a month at office")</f>
        <v>Hybrid Working Environment with less than 10 days a month at office</v>
      </c>
      <c r="L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" s="1" t="str">
        <f>IFERROR(__xludf.DUMMYFUNCTION("""COMPUTED_VALUE"""),"Self Paced Learning Portals, Instructor or Expert Learning Programs")</f>
        <v>Self Paced Learning Portals, Instructor or Expert Learning Programs</v>
      </c>
      <c r="N92" s="1" t="str">
        <f>IFERROR(__xludf.DUMMYFUNCTION("""COMPUTED_VALUE"""),"Manage and drive End-to-End Projects or Products, Work as a freelancer and do my thing my way, Become a content Creator in some platform")</f>
        <v>Manage and drive End-to-End Projects or Products, Work as a freelancer and do my thing my way, Become a content Creator in some platform</v>
      </c>
      <c r="O92" s="1" t="str">
        <f>IFERROR(__xludf.DUMMYFUNCTION("""COMPUTED_VALUE"""),"Manager who explains what is expected, sets a goal and helps achieve it")</f>
        <v>Manager who explains what is expected, sets a goal and helps achieve it</v>
      </c>
      <c r="P92" s="1" t="str">
        <f>IFERROR(__xludf.DUMMYFUNCTION("""COMPUTED_VALUE"""),"Work with 7 to 10 or more people in my team")</f>
        <v>Work with 7 to 10 or more people in my team</v>
      </c>
      <c r="Q92" s="1"/>
      <c r="R92" s="1"/>
      <c r="S92" s="1"/>
    </row>
    <row r="93">
      <c r="A93" s="2">
        <f>IFERROR(__xludf.DUMMYFUNCTION("""COMPUTED_VALUE"""),44911.87388331018)</f>
        <v>44911.87388</v>
      </c>
      <c r="B93" s="1" t="str">
        <f>IFERROR(__xludf.DUMMYFUNCTION("""COMPUTED_VALUE"""),"India")</f>
        <v>India</v>
      </c>
      <c r="C93" s="1">
        <f>IFERROR(__xludf.DUMMYFUNCTION("""COMPUTED_VALUE"""),560060.0)</f>
        <v>560060</v>
      </c>
      <c r="D93" s="1" t="str">
        <f>IFERROR(__xludf.DUMMYFUNCTION("""COMPUTED_VALUE"""),"Male")</f>
        <v>Male</v>
      </c>
      <c r="E93" s="1" t="str">
        <f>IFERROR(__xludf.DUMMYFUNCTION("""COMPUTED_VALUE"""),"My Parents")</f>
        <v>My Parents</v>
      </c>
      <c r="F93" s="1" t="str">
        <f>IFERROR(__xludf.DUMMYFUNCTION("""COMPUTED_VALUE"""),"Yes, I will earn and do that")</f>
        <v>Yes, I will earn and do that</v>
      </c>
      <c r="G93" s="1" t="str">
        <f>IFERROR(__xludf.DUMMYFUNCTION("""COMPUTED_VALUE"""),"Will work for 3 years or more")</f>
        <v>Will work for 3 years or more</v>
      </c>
      <c r="H93" s="1" t="str">
        <f>IFERROR(__xludf.DUMMYFUNCTION("""COMPUTED_VALUE"""),"Yes")</f>
        <v>Yes</v>
      </c>
      <c r="I93" s="1" t="str">
        <f>IFERROR(__xludf.DUMMYFUNCTION("""COMPUTED_VALUE"""),"Will work for them")</f>
        <v>Will work for them</v>
      </c>
      <c r="J93" s="1">
        <f>IFERROR(__xludf.DUMMYFUNCTION("""COMPUTED_VALUE"""),8.0)</f>
        <v>8</v>
      </c>
      <c r="K93" s="1" t="str">
        <f>IFERROR(__xludf.DUMMYFUNCTION("""COMPUTED_VALUE"""),"Every Day Office Environment")</f>
        <v>Every Day Office Environment</v>
      </c>
      <c r="L93" s="1" t="str">
        <f>IFERROR(__xludf.DUMMYFUNCTION("""COMPUTED_VALUE"""),"Employer who appreciates learning and enables that environment")</f>
        <v>Employer who appreciates learning and enables that environment</v>
      </c>
      <c r="M93" s="1" t="str">
        <f>IFERROR(__xludf.DUMMYFUNCTION("""COMPUTED_VALUE"""),"Self Paced Learning Portals, Learning by observing others")</f>
        <v>Self Paced Learning Portals, Learning by observing others</v>
      </c>
      <c r="N93" s="1" t="str">
        <f>IFERROR(__xludf.DUMMYFUNCTION("""COMPUTED_VALUE"""),"Business Operations in any organization, Manage and drive End-to-End Projects or Products, Design and Develop amazing software")</f>
        <v>Business Operations in any organization, Manage and drive End-to-End Projects or Products, Design and Develop amazing software</v>
      </c>
      <c r="O93" s="1" t="str">
        <f>IFERROR(__xludf.DUMMYFUNCTION("""COMPUTED_VALUE"""),"Manager who sets goal and helps me achieve it")</f>
        <v>Manager who sets goal and helps me achieve it</v>
      </c>
      <c r="P93" s="1" t="str">
        <f>IFERROR(__xludf.DUMMYFUNCTION("""COMPUTED_VALUE"""),"Work with 2 to 3 people in my team")</f>
        <v>Work with 2 to 3 people in my team</v>
      </c>
      <c r="Q93" s="1"/>
      <c r="R93" s="1"/>
      <c r="S93" s="1"/>
    </row>
    <row r="94">
      <c r="A94" s="2">
        <f>IFERROR(__xludf.DUMMYFUNCTION("""COMPUTED_VALUE"""),44911.87509934028)</f>
        <v>44911.8751</v>
      </c>
      <c r="B94" s="1" t="str">
        <f>IFERROR(__xludf.DUMMYFUNCTION("""COMPUTED_VALUE"""),"India")</f>
        <v>India</v>
      </c>
      <c r="C94" s="1">
        <f>IFERROR(__xludf.DUMMYFUNCTION("""COMPUTED_VALUE"""),520007.0)</f>
        <v>520007</v>
      </c>
      <c r="D94" s="1" t="str">
        <f>IFERROR(__xludf.DUMMYFUNCTION("""COMPUTED_VALUE"""),"Male")</f>
        <v>Male</v>
      </c>
      <c r="E94" s="1" t="str">
        <f>IFERROR(__xludf.DUMMYFUNCTION("""COMPUTED_VALUE"""),"People who have changed the world for better")</f>
        <v>People who have changed the world for better</v>
      </c>
      <c r="F94" s="1" t="str">
        <f>IFERROR(__xludf.DUMMYFUNCTION("""COMPUTED_VALUE"""),"No I would not be pursuing Higher Education outside of India")</f>
        <v>No I would not be pursuing Higher Education outside of India</v>
      </c>
      <c r="G94" s="1" t="str">
        <f>IFERROR(__xludf.DUMMYFUNCTION("""COMPUTED_VALUE"""),"Will work for 3 years or more")</f>
        <v>Will work for 3 years or more</v>
      </c>
      <c r="H94" s="1" t="str">
        <f>IFERROR(__xludf.DUMMYFUNCTION("""COMPUTED_VALUE"""),"No")</f>
        <v>No</v>
      </c>
      <c r="I94" s="1" t="str">
        <f>IFERROR(__xludf.DUMMYFUNCTION("""COMPUTED_VALUE"""),"Will work for them")</f>
        <v>Will work for them</v>
      </c>
      <c r="J94" s="1">
        <f>IFERROR(__xludf.DUMMYFUNCTION("""COMPUTED_VALUE"""),6.0)</f>
        <v>6</v>
      </c>
      <c r="K94" s="1" t="str">
        <f>IFERROR(__xludf.DUMMYFUNCTION("""COMPUTED_VALUE"""),"Hybrid Working Environment with less than 3 days a month at office")</f>
        <v>Hybrid Working Environment with less than 3 days a month at office</v>
      </c>
      <c r="L9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94" s="1" t="str">
        <f>IFERROR(__xludf.DUMMYFUNCTION("""COMPUTED_VALUE"""),"Self Paced Learning Portals, Learning by observing others")</f>
        <v>Self Paced Learning Portals, Learning by observing others</v>
      </c>
      <c r="N94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94" s="1" t="str">
        <f>IFERROR(__xludf.DUMMYFUNCTION("""COMPUTED_VALUE"""),"Manager who explains what is expected, sets a goal and helps achieve it")</f>
        <v>Manager who explains what is expected, sets a goal and helps achieve it</v>
      </c>
      <c r="P94" s="1" t="str">
        <f>IFERROR(__xludf.DUMMYFUNCTION("""COMPUTED_VALUE"""),"Work with 2 to 3 people in my team, Work with 5 to 6 people in my team")</f>
        <v>Work with 2 to 3 people in my team, Work with 5 to 6 people in my team</v>
      </c>
      <c r="Q94" s="1"/>
      <c r="R94" s="1"/>
      <c r="S94" s="1"/>
    </row>
    <row r="95">
      <c r="A95" s="2">
        <f>IFERROR(__xludf.DUMMYFUNCTION("""COMPUTED_VALUE"""),44911.887063368056)</f>
        <v>44911.88706</v>
      </c>
      <c r="B95" s="1" t="str">
        <f>IFERROR(__xludf.DUMMYFUNCTION("""COMPUTED_VALUE"""),"India")</f>
        <v>India</v>
      </c>
      <c r="C95" s="1">
        <f>IFERROR(__xludf.DUMMYFUNCTION("""COMPUTED_VALUE"""),641663.0)</f>
        <v>641663</v>
      </c>
      <c r="D95" s="1" t="str">
        <f>IFERROR(__xludf.DUMMYFUNCTION("""COMPUTED_VALUE"""),"Male")</f>
        <v>Male</v>
      </c>
      <c r="E95" s="1" t="str">
        <f>IFERROR(__xludf.DUMMYFUNCTION("""COMPUTED_VALUE"""),"My Parents")</f>
        <v>My Parents</v>
      </c>
      <c r="F95" s="1" t="str">
        <f>IFERROR(__xludf.DUMMYFUNCTION("""COMPUTED_VALUE"""),"Yes, I will earn and do that")</f>
        <v>Yes, I will earn and do that</v>
      </c>
      <c r="G95" s="1" t="str">
        <f>IFERROR(__xludf.DUMMYFUNCTION("""COMPUTED_VALUE"""),"Will work for 3 years or more")</f>
        <v>Will work for 3 years or more</v>
      </c>
      <c r="H95" s="1" t="str">
        <f>IFERROR(__xludf.DUMMYFUNCTION("""COMPUTED_VALUE"""),"Yes")</f>
        <v>Yes</v>
      </c>
      <c r="I95" s="1" t="str">
        <f>IFERROR(__xludf.DUMMYFUNCTION("""COMPUTED_VALUE"""),"Will work for them")</f>
        <v>Will work for them</v>
      </c>
      <c r="J95" s="1">
        <f>IFERROR(__xludf.DUMMYFUNCTION("""COMPUTED_VALUE"""),9.0)</f>
        <v>9</v>
      </c>
      <c r="K95" s="1" t="str">
        <f>IFERROR(__xludf.DUMMYFUNCTION("""COMPUTED_VALUE"""),"Every Day Office Environment")</f>
        <v>Every Day Office Environment</v>
      </c>
      <c r="L95" s="1" t="str">
        <f>IFERROR(__xludf.DUMMYFUNCTION("""COMPUTED_VALUE"""),"Employer who appreciates learning and enables that environment")</f>
        <v>Employer who appreciates learning and enables that environment</v>
      </c>
      <c r="M9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95" s="1" t="str">
        <f>IFERROR(__xludf.DUMMYFUNCTION("""COMPUTED_VALUE"""),"Design and Creative strategy in any company, Build and develop a Team, Work as a freelancer and do my thing my way")</f>
        <v>Design and Creative strategy in any company, Build and develop a Team, Work as a freelancer and do my thing my way</v>
      </c>
      <c r="O95" s="1" t="str">
        <f>IFERROR(__xludf.DUMMYFUNCTION("""COMPUTED_VALUE"""),"Manager who clearly describes what she/he needs")</f>
        <v>Manager who clearly describes what she/he needs</v>
      </c>
      <c r="P95" s="1" t="str">
        <f>IFERROR(__xludf.DUMMYFUNCTION("""COMPUTED_VALUE"""),"Work with more than 10 people in my team")</f>
        <v>Work with more than 10 people in my team</v>
      </c>
      <c r="Q95" s="1"/>
      <c r="R95" s="1"/>
      <c r="S95" s="1"/>
    </row>
    <row r="96">
      <c r="A96" s="2">
        <f>IFERROR(__xludf.DUMMYFUNCTION("""COMPUTED_VALUE"""),44911.893551562505)</f>
        <v>44911.89355</v>
      </c>
      <c r="B96" s="1" t="str">
        <f>IFERROR(__xludf.DUMMYFUNCTION("""COMPUTED_VALUE"""),"United States of America")</f>
        <v>United States of America</v>
      </c>
      <c r="C96" s="1">
        <f>IFERROR(__xludf.DUMMYFUNCTION("""COMPUTED_VALUE"""),84321.0)</f>
        <v>84321</v>
      </c>
      <c r="D96" s="1" t="str">
        <f>IFERROR(__xludf.DUMMYFUNCTION("""COMPUTED_VALUE"""),"Male")</f>
        <v>Male</v>
      </c>
      <c r="E96" s="1" t="str">
        <f>IFERROR(__xludf.DUMMYFUNCTION("""COMPUTED_VALUE"""),"People from my circle, but not family members")</f>
        <v>People from my circle, but not family members</v>
      </c>
      <c r="F96" s="1" t="str">
        <f>IFERROR(__xludf.DUMMYFUNCTION("""COMPUTED_VALUE"""),"Yes, I will earn and do that")</f>
        <v>Yes, I will earn and do that</v>
      </c>
      <c r="G96" s="1" t="str">
        <f>IFERROR(__xludf.DUMMYFUNCTION("""COMPUTED_VALUE"""),"This will be hard to do, but if it is the right company I would try")</f>
        <v>This will be hard to do, but if it is the right company I would try</v>
      </c>
      <c r="H96" s="1" t="str">
        <f>IFERROR(__xludf.DUMMYFUNCTION("""COMPUTED_VALUE"""),"No")</f>
        <v>No</v>
      </c>
      <c r="I96" s="1" t="str">
        <f>IFERROR(__xludf.DUMMYFUNCTION("""COMPUTED_VALUE"""),"Will NOT work for them")</f>
        <v>Will NOT work for them</v>
      </c>
      <c r="J96" s="1">
        <f>IFERROR(__xludf.DUMMYFUNCTION("""COMPUTED_VALUE"""),5.0)</f>
        <v>5</v>
      </c>
      <c r="K96" s="1" t="str">
        <f>IFERROR(__xludf.DUMMYFUNCTION("""COMPUTED_VALUE"""),"Hybrid Working Environment with less than 15 days a month at office")</f>
        <v>Hybrid Working Environment with less than 15 days a month at office</v>
      </c>
      <c r="L96" s="1" t="str">
        <f>IFERROR(__xludf.DUMMYFUNCTION("""COMPUTED_VALUE"""),"Employer who appreciates learning and enables that environment")</f>
        <v>Employer who appreciates learning and enables that environment</v>
      </c>
      <c r="M96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96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96" s="1" t="str">
        <f>IFERROR(__xludf.DUMMYFUNCTION("""COMPUTED_VALUE"""),"Manager who explains what is expected, sets a goal and helps achieve it")</f>
        <v>Manager who explains what is expected, sets a goal and helps achieve it</v>
      </c>
      <c r="P96" s="1" t="str">
        <f>IFERROR(__xludf.DUMMYFUNCTION("""COMPUTED_VALUE"""),"Work alone, Work with 2 to 3 people in my team")</f>
        <v>Work alone, Work with 2 to 3 people in my team</v>
      </c>
      <c r="Q96" s="1"/>
      <c r="R96" s="1"/>
      <c r="S96" s="1"/>
    </row>
    <row r="97">
      <c r="A97" s="2">
        <f>IFERROR(__xludf.DUMMYFUNCTION("""COMPUTED_VALUE"""),44911.913750590276)</f>
        <v>44911.91375</v>
      </c>
      <c r="B97" s="1" t="str">
        <f>IFERROR(__xludf.DUMMYFUNCTION("""COMPUTED_VALUE"""),"India")</f>
        <v>India</v>
      </c>
      <c r="C97" s="1">
        <f>IFERROR(__xludf.DUMMYFUNCTION("""COMPUTED_VALUE"""),607104.0)</f>
        <v>607104</v>
      </c>
      <c r="D97" s="1" t="str">
        <f>IFERROR(__xludf.DUMMYFUNCTION("""COMPUTED_VALUE"""),"Male")</f>
        <v>Male</v>
      </c>
      <c r="E97" s="1" t="str">
        <f>IFERROR(__xludf.DUMMYFUNCTION("""COMPUTED_VALUE"""),"People from my circle, but not family members")</f>
        <v>People from my circle, but not family members</v>
      </c>
      <c r="F97" s="1" t="str">
        <f>IFERROR(__xludf.DUMMYFUNCTION("""COMPUTED_VALUE"""),"No I would not be pursuing Higher Education outside of India")</f>
        <v>No I would not be pursuing Higher Education outside of India</v>
      </c>
      <c r="G97" s="1" t="str">
        <f>IFERROR(__xludf.DUMMYFUNCTION("""COMPUTED_VALUE"""),"This will be hard to do, but if it is the right company I would try")</f>
        <v>This will be hard to do, but if it is the right company I would try</v>
      </c>
      <c r="H97" s="1" t="str">
        <f>IFERROR(__xludf.DUMMYFUNCTION("""COMPUTED_VALUE"""),"No")</f>
        <v>No</v>
      </c>
      <c r="I97" s="1" t="str">
        <f>IFERROR(__xludf.DUMMYFUNCTION("""COMPUTED_VALUE"""),"Will work for them")</f>
        <v>Will work for them</v>
      </c>
      <c r="J97" s="1">
        <f>IFERROR(__xludf.DUMMYFUNCTION("""COMPUTED_VALUE"""),8.0)</f>
        <v>8</v>
      </c>
      <c r="K97" s="1" t="str">
        <f>IFERROR(__xludf.DUMMYFUNCTION("""COMPUTED_VALUE"""),"Hybrid Working Environment with less than 15 days a month at office")</f>
        <v>Hybrid Working Environment with less than 15 days a month at office</v>
      </c>
      <c r="L97" s="1" t="str">
        <f>IFERROR(__xludf.DUMMYFUNCTION("""COMPUTED_VALUE"""),"Employer who rewards learning and enables that environment")</f>
        <v>Employer who rewards learning and enables that environment</v>
      </c>
      <c r="M97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97" s="1" t="str">
        <f>IFERROR(__xludf.DUMMYFUNCTION("""COMPUTED_VALUE"""),"Teaching in any of the institutes/online or Offline, Business Operations in any organization, Look deeply into Data and generate insights")</f>
        <v>Teaching in any of the institutes/online or Offline, Business Operations in any organization, Look deeply into Data and generate insights</v>
      </c>
      <c r="O97" s="1" t="str">
        <f>IFERROR(__xludf.DUMMYFUNCTION("""COMPUTED_VALUE"""),"Manager who explains what is expected, sets a goal and helps achieve it")</f>
        <v>Manager who explains what is expected, sets a goal and helps achieve it</v>
      </c>
      <c r="P97" s="1" t="str">
        <f>IFERROR(__xludf.DUMMYFUNCTION("""COMPUTED_VALUE"""),"Work with more than 10 people in my team")</f>
        <v>Work with more than 10 people in my team</v>
      </c>
      <c r="Q97" s="1"/>
      <c r="R97" s="1"/>
      <c r="S97" s="1"/>
    </row>
    <row r="98">
      <c r="A98" s="2">
        <f>IFERROR(__xludf.DUMMYFUNCTION("""COMPUTED_VALUE"""),44911.916359166666)</f>
        <v>44911.91636</v>
      </c>
      <c r="B98" s="1" t="str">
        <f>IFERROR(__xludf.DUMMYFUNCTION("""COMPUTED_VALUE"""),"India")</f>
        <v>India</v>
      </c>
      <c r="C98" s="1">
        <f>IFERROR(__xludf.DUMMYFUNCTION("""COMPUTED_VALUE"""),609305.0)</f>
        <v>609305</v>
      </c>
      <c r="D98" s="1" t="str">
        <f>IFERROR(__xludf.DUMMYFUNCTION("""COMPUTED_VALUE"""),"Male")</f>
        <v>Male</v>
      </c>
      <c r="E98" s="1" t="str">
        <f>IFERROR(__xludf.DUMMYFUNCTION("""COMPUTED_VALUE"""),"People who have changed the world for better")</f>
        <v>People who have changed the world for better</v>
      </c>
      <c r="F98" s="1" t="str">
        <f>IFERROR(__xludf.DUMMYFUNCTION("""COMPUTED_VALUE"""),"No I would not be pursuing Higher Education outside of India")</f>
        <v>No I would not be pursuing Higher Education outside of India</v>
      </c>
      <c r="G98" s="1" t="str">
        <f>IFERROR(__xludf.DUMMYFUNCTION("""COMPUTED_VALUE"""),"No way, 3 years with one employer is crazy")</f>
        <v>No way, 3 years with one employer is crazy</v>
      </c>
      <c r="H98" s="1" t="str">
        <f>IFERROR(__xludf.DUMMYFUNCTION("""COMPUTED_VALUE"""),"No")</f>
        <v>No</v>
      </c>
      <c r="I98" s="1" t="str">
        <f>IFERROR(__xludf.DUMMYFUNCTION("""COMPUTED_VALUE"""),"Will NOT work for them")</f>
        <v>Will NOT work for them</v>
      </c>
      <c r="J98" s="1">
        <f>IFERROR(__xludf.DUMMYFUNCTION("""COMPUTED_VALUE"""),1.0)</f>
        <v>1</v>
      </c>
      <c r="K98" s="1" t="str">
        <f>IFERROR(__xludf.DUMMYFUNCTION("""COMPUTED_VALUE"""),"Every Day Office Environment")</f>
        <v>Every Day Office Environment</v>
      </c>
      <c r="L98" s="1" t="str">
        <f>IFERROR(__xludf.DUMMYFUNCTION("""COMPUTED_VALUE"""),"Employer who appreciates learning and enables that environment")</f>
        <v>Employer who appreciates learning and enables that environment</v>
      </c>
      <c r="M9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98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98" s="1" t="str">
        <f>IFERROR(__xludf.DUMMYFUNCTION("""COMPUTED_VALUE"""),"Manager who clearly describes what she/he needs")</f>
        <v>Manager who clearly describes what she/he needs</v>
      </c>
      <c r="P98" s="1" t="str">
        <f>IFERROR(__xludf.DUMMYFUNCTION("""COMPUTED_VALUE"""),"Work with 2 to 3 people in my team")</f>
        <v>Work with 2 to 3 people in my team</v>
      </c>
      <c r="Q98" s="1"/>
      <c r="R98" s="1"/>
      <c r="S98" s="1"/>
    </row>
    <row r="99">
      <c r="A99" s="2">
        <f>IFERROR(__xludf.DUMMYFUNCTION("""COMPUTED_VALUE"""),44911.91841142361)</f>
        <v>44911.91841</v>
      </c>
      <c r="B99" s="1" t="str">
        <f>IFERROR(__xludf.DUMMYFUNCTION("""COMPUTED_VALUE"""),"India")</f>
        <v>India</v>
      </c>
      <c r="C99" s="1">
        <f>IFERROR(__xludf.DUMMYFUNCTION("""COMPUTED_VALUE"""),607104.0)</f>
        <v>607104</v>
      </c>
      <c r="D99" s="1" t="str">
        <f>IFERROR(__xludf.DUMMYFUNCTION("""COMPUTED_VALUE"""),"Male")</f>
        <v>Male</v>
      </c>
      <c r="E99" s="1" t="str">
        <f>IFERROR(__xludf.DUMMYFUNCTION("""COMPUTED_VALUE"""),"People who have changed the world for better")</f>
        <v>People who have changed the world for better</v>
      </c>
      <c r="F99" s="1" t="str">
        <f>IFERROR(__xludf.DUMMYFUNCTION("""COMPUTED_VALUE"""),"No I would not be pursuing Higher Education outside of India")</f>
        <v>No I would not be pursuing Higher Education outside of India</v>
      </c>
      <c r="G99" s="1" t="str">
        <f>IFERROR(__xludf.DUMMYFUNCTION("""COMPUTED_VALUE"""),"No way, 3 years with one employer is crazy")</f>
        <v>No way, 3 years with one employer is crazy</v>
      </c>
      <c r="H99" s="1" t="str">
        <f>IFERROR(__xludf.DUMMYFUNCTION("""COMPUTED_VALUE"""),"No")</f>
        <v>No</v>
      </c>
      <c r="I99" s="1" t="str">
        <f>IFERROR(__xludf.DUMMYFUNCTION("""COMPUTED_VALUE"""),"Will work for them")</f>
        <v>Will work for them</v>
      </c>
      <c r="J99" s="1">
        <f>IFERROR(__xludf.DUMMYFUNCTION("""COMPUTED_VALUE"""),3.0)</f>
        <v>3</v>
      </c>
      <c r="K99" s="1" t="str">
        <f>IFERROR(__xludf.DUMMYFUNCTION("""COMPUTED_VALUE"""),"Every Day Office Environment")</f>
        <v>Every Day Office Environment</v>
      </c>
      <c r="L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" s="1" t="str">
        <f>IFERROR(__xludf.DUMMYFUNCTION("""COMPUTED_VALUE"""),"Self Paced Learning Portals, Learning by observing others")</f>
        <v>Self Paced Learning Portals, Learning by observing others</v>
      </c>
      <c r="N99" s="1" t="str">
        <f>IFERROR(__xludf.DUMMYFUNCTION("""COMPUTED_VALUE"""),"Look deeply into Data and generate insights, Work in a BPO setup for some well known client, Become a content Creator in some platform")</f>
        <v>Look deeply into Data and generate insights, Work in a BPO setup for some well known client, Become a content Creator in some platform</v>
      </c>
      <c r="O99" s="1" t="str">
        <f>IFERROR(__xludf.DUMMYFUNCTION("""COMPUTED_VALUE"""),"Manager who sets unrealistic targets")</f>
        <v>Manager who sets unrealistic targets</v>
      </c>
      <c r="P99" s="1" t="str">
        <f>IFERROR(__xludf.DUMMYFUNCTION("""COMPUTED_VALUE"""),"Work with 5 to 6 people in my team")</f>
        <v>Work with 5 to 6 people in my team</v>
      </c>
      <c r="Q99" s="1"/>
      <c r="R99" s="1"/>
      <c r="S99" s="1"/>
    </row>
    <row r="100">
      <c r="A100" s="2">
        <f>IFERROR(__xludf.DUMMYFUNCTION("""COMPUTED_VALUE"""),44911.92281149306)</f>
        <v>44911.92281</v>
      </c>
      <c r="B100" s="1" t="str">
        <f>IFERROR(__xludf.DUMMYFUNCTION("""COMPUTED_VALUE"""),"India")</f>
        <v>India</v>
      </c>
      <c r="C100" s="1">
        <f>IFERROR(__xludf.DUMMYFUNCTION("""COMPUTED_VALUE"""),425001.0)</f>
        <v>425001</v>
      </c>
      <c r="D100" s="1" t="str">
        <f>IFERROR(__xludf.DUMMYFUNCTION("""COMPUTED_VALUE"""),"Male")</f>
        <v>Male</v>
      </c>
      <c r="E100" s="1" t="str">
        <f>IFERROR(__xludf.DUMMYFUNCTION("""COMPUTED_VALUE"""),"Influencers who had successful careers")</f>
        <v>Influencers who had successful careers</v>
      </c>
      <c r="F100" s="1" t="str">
        <f>IFERROR(__xludf.DUMMYFUNCTION("""COMPUTED_VALUE"""),"Yes, I will earn and do that")</f>
        <v>Yes, I will earn and do that</v>
      </c>
      <c r="G100" s="1" t="str">
        <f>IFERROR(__xludf.DUMMYFUNCTION("""COMPUTED_VALUE"""),"This will be hard to do, but if it is the right company I would try")</f>
        <v>This will be hard to do, but if it is the right company I would try</v>
      </c>
      <c r="H100" s="1" t="str">
        <f>IFERROR(__xludf.DUMMYFUNCTION("""COMPUTED_VALUE"""),"No")</f>
        <v>No</v>
      </c>
      <c r="I100" s="1" t="str">
        <f>IFERROR(__xludf.DUMMYFUNCTION("""COMPUTED_VALUE"""),"Will work for them")</f>
        <v>Will work for them</v>
      </c>
      <c r="J100" s="1">
        <f>IFERROR(__xludf.DUMMYFUNCTION("""COMPUTED_VALUE"""),2.0)</f>
        <v>2</v>
      </c>
      <c r="K100" s="1" t="str">
        <f>IFERROR(__xludf.DUMMYFUNCTION("""COMPUTED_VALUE"""),"Every Day Office Environment")</f>
        <v>Every Day Office Environment</v>
      </c>
      <c r="L1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" s="1" t="str">
        <f>IFERROR(__xludf.DUMMYFUNCTION("""COMPUTED_VALUE"""),"Self Paced Learning Portals, Instructor or Expert Learning Programs")</f>
        <v>Self Paced Learning Portals, Instructor or Expert Learning Programs</v>
      </c>
      <c r="N100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00" s="1" t="str">
        <f>IFERROR(__xludf.DUMMYFUNCTION("""COMPUTED_VALUE"""),"Manager who explains what is expected, sets a goal and helps achieve it")</f>
        <v>Manager who explains what is expected, sets a goal and helps achieve it</v>
      </c>
      <c r="P100" s="1" t="str">
        <f>IFERROR(__xludf.DUMMYFUNCTION("""COMPUTED_VALUE"""),"Work with 2 to 3 people in my team")</f>
        <v>Work with 2 to 3 people in my team</v>
      </c>
      <c r="Q100" s="1"/>
      <c r="R100" s="1"/>
      <c r="S100" s="1"/>
    </row>
    <row r="101">
      <c r="A101" s="2">
        <f>IFERROR(__xludf.DUMMYFUNCTION("""COMPUTED_VALUE"""),44911.92309815972)</f>
        <v>44911.9231</v>
      </c>
      <c r="B101" s="1" t="str">
        <f>IFERROR(__xludf.DUMMYFUNCTION("""COMPUTED_VALUE"""),"India")</f>
        <v>India</v>
      </c>
      <c r="C101" s="1">
        <f>IFERROR(__xludf.DUMMYFUNCTION("""COMPUTED_VALUE"""),560029.0)</f>
        <v>560029</v>
      </c>
      <c r="D101" s="1" t="str">
        <f>IFERROR(__xludf.DUMMYFUNCTION("""COMPUTED_VALUE"""),"Female")</f>
        <v>Female</v>
      </c>
      <c r="E101" s="1" t="str">
        <f>IFERROR(__xludf.DUMMYFUNCTION("""COMPUTED_VALUE"""),"My Parents")</f>
        <v>My Parents</v>
      </c>
      <c r="F101" s="1" t="str">
        <f>IFERROR(__xludf.DUMMYFUNCTION("""COMPUTED_VALUE"""),"Yes, I will earn and do that")</f>
        <v>Yes, I will earn and do that</v>
      </c>
      <c r="G101" s="1" t="str">
        <f>IFERROR(__xludf.DUMMYFUNCTION("""COMPUTED_VALUE"""),"Will work for 3 years or more")</f>
        <v>Will work for 3 years or more</v>
      </c>
      <c r="H101" s="1" t="str">
        <f>IFERROR(__xludf.DUMMYFUNCTION("""COMPUTED_VALUE"""),"No")</f>
        <v>No</v>
      </c>
      <c r="I101" s="1" t="str">
        <f>IFERROR(__xludf.DUMMYFUNCTION("""COMPUTED_VALUE"""),"Will NOT work for them")</f>
        <v>Will NOT work for them</v>
      </c>
      <c r="J101" s="1">
        <f>IFERROR(__xludf.DUMMYFUNCTION("""COMPUTED_VALUE"""),2.0)</f>
        <v>2</v>
      </c>
      <c r="K101" s="1" t="str">
        <f>IFERROR(__xludf.DUMMYFUNCTION("""COMPUTED_VALUE"""),"Fully Remote with Options to travel as and when needed")</f>
        <v>Fully Remote with Options to travel as and when needed</v>
      </c>
      <c r="L1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01" s="1" t="str">
        <f>IFERROR(__xludf.DUMMYFUNCTION("""COMPUTED_VALUE"""),"Business Operations in any organization, Manage and drive End-to-End Projects or Products, Become a content Creator in some platform")</f>
        <v>Business Operations in any organization, Manage and drive End-to-End Projects or Products, Become a content Creator in some platform</v>
      </c>
      <c r="O101" s="1" t="str">
        <f>IFERROR(__xludf.DUMMYFUNCTION("""COMPUTED_VALUE"""),"Manager who explains what is expected, sets a goal and helps achieve it")</f>
        <v>Manager who explains what is expected, sets a goal and helps achieve it</v>
      </c>
      <c r="P101" s="1" t="str">
        <f>IFERROR(__xludf.DUMMYFUNCTION("""COMPUTED_VALUE"""),"Work with 5 to 6 people in my team")</f>
        <v>Work with 5 to 6 people in my team</v>
      </c>
      <c r="Q101" s="1"/>
      <c r="R101" s="1"/>
      <c r="S101" s="1"/>
    </row>
    <row r="102">
      <c r="A102" s="2">
        <f>IFERROR(__xludf.DUMMYFUNCTION("""COMPUTED_VALUE"""),44912.002568634256)</f>
        <v>44912.00257</v>
      </c>
      <c r="B102" s="1" t="str">
        <f>IFERROR(__xludf.DUMMYFUNCTION("""COMPUTED_VALUE"""),"India")</f>
        <v>India</v>
      </c>
      <c r="C102" s="1">
        <f>IFERROR(__xludf.DUMMYFUNCTION("""COMPUTED_VALUE"""),400013.0)</f>
        <v>400013</v>
      </c>
      <c r="D102" s="1" t="str">
        <f>IFERROR(__xludf.DUMMYFUNCTION("""COMPUTED_VALUE"""),"Male")</f>
        <v>Male</v>
      </c>
      <c r="E102" s="1" t="str">
        <f>IFERROR(__xludf.DUMMYFUNCTION("""COMPUTED_VALUE"""),"My Parents")</f>
        <v>My Parents</v>
      </c>
      <c r="F102" s="1" t="str">
        <f>IFERROR(__xludf.DUMMYFUNCTION("""COMPUTED_VALUE"""),"No, But if someone could bare the cost I will")</f>
        <v>No, But if someone could bare the cost I will</v>
      </c>
      <c r="G102" s="1" t="str">
        <f>IFERROR(__xludf.DUMMYFUNCTION("""COMPUTED_VALUE"""),"This will be hard to do, but if it is the right company I would try")</f>
        <v>This will be hard to do, but if it is the right company I would try</v>
      </c>
      <c r="H102" s="1" t="str">
        <f>IFERROR(__xludf.DUMMYFUNCTION("""COMPUTED_VALUE"""),"No")</f>
        <v>No</v>
      </c>
      <c r="I102" s="1" t="str">
        <f>IFERROR(__xludf.DUMMYFUNCTION("""COMPUTED_VALUE"""),"Will NOT work for them")</f>
        <v>Will NOT work for them</v>
      </c>
      <c r="J102" s="1">
        <f>IFERROR(__xludf.DUMMYFUNCTION("""COMPUTED_VALUE"""),7.0)</f>
        <v>7</v>
      </c>
      <c r="K102" s="1" t="str">
        <f>IFERROR(__xludf.DUMMYFUNCTION("""COMPUTED_VALUE"""),"Hybrid Working Environment with less than 10 days a month at office")</f>
        <v>Hybrid Working Environment with less than 10 days a month at office</v>
      </c>
      <c r="L1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02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02" s="1" t="str">
        <f>IFERROR(__xludf.DUMMYFUNCTION("""COMPUTED_VALUE"""),"Manager who explains what is expected, sets a goal and helps achieve it")</f>
        <v>Manager who explains what is expected, sets a goal and helps achieve it</v>
      </c>
      <c r="P102" s="1" t="str">
        <f>IFERROR(__xludf.DUMMYFUNCTION("""COMPUTED_VALUE"""),"Work alone, Work with 5 to 6 people in my team")</f>
        <v>Work alone, Work with 5 to 6 people in my team</v>
      </c>
      <c r="Q102" s="1"/>
      <c r="R102" s="1"/>
      <c r="S102" s="1"/>
    </row>
    <row r="103">
      <c r="A103" s="2">
        <f>IFERROR(__xludf.DUMMYFUNCTION("""COMPUTED_VALUE"""),44912.00782182871)</f>
        <v>44912.00782</v>
      </c>
      <c r="B103" s="1" t="str">
        <f>IFERROR(__xludf.DUMMYFUNCTION("""COMPUTED_VALUE"""),"India")</f>
        <v>India</v>
      </c>
      <c r="C103" s="1">
        <f>IFERROR(__xludf.DUMMYFUNCTION("""COMPUTED_VALUE"""),431109.0)</f>
        <v>431109</v>
      </c>
      <c r="D103" s="1" t="str">
        <f>IFERROR(__xludf.DUMMYFUNCTION("""COMPUTED_VALUE"""),"Male")</f>
        <v>Male</v>
      </c>
      <c r="E103" s="1" t="str">
        <f>IFERROR(__xludf.DUMMYFUNCTION("""COMPUTED_VALUE"""),"Influencers who had successful careers")</f>
        <v>Influencers who had successful careers</v>
      </c>
      <c r="F103" s="1" t="str">
        <f>IFERROR(__xludf.DUMMYFUNCTION("""COMPUTED_VALUE"""),"Yes, I will earn and do that")</f>
        <v>Yes, I will earn and do that</v>
      </c>
      <c r="G103" s="1" t="str">
        <f>IFERROR(__xludf.DUMMYFUNCTION("""COMPUTED_VALUE"""),"This will be hard to do, but if it is the right company I would try")</f>
        <v>This will be hard to do, but if it is the right company I would try</v>
      </c>
      <c r="H103" s="1" t="str">
        <f>IFERROR(__xludf.DUMMYFUNCTION("""COMPUTED_VALUE"""),"No")</f>
        <v>No</v>
      </c>
      <c r="I103" s="1" t="str">
        <f>IFERROR(__xludf.DUMMYFUNCTION("""COMPUTED_VALUE"""),"Will NOT work for them")</f>
        <v>Will NOT work for them</v>
      </c>
      <c r="J103" s="1">
        <f>IFERROR(__xludf.DUMMYFUNCTION("""COMPUTED_VALUE"""),5.0)</f>
        <v>5</v>
      </c>
      <c r="K103" s="1" t="str">
        <f>IFERROR(__xludf.DUMMYFUNCTION("""COMPUTED_VALUE"""),"Hybrid Working Environment with less than 15 days a month at office")</f>
        <v>Hybrid Working Environment with less than 15 days a month at office</v>
      </c>
      <c r="L1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03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03" s="1" t="str">
        <f>IFERROR(__xludf.DUMMYFUNCTION("""COMPUTED_VALUE"""),"Manager who explains what is expected, sets a goal and helps achieve it")</f>
        <v>Manager who explains what is expected, sets a goal and helps achieve it</v>
      </c>
      <c r="P103" s="1" t="str">
        <f>IFERROR(__xludf.DUMMYFUNCTION("""COMPUTED_VALUE"""),"Work with 2 to 3 people in my team")</f>
        <v>Work with 2 to 3 people in my team</v>
      </c>
      <c r="Q103" s="1"/>
      <c r="R103" s="1"/>
      <c r="S103" s="1"/>
    </row>
    <row r="104">
      <c r="A104" s="2">
        <f>IFERROR(__xludf.DUMMYFUNCTION("""COMPUTED_VALUE"""),44912.047983136574)</f>
        <v>44912.04798</v>
      </c>
      <c r="B104" s="1" t="str">
        <f>IFERROR(__xludf.DUMMYFUNCTION("""COMPUTED_VALUE"""),"India")</f>
        <v>India</v>
      </c>
      <c r="C104" s="1">
        <f>IFERROR(__xludf.DUMMYFUNCTION("""COMPUTED_VALUE"""),133001.0)</f>
        <v>133001</v>
      </c>
      <c r="D104" s="1" t="str">
        <f>IFERROR(__xludf.DUMMYFUNCTION("""COMPUTED_VALUE"""),"Male")</f>
        <v>Male</v>
      </c>
      <c r="E104" s="1" t="str">
        <f>IFERROR(__xludf.DUMMYFUNCTION("""COMPUTED_VALUE"""),"People from my circle, but not family members")</f>
        <v>People from my circle, but not family members</v>
      </c>
      <c r="F104" s="1" t="str">
        <f>IFERROR(__xludf.DUMMYFUNCTION("""COMPUTED_VALUE"""),"No I would not be pursuing Higher Education outside of India")</f>
        <v>No I would not be pursuing Higher Education outside of India</v>
      </c>
      <c r="G104" s="1" t="str">
        <f>IFERROR(__xludf.DUMMYFUNCTION("""COMPUTED_VALUE"""),"This will be hard to do, but if it is the right company I would try")</f>
        <v>This will be hard to do, but if it is the right company I would try</v>
      </c>
      <c r="H104" s="1" t="str">
        <f>IFERROR(__xludf.DUMMYFUNCTION("""COMPUTED_VALUE"""),"No")</f>
        <v>No</v>
      </c>
      <c r="I104" s="1" t="str">
        <f>IFERROR(__xludf.DUMMYFUNCTION("""COMPUTED_VALUE"""),"Will NOT work for them")</f>
        <v>Will NOT work for them</v>
      </c>
      <c r="J104" s="1">
        <f>IFERROR(__xludf.DUMMYFUNCTION("""COMPUTED_VALUE"""),8.0)</f>
        <v>8</v>
      </c>
      <c r="K104" s="1" t="str">
        <f>IFERROR(__xludf.DUMMYFUNCTION("""COMPUTED_VALUE"""),"Hybrid Working Environment with less than 10 days a month at office")</f>
        <v>Hybrid Working Environment with less than 10 days a month at office</v>
      </c>
      <c r="L1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" s="1" t="str">
        <f>IFERROR(__xludf.DUMMYFUNCTION("""COMPUTED_VALUE"""),"Instructor or Expert Learning Programs, Learning by observing others")</f>
        <v>Instructor or Expert Learning Programs, Learning by observing others</v>
      </c>
      <c r="N104" s="1" t="str">
        <f>IFERROR(__xludf.DUMMYFUNCTION("""COMPUTED_VALUE"""),"Business Operations in any organization, Manage and drive End-to-End Projects or Products, Work as a freelancer and do my thing my way")</f>
        <v>Business Operations in any organization, Manage and drive End-to-End Projects or Products, Work as a freelancer and do my thing my way</v>
      </c>
      <c r="O104" s="1" t="str">
        <f>IFERROR(__xludf.DUMMYFUNCTION("""COMPUTED_VALUE"""),"Manager who explains what is expected, sets a goal and helps achieve it")</f>
        <v>Manager who explains what is expected, sets a goal and helps achieve it</v>
      </c>
      <c r="P104" s="1" t="str">
        <f>IFERROR(__xludf.DUMMYFUNCTION("""COMPUTED_VALUE"""),"Work with 2 to 3 people in my team")</f>
        <v>Work with 2 to 3 people in my team</v>
      </c>
      <c r="Q104" s="1"/>
      <c r="R104" s="1"/>
      <c r="S104" s="1"/>
    </row>
    <row r="105">
      <c r="A105" s="2">
        <f>IFERROR(__xludf.DUMMYFUNCTION("""COMPUTED_VALUE"""),44912.05729208334)</f>
        <v>44912.05729</v>
      </c>
      <c r="B105" s="1" t="str">
        <f>IFERROR(__xludf.DUMMYFUNCTION("""COMPUTED_VALUE"""),"India")</f>
        <v>India</v>
      </c>
      <c r="C105" s="1">
        <f>IFERROR(__xludf.DUMMYFUNCTION("""COMPUTED_VALUE"""),785001.0)</f>
        <v>785001</v>
      </c>
      <c r="D105" s="1" t="str">
        <f>IFERROR(__xludf.DUMMYFUNCTION("""COMPUTED_VALUE"""),"Male")</f>
        <v>Male</v>
      </c>
      <c r="E105" s="1" t="str">
        <f>IFERROR(__xludf.DUMMYFUNCTION("""COMPUTED_VALUE"""),"People from my circle, but not family members")</f>
        <v>People from my circle, but not family members</v>
      </c>
      <c r="F105" s="1" t="str">
        <f>IFERROR(__xludf.DUMMYFUNCTION("""COMPUTED_VALUE"""),"No I would not be pursuing Higher Education outside of India")</f>
        <v>No I would not be pursuing Higher Education outside of India</v>
      </c>
      <c r="G105" s="1" t="str">
        <f>IFERROR(__xludf.DUMMYFUNCTION("""COMPUTED_VALUE"""),"This will be hard to do, but if it is the right company I would try")</f>
        <v>This will be hard to do, but if it is the right company I would try</v>
      </c>
      <c r="H105" s="1" t="str">
        <f>IFERROR(__xludf.DUMMYFUNCTION("""COMPUTED_VALUE"""),"Yes")</f>
        <v>Yes</v>
      </c>
      <c r="I105" s="1" t="str">
        <f>IFERROR(__xludf.DUMMYFUNCTION("""COMPUTED_VALUE"""),"Will NOT work for them")</f>
        <v>Will NOT work for them</v>
      </c>
      <c r="J105" s="1">
        <f>IFERROR(__xludf.DUMMYFUNCTION("""COMPUTED_VALUE"""),5.0)</f>
        <v>5</v>
      </c>
      <c r="K105" s="1" t="str">
        <f>IFERROR(__xludf.DUMMYFUNCTION("""COMPUTED_VALUE"""),"Hybrid Working Environment with less than 3 days a month at office")</f>
        <v>Hybrid Working Environment with less than 3 days a month at office</v>
      </c>
      <c r="L105" s="1" t="str">
        <f>IFERROR(__xludf.DUMMYFUNCTION("""COMPUTED_VALUE"""),"Employer who appreciates learning and enables that environment")</f>
        <v>Employer who appreciates learning and enables that environment</v>
      </c>
      <c r="M10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05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105" s="1" t="str">
        <f>IFERROR(__xludf.DUMMYFUNCTION("""COMPUTED_VALUE"""),"Manager who explains what is expected, sets a goal and helps achieve it")</f>
        <v>Manager who explains what is expected, sets a goal and helps achieve it</v>
      </c>
      <c r="P105" s="1" t="str">
        <f>IFERROR(__xludf.DUMMYFUNCTION("""COMPUTED_VALUE"""),"Work with 2 to 3 people in my team")</f>
        <v>Work with 2 to 3 people in my team</v>
      </c>
      <c r="Q105" s="1"/>
      <c r="R105" s="1"/>
      <c r="S105" s="1"/>
    </row>
    <row r="106">
      <c r="A106" s="2">
        <f>IFERROR(__xludf.DUMMYFUNCTION("""COMPUTED_VALUE"""),44912.27785195602)</f>
        <v>44912.27785</v>
      </c>
      <c r="B106" s="1" t="str">
        <f>IFERROR(__xludf.DUMMYFUNCTION("""COMPUTED_VALUE"""),"India")</f>
        <v>India</v>
      </c>
      <c r="C106" s="1">
        <f>IFERROR(__xludf.DUMMYFUNCTION("""COMPUTED_VALUE"""),561203.0)</f>
        <v>561203</v>
      </c>
      <c r="D106" s="1" t="str">
        <f>IFERROR(__xludf.DUMMYFUNCTION("""COMPUTED_VALUE"""),"Male")</f>
        <v>Male</v>
      </c>
      <c r="E106" s="1" t="str">
        <f>IFERROR(__xludf.DUMMYFUNCTION("""COMPUTED_VALUE"""),"Influencers who had successful careers")</f>
        <v>Influencers who had successful careers</v>
      </c>
      <c r="F106" s="1" t="str">
        <f>IFERROR(__xludf.DUMMYFUNCTION("""COMPUTED_VALUE"""),"Yes, I will earn and do that")</f>
        <v>Yes, I will earn and do that</v>
      </c>
      <c r="G106" s="1" t="str">
        <f>IFERROR(__xludf.DUMMYFUNCTION("""COMPUTED_VALUE"""),"This will be hard to do, but if it is the right company I would try")</f>
        <v>This will be hard to do, but if it is the right company I would try</v>
      </c>
      <c r="H106" s="1" t="str">
        <f>IFERROR(__xludf.DUMMYFUNCTION("""COMPUTED_VALUE"""),"Yes")</f>
        <v>Yes</v>
      </c>
      <c r="I106" s="1" t="str">
        <f>IFERROR(__xludf.DUMMYFUNCTION("""COMPUTED_VALUE"""),"Will work for them")</f>
        <v>Will work for them</v>
      </c>
      <c r="J106" s="1">
        <f>IFERROR(__xludf.DUMMYFUNCTION("""COMPUTED_VALUE"""),5.0)</f>
        <v>5</v>
      </c>
      <c r="K106" s="1" t="str">
        <f>IFERROR(__xludf.DUMMYFUNCTION("""COMPUTED_VALUE"""),"Hybrid Working Environment with less than 10 days a month at office")</f>
        <v>Hybrid Working Environment with less than 10 days a month at office</v>
      </c>
      <c r="L106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06" s="1" t="str">
        <f>IFERROR(__xludf.DUMMYFUNCTION("""COMPUTED_VALUE"""),"Self Paced Learning Portals, Instructor or Expert Learning Programs")</f>
        <v>Self Paced Learning Portals, Instructor or Expert Learning Programs</v>
      </c>
      <c r="N106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106" s="1" t="str">
        <f>IFERROR(__xludf.DUMMYFUNCTION("""COMPUTED_VALUE"""),"Manager who sets goal and helps me achieve it")</f>
        <v>Manager who sets goal and helps me achieve it</v>
      </c>
      <c r="P106" s="1" t="str">
        <f>IFERROR(__xludf.DUMMYFUNCTION("""COMPUTED_VALUE"""),"Work with 5 to 6 people in my team")</f>
        <v>Work with 5 to 6 people in my team</v>
      </c>
      <c r="Q106" s="1"/>
      <c r="R106" s="1"/>
      <c r="S106" s="1"/>
    </row>
    <row r="107">
      <c r="A107" s="2">
        <f>IFERROR(__xludf.DUMMYFUNCTION("""COMPUTED_VALUE"""),44912.37329902778)</f>
        <v>44912.3733</v>
      </c>
      <c r="B107" s="1" t="str">
        <f>IFERROR(__xludf.DUMMYFUNCTION("""COMPUTED_VALUE"""),"India")</f>
        <v>India</v>
      </c>
      <c r="C107" s="1">
        <f>IFERROR(__xludf.DUMMYFUNCTION("""COMPUTED_VALUE"""),852131.0)</f>
        <v>852131</v>
      </c>
      <c r="D107" s="1" t="str">
        <f>IFERROR(__xludf.DUMMYFUNCTION("""COMPUTED_VALUE"""),"Male")</f>
        <v>Male</v>
      </c>
      <c r="E107" s="1" t="str">
        <f>IFERROR(__xludf.DUMMYFUNCTION("""COMPUTED_VALUE"""),"My Parents")</f>
        <v>My Parents</v>
      </c>
      <c r="F107" s="1" t="str">
        <f>IFERROR(__xludf.DUMMYFUNCTION("""COMPUTED_VALUE"""),"No, But if someone could bare the cost I will")</f>
        <v>No, But if someone could bare the cost I will</v>
      </c>
      <c r="G107" s="1" t="str">
        <f>IFERROR(__xludf.DUMMYFUNCTION("""COMPUTED_VALUE"""),"This will be hard to do, but if it is the right company I would try")</f>
        <v>This will be hard to do, but if it is the right company I would try</v>
      </c>
      <c r="H107" s="1" t="str">
        <f>IFERROR(__xludf.DUMMYFUNCTION("""COMPUTED_VALUE"""),"Yes")</f>
        <v>Yes</v>
      </c>
      <c r="I107" s="1" t="str">
        <f>IFERROR(__xludf.DUMMYFUNCTION("""COMPUTED_VALUE"""),"Will NOT work for them")</f>
        <v>Will NOT work for them</v>
      </c>
      <c r="J107" s="1">
        <f>IFERROR(__xludf.DUMMYFUNCTION("""COMPUTED_VALUE"""),4.0)</f>
        <v>4</v>
      </c>
      <c r="K107" s="1" t="str">
        <f>IFERROR(__xludf.DUMMYFUNCTION("""COMPUTED_VALUE"""),"Hybrid Working Environment with less than 15 days a month at office")</f>
        <v>Hybrid Working Environment with less than 15 days a month at office</v>
      </c>
      <c r="L1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7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07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107" s="1" t="str">
        <f>IFERROR(__xludf.DUMMYFUNCTION("""COMPUTED_VALUE"""),"Manager who sets goal and helps me achieve it")</f>
        <v>Manager who sets goal and helps me achieve it</v>
      </c>
      <c r="P107" s="1" t="str">
        <f>IFERROR(__xludf.DUMMYFUNCTION("""COMPUTED_VALUE"""),"Work with 2 to 3 people in my team")</f>
        <v>Work with 2 to 3 people in my team</v>
      </c>
      <c r="Q107" s="1"/>
      <c r="R107" s="1"/>
      <c r="S107" s="1"/>
    </row>
    <row r="108">
      <c r="A108" s="2">
        <f>IFERROR(__xludf.DUMMYFUNCTION("""COMPUTED_VALUE"""),44912.38872322917)</f>
        <v>44912.38872</v>
      </c>
      <c r="B108" s="1" t="str">
        <f>IFERROR(__xludf.DUMMYFUNCTION("""COMPUTED_VALUE"""),"India")</f>
        <v>India</v>
      </c>
      <c r="C108" s="1">
        <f>IFERROR(__xludf.DUMMYFUNCTION("""COMPUTED_VALUE"""),560072.0)</f>
        <v>560072</v>
      </c>
      <c r="D108" s="1" t="str">
        <f>IFERROR(__xludf.DUMMYFUNCTION("""COMPUTED_VALUE"""),"Male")</f>
        <v>Male</v>
      </c>
      <c r="E108" s="1" t="str">
        <f>IFERROR(__xludf.DUMMYFUNCTION("""COMPUTED_VALUE"""),"Social Media like LinkedIn")</f>
        <v>Social Media like LinkedIn</v>
      </c>
      <c r="F108" s="1" t="str">
        <f>IFERROR(__xludf.DUMMYFUNCTION("""COMPUTED_VALUE"""),"No I would not be pursuing Higher Education outside of India")</f>
        <v>No I would not be pursuing Higher Education outside of India</v>
      </c>
      <c r="G108" s="1" t="str">
        <f>IFERROR(__xludf.DUMMYFUNCTION("""COMPUTED_VALUE"""),"This will be hard to do, but if it is the right company I would try")</f>
        <v>This will be hard to do, but if it is the right company I would try</v>
      </c>
      <c r="H108" s="1" t="str">
        <f>IFERROR(__xludf.DUMMYFUNCTION("""COMPUTED_VALUE"""),"No")</f>
        <v>No</v>
      </c>
      <c r="I108" s="1" t="str">
        <f>IFERROR(__xludf.DUMMYFUNCTION("""COMPUTED_VALUE"""),"Will work for them")</f>
        <v>Will work for them</v>
      </c>
      <c r="J108" s="1">
        <f>IFERROR(__xludf.DUMMYFUNCTION("""COMPUTED_VALUE"""),8.0)</f>
        <v>8</v>
      </c>
      <c r="K108" s="1" t="str">
        <f>IFERROR(__xludf.DUMMYFUNCTION("""COMPUTED_VALUE"""),"Fully Remote with Options to travel as and when needed")</f>
        <v>Fully Remote with Options to travel as and when needed</v>
      </c>
      <c r="L1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08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08" s="1" t="str">
        <f>IFERROR(__xludf.DUMMYFUNCTION("""COMPUTED_VALUE"""),"Manager who explains what is expected, sets a goal and helps achieve it")</f>
        <v>Manager who explains what is expected, sets a goal and helps achieve it</v>
      </c>
      <c r="P108" s="1" t="str">
        <f>IFERROR(__xludf.DUMMYFUNCTION("""COMPUTED_VALUE"""),"Work with more than 10 people in my team")</f>
        <v>Work with more than 10 people in my team</v>
      </c>
      <c r="Q108" s="1"/>
      <c r="R108" s="1"/>
      <c r="S108" s="1"/>
    </row>
    <row r="109">
      <c r="A109" s="2">
        <f>IFERROR(__xludf.DUMMYFUNCTION("""COMPUTED_VALUE"""),44912.449535798616)</f>
        <v>44912.44954</v>
      </c>
      <c r="B109" s="1" t="str">
        <f>IFERROR(__xludf.DUMMYFUNCTION("""COMPUTED_VALUE"""),"India")</f>
        <v>India</v>
      </c>
      <c r="C109" s="1">
        <f>IFERROR(__xludf.DUMMYFUNCTION("""COMPUTED_VALUE"""),410206.0)</f>
        <v>410206</v>
      </c>
      <c r="D109" s="1" t="str">
        <f>IFERROR(__xludf.DUMMYFUNCTION("""COMPUTED_VALUE"""),"Male")</f>
        <v>Male</v>
      </c>
      <c r="E109" s="1" t="str">
        <f>IFERROR(__xludf.DUMMYFUNCTION("""COMPUTED_VALUE"""),"People from my circle, but not family members")</f>
        <v>People from my circle, but not family members</v>
      </c>
      <c r="F109" s="1" t="str">
        <f>IFERROR(__xludf.DUMMYFUNCTION("""COMPUTED_VALUE"""),"No I would not be pursuing Higher Education outside of India")</f>
        <v>No I would not be pursuing Higher Education outside of India</v>
      </c>
      <c r="G109" s="1" t="str">
        <f>IFERROR(__xludf.DUMMYFUNCTION("""COMPUTED_VALUE"""),"This will be hard to do, but if it is the right company I would try")</f>
        <v>This will be hard to do, but if it is the right company I would try</v>
      </c>
      <c r="H109" s="1" t="str">
        <f>IFERROR(__xludf.DUMMYFUNCTION("""COMPUTED_VALUE"""),"No")</f>
        <v>No</v>
      </c>
      <c r="I109" s="1" t="str">
        <f>IFERROR(__xludf.DUMMYFUNCTION("""COMPUTED_VALUE"""),"Will NOT work for them")</f>
        <v>Will NOT work for them</v>
      </c>
      <c r="J109" s="1">
        <f>IFERROR(__xludf.DUMMYFUNCTION("""COMPUTED_VALUE"""),3.0)</f>
        <v>3</v>
      </c>
      <c r="K109" s="1" t="str">
        <f>IFERROR(__xludf.DUMMYFUNCTION("""COMPUTED_VALUE"""),"Hybrid Working Environment with less than 10 days a month at office")</f>
        <v>Hybrid Working Environment with less than 10 days a month at office</v>
      </c>
      <c r="L1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09" s="1" t="str">
        <f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109" s="1" t="str">
        <f>IFERROR(__xludf.DUMMYFUNCTION("""COMPUTED_VALUE"""),"Manager who explains what is expected, sets a goal and helps achieve it")</f>
        <v>Manager who explains what is expected, sets a goal and helps achieve it</v>
      </c>
      <c r="P109" s="1" t="str">
        <f>IFERROR(__xludf.DUMMYFUNCTION("""COMPUTED_VALUE"""),"Work with 2 to 3 people in my team")</f>
        <v>Work with 2 to 3 people in my team</v>
      </c>
      <c r="Q109" s="1"/>
      <c r="R109" s="1"/>
      <c r="S109" s="1"/>
    </row>
    <row r="110">
      <c r="A110" s="2">
        <f>IFERROR(__xludf.DUMMYFUNCTION("""COMPUTED_VALUE"""),44912.48396618056)</f>
        <v>44912.48397</v>
      </c>
      <c r="B110" s="1" t="str">
        <f>IFERROR(__xludf.DUMMYFUNCTION("""COMPUTED_VALUE"""),"Germany")</f>
        <v>Germany</v>
      </c>
      <c r="C110" s="1">
        <f>IFERROR(__xludf.DUMMYFUNCTION("""COMPUTED_VALUE"""),83024.0)</f>
        <v>83024</v>
      </c>
      <c r="D110" s="1" t="str">
        <f>IFERROR(__xludf.DUMMYFUNCTION("""COMPUTED_VALUE"""),"Male")</f>
        <v>Male</v>
      </c>
      <c r="E110" s="1" t="str">
        <f>IFERROR(__xludf.DUMMYFUNCTION("""COMPUTED_VALUE"""),"Social Media like LinkedIn")</f>
        <v>Social Media like LinkedIn</v>
      </c>
      <c r="F110" s="1" t="str">
        <f>IFERROR(__xludf.DUMMYFUNCTION("""COMPUTED_VALUE"""),"Yes, I will earn and do that")</f>
        <v>Yes, I will earn and do that</v>
      </c>
      <c r="G110" s="1" t="str">
        <f>IFERROR(__xludf.DUMMYFUNCTION("""COMPUTED_VALUE"""),"Will work for 3 years or more")</f>
        <v>Will work for 3 years or more</v>
      </c>
      <c r="H110" s="1" t="str">
        <f>IFERROR(__xludf.DUMMYFUNCTION("""COMPUTED_VALUE"""),"No")</f>
        <v>No</v>
      </c>
      <c r="I110" s="1" t="str">
        <f>IFERROR(__xludf.DUMMYFUNCTION("""COMPUTED_VALUE"""),"Will NOT work for them")</f>
        <v>Will NOT work for them</v>
      </c>
      <c r="J110" s="1">
        <f>IFERROR(__xludf.DUMMYFUNCTION("""COMPUTED_VALUE"""),6.0)</f>
        <v>6</v>
      </c>
      <c r="K110" s="1" t="str">
        <f>IFERROR(__xludf.DUMMYFUNCTION("""COMPUTED_VALUE"""),"Hybrid Working Environment with less than 15 days a month at office")</f>
        <v>Hybrid Working Environment with less than 15 days a month at office</v>
      </c>
      <c r="L1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0" s="1" t="str">
        <f>IFERROR(__xludf.DUMMYFUNCTION("""COMPUTED_VALUE"""),"Design and Creative strategy in any company, Manage and drive End-to-End Projects or Products, Design and Develop amazing software")</f>
        <v>Design and Creative strategy in any company, Manage and drive End-to-End Projects or Products, Design and Develop amazing software</v>
      </c>
      <c r="O110" s="1" t="str">
        <f>IFERROR(__xludf.DUMMYFUNCTION("""COMPUTED_VALUE"""),"Manager who clearly describes what she/he needs")</f>
        <v>Manager who clearly describes what she/he needs</v>
      </c>
      <c r="P11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0" s="1"/>
      <c r="R110" s="1"/>
      <c r="S110" s="1"/>
    </row>
    <row r="111">
      <c r="A111" s="2">
        <f>IFERROR(__xludf.DUMMYFUNCTION("""COMPUTED_VALUE"""),44912.53135777778)</f>
        <v>44912.53136</v>
      </c>
      <c r="B111" s="1" t="str">
        <f>IFERROR(__xludf.DUMMYFUNCTION("""COMPUTED_VALUE"""),"India")</f>
        <v>India</v>
      </c>
      <c r="C111" s="1">
        <f>IFERROR(__xludf.DUMMYFUNCTION("""COMPUTED_VALUE"""),474009.0)</f>
        <v>474009</v>
      </c>
      <c r="D111" s="1" t="str">
        <f>IFERROR(__xludf.DUMMYFUNCTION("""COMPUTED_VALUE"""),"Male")</f>
        <v>Male</v>
      </c>
      <c r="E111" s="1" t="str">
        <f>IFERROR(__xludf.DUMMYFUNCTION("""COMPUTED_VALUE"""),"People who have changed the world for better")</f>
        <v>People who have changed the world for better</v>
      </c>
      <c r="F111" s="1" t="str">
        <f>IFERROR(__xludf.DUMMYFUNCTION("""COMPUTED_VALUE"""),"No, But if someone could bare the cost I will")</f>
        <v>No, But if someone could bare the cost I will</v>
      </c>
      <c r="G111" s="1" t="str">
        <f>IFERROR(__xludf.DUMMYFUNCTION("""COMPUTED_VALUE"""),"This will be hard to do, but if it is the right company I would try")</f>
        <v>This will be hard to do, but if it is the right company I would try</v>
      </c>
      <c r="H111" s="1" t="str">
        <f>IFERROR(__xludf.DUMMYFUNCTION("""COMPUTED_VALUE"""),"No")</f>
        <v>No</v>
      </c>
      <c r="I111" s="1" t="str">
        <f>IFERROR(__xludf.DUMMYFUNCTION("""COMPUTED_VALUE"""),"Will NOT work for them")</f>
        <v>Will NOT work for them</v>
      </c>
      <c r="J111" s="1">
        <f>IFERROR(__xludf.DUMMYFUNCTION("""COMPUTED_VALUE"""),7.0)</f>
        <v>7</v>
      </c>
      <c r="K111" s="1" t="str">
        <f>IFERROR(__xludf.DUMMYFUNCTION("""COMPUTED_VALUE"""),"Hybrid Working Environment with less than 15 days a month at office")</f>
        <v>Hybrid Working Environment with less than 15 days a month at office</v>
      </c>
      <c r="L1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11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111" s="1" t="str">
        <f>IFERROR(__xludf.DUMMYFUNCTION("""COMPUTED_VALUE"""),"Manager who explains what is expected, sets a goal and helps achieve it")</f>
        <v>Manager who explains what is expected, sets a goal and helps achieve it</v>
      </c>
      <c r="P111" s="1" t="str">
        <f>IFERROR(__xludf.DUMMYFUNCTION("""COMPUTED_VALUE"""),"Work with 5 to 6 people in my team")</f>
        <v>Work with 5 to 6 people in my team</v>
      </c>
      <c r="Q111" s="1"/>
      <c r="R111" s="1"/>
      <c r="S111" s="1"/>
    </row>
    <row r="112">
      <c r="A112" s="2">
        <f>IFERROR(__xludf.DUMMYFUNCTION("""COMPUTED_VALUE"""),44912.53554640047)</f>
        <v>44912.53555</v>
      </c>
      <c r="B112" s="1" t="str">
        <f>IFERROR(__xludf.DUMMYFUNCTION("""COMPUTED_VALUE"""),"India")</f>
        <v>India</v>
      </c>
      <c r="C112" s="1">
        <f>IFERROR(__xludf.DUMMYFUNCTION("""COMPUTED_VALUE"""),400101.0)</f>
        <v>400101</v>
      </c>
      <c r="D112" s="1" t="str">
        <f>IFERROR(__xludf.DUMMYFUNCTION("""COMPUTED_VALUE"""),"Female")</f>
        <v>Female</v>
      </c>
      <c r="E112" s="1" t="str">
        <f>IFERROR(__xludf.DUMMYFUNCTION("""COMPUTED_VALUE"""),"My Parents")</f>
        <v>My Parents</v>
      </c>
      <c r="F112" s="1" t="str">
        <f>IFERROR(__xludf.DUMMYFUNCTION("""COMPUTED_VALUE"""),"No, But if someone could bare the cost I will")</f>
        <v>No, But if someone could bare the cost I will</v>
      </c>
      <c r="G112" s="1" t="str">
        <f>IFERROR(__xludf.DUMMYFUNCTION("""COMPUTED_VALUE"""),"Will work for 3 years or more")</f>
        <v>Will work for 3 years or more</v>
      </c>
      <c r="H112" s="1" t="str">
        <f>IFERROR(__xludf.DUMMYFUNCTION("""COMPUTED_VALUE"""),"No")</f>
        <v>No</v>
      </c>
      <c r="I112" s="1" t="str">
        <f>IFERROR(__xludf.DUMMYFUNCTION("""COMPUTED_VALUE"""),"Will NOT work for them")</f>
        <v>Will NOT work for them</v>
      </c>
      <c r="J112" s="1">
        <f>IFERROR(__xludf.DUMMYFUNCTION("""COMPUTED_VALUE"""),5.0)</f>
        <v>5</v>
      </c>
      <c r="K112" s="1" t="str">
        <f>IFERROR(__xludf.DUMMYFUNCTION("""COMPUTED_VALUE"""),"Hybrid Working Environment with less than 10 days a month at office")</f>
        <v>Hybrid Working Environment with less than 10 days a month at office</v>
      </c>
      <c r="L112" s="1" t="str">
        <f>IFERROR(__xludf.DUMMYFUNCTION("""COMPUTED_VALUE"""),"Employer who appreciates learning and enables that environment")</f>
        <v>Employer who appreciates learning and enables that environment</v>
      </c>
      <c r="M112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12" s="1" t="str">
        <f>IFERROR(__xludf.DUMMYFUNCTION("""COMPUTED_VALUE"""),"Manage and drive End-to-End Projects or Products, Design and Develop amazing software, Look deeply into Data and generate insights")</f>
        <v>Manage and drive End-to-End Projects or Products, Design and Develop amazing software, Look deeply into Data and generate insights</v>
      </c>
      <c r="O112" s="1" t="str">
        <f>IFERROR(__xludf.DUMMYFUNCTION("""COMPUTED_VALUE"""),"Manager who sets targets and expects me to achieve it")</f>
        <v>Manager who sets targets and expects me to achieve it</v>
      </c>
      <c r="P112" s="1" t="str">
        <f>IFERROR(__xludf.DUMMYFUNCTION("""COMPUTED_VALUE"""),"Work alone, Work with 2 to 3 people in my team")</f>
        <v>Work alone, Work with 2 to 3 people in my team</v>
      </c>
      <c r="Q112" s="1"/>
      <c r="R112" s="1"/>
      <c r="S112" s="1"/>
    </row>
    <row r="113">
      <c r="A113" s="2">
        <f>IFERROR(__xludf.DUMMYFUNCTION("""COMPUTED_VALUE"""),44912.53699059028)</f>
        <v>44912.53699</v>
      </c>
      <c r="B113" s="1" t="str">
        <f>IFERROR(__xludf.DUMMYFUNCTION("""COMPUTED_VALUE"""),"India")</f>
        <v>India</v>
      </c>
      <c r="C113" s="1">
        <f>IFERROR(__xludf.DUMMYFUNCTION("""COMPUTED_VALUE"""),560090.0)</f>
        <v>560090</v>
      </c>
      <c r="D113" s="1" t="str">
        <f>IFERROR(__xludf.DUMMYFUNCTION("""COMPUTED_VALUE"""),"Female")</f>
        <v>Female</v>
      </c>
      <c r="E113" s="1" t="str">
        <f>IFERROR(__xludf.DUMMYFUNCTION("""COMPUTED_VALUE"""),"My Parents")</f>
        <v>My Parents</v>
      </c>
      <c r="F113" s="1" t="str">
        <f>IFERROR(__xludf.DUMMYFUNCTION("""COMPUTED_VALUE"""),"Yes, I will earn and do that")</f>
        <v>Yes, I will earn and do that</v>
      </c>
      <c r="G113" s="1" t="str">
        <f>IFERROR(__xludf.DUMMYFUNCTION("""COMPUTED_VALUE"""),"Will work for 3 years or more")</f>
        <v>Will work for 3 years or more</v>
      </c>
      <c r="H113" s="1" t="str">
        <f>IFERROR(__xludf.DUMMYFUNCTION("""COMPUTED_VALUE"""),"No")</f>
        <v>No</v>
      </c>
      <c r="I113" s="1" t="str">
        <f>IFERROR(__xludf.DUMMYFUNCTION("""COMPUTED_VALUE"""),"Will NOT work for them")</f>
        <v>Will NOT work for them</v>
      </c>
      <c r="J113" s="1">
        <f>IFERROR(__xludf.DUMMYFUNCTION("""COMPUTED_VALUE"""),4.0)</f>
        <v>4</v>
      </c>
      <c r="K113" s="1" t="str">
        <f>IFERROR(__xludf.DUMMYFUNCTION("""COMPUTED_VALUE"""),"Hybrid Working Environment with less than 15 days a month at office")</f>
        <v>Hybrid Working Environment with less than 15 days a month at office</v>
      </c>
      <c r="L113" s="1" t="str">
        <f>IFERROR(__xludf.DUMMYFUNCTION("""COMPUTED_VALUE"""),"Employer who rewards learning and enables that environment")</f>
        <v>Employer who rewards learning and enables that environment</v>
      </c>
      <c r="M11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13" s="1" t="str">
        <f>IFERROR(__xludf.DUMMYFUNCTION("""COMPUTED_VALUE"""),"Manager who clearly describes what she/he needs")</f>
        <v>Manager who clearly describes what she/he needs</v>
      </c>
      <c r="P113" s="1" t="str">
        <f>IFERROR(__xludf.DUMMYFUNCTION("""COMPUTED_VALUE"""),"Work with 5 to 6 people in my team")</f>
        <v>Work with 5 to 6 people in my team</v>
      </c>
      <c r="Q113" s="1"/>
      <c r="R113" s="1"/>
      <c r="S113" s="1"/>
    </row>
    <row r="114">
      <c r="A114" s="2">
        <f>IFERROR(__xludf.DUMMYFUNCTION("""COMPUTED_VALUE"""),44912.56504126157)</f>
        <v>44912.56504</v>
      </c>
      <c r="B114" s="1" t="str">
        <f>IFERROR(__xludf.DUMMYFUNCTION("""COMPUTED_VALUE"""),"India")</f>
        <v>India</v>
      </c>
      <c r="C114" s="1">
        <f>IFERROR(__xludf.DUMMYFUNCTION("""COMPUTED_VALUE"""),380015.0)</f>
        <v>380015</v>
      </c>
      <c r="D114" s="1" t="str">
        <f>IFERROR(__xludf.DUMMYFUNCTION("""COMPUTED_VALUE"""),"Male")</f>
        <v>Male</v>
      </c>
      <c r="E114" s="1" t="str">
        <f>IFERROR(__xludf.DUMMYFUNCTION("""COMPUTED_VALUE"""),"Influencers who had successful careers")</f>
        <v>Influencers who had successful careers</v>
      </c>
      <c r="F114" s="1" t="str">
        <f>IFERROR(__xludf.DUMMYFUNCTION("""COMPUTED_VALUE"""),"No I would not be pursuing Higher Education outside of India")</f>
        <v>No I would not be pursuing Higher Education outside of India</v>
      </c>
      <c r="G114" s="1" t="str">
        <f>IFERROR(__xludf.DUMMYFUNCTION("""COMPUTED_VALUE"""),"Will work for 3 years or more")</f>
        <v>Will work for 3 years or more</v>
      </c>
      <c r="H114" s="1" t="str">
        <f>IFERROR(__xludf.DUMMYFUNCTION("""COMPUTED_VALUE"""),"Yes")</f>
        <v>Yes</v>
      </c>
      <c r="I114" s="1" t="str">
        <f>IFERROR(__xludf.DUMMYFUNCTION("""COMPUTED_VALUE"""),"Will work for them")</f>
        <v>Will work for them</v>
      </c>
      <c r="J114" s="1">
        <f>IFERROR(__xludf.DUMMYFUNCTION("""COMPUTED_VALUE"""),6.0)</f>
        <v>6</v>
      </c>
      <c r="K114" s="1" t="str">
        <f>IFERROR(__xludf.DUMMYFUNCTION("""COMPUTED_VALUE"""),"Hybrid Working Environment with less than 10 days a month at office")</f>
        <v>Hybrid Working Environment with less than 10 days a month at office</v>
      </c>
      <c r="L1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4" s="1" t="str">
        <f>IFERROR(__xludf.DUMMYFUNCTION("""COMPUTED_VALUE"""),"Design and Develop amazing software, Work as a freelancer and do my thing my way, Become a content Creator in some platform")</f>
        <v>Design and Develop amazing software, Work as a freelancer and do my thing my way, Become a content Creator in some platform</v>
      </c>
      <c r="O114" s="1" t="str">
        <f>IFERROR(__xludf.DUMMYFUNCTION("""COMPUTED_VALUE"""),"Manager who explains what is expected, sets a goal and helps achieve it")</f>
        <v>Manager who explains what is expected, sets a goal and helps achieve it</v>
      </c>
      <c r="P114" s="1" t="str">
        <f>IFERROR(__xludf.DUMMYFUNCTION("""COMPUTED_VALUE"""),"Work with 2 to 3 people in my team")</f>
        <v>Work with 2 to 3 people in my team</v>
      </c>
      <c r="Q114" s="1"/>
      <c r="R114" s="1"/>
      <c r="S114" s="1"/>
    </row>
    <row r="115">
      <c r="A115" s="2">
        <f>IFERROR(__xludf.DUMMYFUNCTION("""COMPUTED_VALUE"""),44912.57834594908)</f>
        <v>44912.57835</v>
      </c>
      <c r="B115" s="1" t="str">
        <f>IFERROR(__xludf.DUMMYFUNCTION("""COMPUTED_VALUE"""),"India")</f>
        <v>India</v>
      </c>
      <c r="C115" s="1">
        <f>IFERROR(__xludf.DUMMYFUNCTION("""COMPUTED_VALUE"""),700111.0)</f>
        <v>700111</v>
      </c>
      <c r="D115" s="1" t="str">
        <f>IFERROR(__xludf.DUMMYFUNCTION("""COMPUTED_VALUE"""),"Male")</f>
        <v>Male</v>
      </c>
      <c r="E115" s="1" t="str">
        <f>IFERROR(__xludf.DUMMYFUNCTION("""COMPUTED_VALUE"""),"My Parents")</f>
        <v>My Parents</v>
      </c>
      <c r="F115" s="1" t="str">
        <f>IFERROR(__xludf.DUMMYFUNCTION("""COMPUTED_VALUE"""),"No, But if someone could bare the cost I will")</f>
        <v>No, But if someone could bare the cost I will</v>
      </c>
      <c r="G115" s="1" t="str">
        <f>IFERROR(__xludf.DUMMYFUNCTION("""COMPUTED_VALUE"""),"This will be hard to do, but if it is the right company I would try")</f>
        <v>This will be hard to do, but if it is the right company I would try</v>
      </c>
      <c r="H115" s="1" t="str">
        <f>IFERROR(__xludf.DUMMYFUNCTION("""COMPUTED_VALUE"""),"No")</f>
        <v>No</v>
      </c>
      <c r="I115" s="1" t="str">
        <f>IFERROR(__xludf.DUMMYFUNCTION("""COMPUTED_VALUE"""),"Will NOT work for them")</f>
        <v>Will NOT work for them</v>
      </c>
      <c r="J115" s="1">
        <f>IFERROR(__xludf.DUMMYFUNCTION("""COMPUTED_VALUE"""),5.0)</f>
        <v>5</v>
      </c>
      <c r="K115" s="1" t="str">
        <f>IFERROR(__xludf.DUMMYFUNCTION("""COMPUTED_VALUE"""),"Hybrid Working Environment with less than 15 days a month at office")</f>
        <v>Hybrid Working Environment with less than 15 days a month at office</v>
      </c>
      <c r="L1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15" s="1" t="str">
        <f>IFERROR(__xludf.DUMMYFUNCTION("""COMPUTED_VALUE"""),"Teaching in any of the institutes/online or Offline, Manage and drive End-to-End Projects or Products, Build and develop a Team")</f>
        <v>Teaching in any of the institutes/online or Offline, Manage and drive End-to-End Projects or Products, Build and develop a Team</v>
      </c>
      <c r="O115" s="1" t="str">
        <f>IFERROR(__xludf.DUMMYFUNCTION("""COMPUTED_VALUE"""),"Manager who explains what is expected, sets a goal and helps achieve it")</f>
        <v>Manager who explains what is expected, sets a goal and helps achieve it</v>
      </c>
      <c r="P11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5" s="1"/>
      <c r="R115" s="1"/>
      <c r="S115" s="1"/>
    </row>
    <row r="116">
      <c r="A116" s="2">
        <f>IFERROR(__xludf.DUMMYFUNCTION("""COMPUTED_VALUE"""),44912.57883885417)</f>
        <v>44912.57884</v>
      </c>
      <c r="B116" s="1" t="str">
        <f>IFERROR(__xludf.DUMMYFUNCTION("""COMPUTED_VALUE"""),"India")</f>
        <v>India</v>
      </c>
      <c r="C116" s="1">
        <f>IFERROR(__xludf.DUMMYFUNCTION("""COMPUTED_VALUE"""),281001.0)</f>
        <v>281001</v>
      </c>
      <c r="D116" s="1" t="str">
        <f>IFERROR(__xludf.DUMMYFUNCTION("""COMPUTED_VALUE"""),"Female")</f>
        <v>Female</v>
      </c>
      <c r="E116" s="1" t="str">
        <f>IFERROR(__xludf.DUMMYFUNCTION("""COMPUTED_VALUE"""),"People who have changed the world for better")</f>
        <v>People who have changed the world for better</v>
      </c>
      <c r="F116" s="1" t="str">
        <f>IFERROR(__xludf.DUMMYFUNCTION("""COMPUTED_VALUE"""),"Yes, I will earn and do that")</f>
        <v>Yes, I will earn and do that</v>
      </c>
      <c r="G116" s="1" t="str">
        <f>IFERROR(__xludf.DUMMYFUNCTION("""COMPUTED_VALUE"""),"Will work for 3 years or more")</f>
        <v>Will work for 3 years or more</v>
      </c>
      <c r="H116" s="1" t="str">
        <f>IFERROR(__xludf.DUMMYFUNCTION("""COMPUTED_VALUE"""),"No")</f>
        <v>No</v>
      </c>
      <c r="I116" s="1" t="str">
        <f>IFERROR(__xludf.DUMMYFUNCTION("""COMPUTED_VALUE"""),"Will NOT work for them")</f>
        <v>Will NOT work for them</v>
      </c>
      <c r="J116" s="1">
        <f>IFERROR(__xludf.DUMMYFUNCTION("""COMPUTED_VALUE"""),8.0)</f>
        <v>8</v>
      </c>
      <c r="K116" s="1" t="str">
        <f>IFERROR(__xludf.DUMMYFUNCTION("""COMPUTED_VALUE"""),"Fully Remote with Options to travel as and when needed")</f>
        <v>Fully Remote with Options to travel as and when needed</v>
      </c>
      <c r="L1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" s="1" t="str">
        <f>IFERROR(__xludf.DUMMYFUNCTION("""COMPUTED_VALUE"""),"Instructor or Expert Learning Programs, Learning by observing others")</f>
        <v>Instructor or Expert Learning Programs, Learning by observing others</v>
      </c>
      <c r="N116" s="1" t="str">
        <f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116" s="1" t="str">
        <f>IFERROR(__xludf.DUMMYFUNCTION("""COMPUTED_VALUE"""),"Manager who explains what is expected, sets a goal and helps achieve it")</f>
        <v>Manager who explains what is expected, sets a goal and helps achieve it</v>
      </c>
      <c r="P116" s="1" t="str">
        <f>IFERROR(__xludf.DUMMYFUNCTION("""COMPUTED_VALUE"""),"Work with 5 to 6 people in my team")</f>
        <v>Work with 5 to 6 people in my team</v>
      </c>
      <c r="Q116" s="1"/>
      <c r="R116" s="1"/>
      <c r="S116" s="1"/>
    </row>
    <row r="117">
      <c r="A117" s="2">
        <f>IFERROR(__xludf.DUMMYFUNCTION("""COMPUTED_VALUE"""),44912.586596215275)</f>
        <v>44912.5866</v>
      </c>
      <c r="B117" s="1" t="str">
        <f>IFERROR(__xludf.DUMMYFUNCTION("""COMPUTED_VALUE"""),"India")</f>
        <v>India</v>
      </c>
      <c r="C117" s="1">
        <f>IFERROR(__xludf.DUMMYFUNCTION("""COMPUTED_VALUE"""),517112.0)</f>
        <v>517112</v>
      </c>
      <c r="D117" s="1" t="str">
        <f>IFERROR(__xludf.DUMMYFUNCTION("""COMPUTED_VALUE"""),"Male")</f>
        <v>Male</v>
      </c>
      <c r="E117" s="1" t="str">
        <f>IFERROR(__xludf.DUMMYFUNCTION("""COMPUTED_VALUE"""),"My Parents")</f>
        <v>My Parents</v>
      </c>
      <c r="F117" s="1" t="str">
        <f>IFERROR(__xludf.DUMMYFUNCTION("""COMPUTED_VALUE"""),"No, But if someone could bare the cost I will")</f>
        <v>No, But if someone could bare the cost I will</v>
      </c>
      <c r="G117" s="1" t="str">
        <f>IFERROR(__xludf.DUMMYFUNCTION("""COMPUTED_VALUE"""),"This will be hard to do, but if it is the right company I would try")</f>
        <v>This will be hard to do, but if it is the right company I would try</v>
      </c>
      <c r="H117" s="1" t="str">
        <f>IFERROR(__xludf.DUMMYFUNCTION("""COMPUTED_VALUE"""),"No")</f>
        <v>No</v>
      </c>
      <c r="I117" s="1" t="str">
        <f>IFERROR(__xludf.DUMMYFUNCTION("""COMPUTED_VALUE"""),"Will NOT work for them")</f>
        <v>Will NOT work for them</v>
      </c>
      <c r="J117" s="1">
        <f>IFERROR(__xludf.DUMMYFUNCTION("""COMPUTED_VALUE"""),5.0)</f>
        <v>5</v>
      </c>
      <c r="K117" s="1" t="str">
        <f>IFERROR(__xludf.DUMMYFUNCTION("""COMPUTED_VALUE"""),"Hybrid Working Environment with less than 15 days a month at office")</f>
        <v>Hybrid Working Environment with less than 15 days a month at office</v>
      </c>
      <c r="L1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" s="1" t="str">
        <f>IFERROR(__xludf.DUMMYFUNCTION("""COMPUTED_VALUE"""),"Instructor or Expert Learning Programs, Learning by observing others")</f>
        <v>Instructor or Expert Learning Programs, Learning by observing others</v>
      </c>
      <c r="N117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17" s="1" t="str">
        <f>IFERROR(__xludf.DUMMYFUNCTION("""COMPUTED_VALUE"""),"Manager who clearly describes what she/he needs")</f>
        <v>Manager who clearly describes what she/he needs</v>
      </c>
      <c r="P117" s="1" t="str">
        <f>IFERROR(__xludf.DUMMYFUNCTION("""COMPUTED_VALUE"""),"Work with 2 to 3 people in my team")</f>
        <v>Work with 2 to 3 people in my team</v>
      </c>
      <c r="Q117" s="1"/>
      <c r="R117" s="1"/>
      <c r="S117" s="1"/>
    </row>
    <row r="118">
      <c r="A118" s="2">
        <f>IFERROR(__xludf.DUMMYFUNCTION("""COMPUTED_VALUE"""),44912.59634525463)</f>
        <v>44912.59635</v>
      </c>
      <c r="B118" s="1" t="str">
        <f>IFERROR(__xludf.DUMMYFUNCTION("""COMPUTED_VALUE"""),"India")</f>
        <v>India</v>
      </c>
      <c r="C118" s="1">
        <f>IFERROR(__xludf.DUMMYFUNCTION("""COMPUTED_VALUE"""),711315.0)</f>
        <v>711315</v>
      </c>
      <c r="D118" s="1" t="str">
        <f>IFERROR(__xludf.DUMMYFUNCTION("""COMPUTED_VALUE"""),"Male")</f>
        <v>Male</v>
      </c>
      <c r="E118" s="1" t="str">
        <f>IFERROR(__xludf.DUMMYFUNCTION("""COMPUTED_VALUE"""),"My Parents")</f>
        <v>My Parents</v>
      </c>
      <c r="F118" s="1" t="str">
        <f>IFERROR(__xludf.DUMMYFUNCTION("""COMPUTED_VALUE"""),"No, But if someone could bare the cost I will")</f>
        <v>No, But if someone could bare the cost I will</v>
      </c>
      <c r="G118" s="1" t="str">
        <f>IFERROR(__xludf.DUMMYFUNCTION("""COMPUTED_VALUE"""),"This will be hard to do, but if it is the right company I would try")</f>
        <v>This will be hard to do, but if it is the right company I would try</v>
      </c>
      <c r="H118" s="1" t="str">
        <f>IFERROR(__xludf.DUMMYFUNCTION("""COMPUTED_VALUE"""),"Yes")</f>
        <v>Yes</v>
      </c>
      <c r="I118" s="1" t="str">
        <f>IFERROR(__xludf.DUMMYFUNCTION("""COMPUTED_VALUE"""),"Will work for them")</f>
        <v>Will work for them</v>
      </c>
      <c r="J118" s="1">
        <f>IFERROR(__xludf.DUMMYFUNCTION("""COMPUTED_VALUE"""),8.0)</f>
        <v>8</v>
      </c>
      <c r="K118" s="1" t="str">
        <f>IFERROR(__xludf.DUMMYFUNCTION("""COMPUTED_VALUE"""),"Fully Remote with Options to travel as and when needed")</f>
        <v>Fully Remote with Options to travel as and when needed</v>
      </c>
      <c r="L1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8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118" s="1" t="str">
        <f>IFERROR(__xludf.DUMMYFUNCTION("""COMPUTED_VALUE"""),"Manager who explains what is expected, sets a goal and helps achieve it")</f>
        <v>Manager who explains what is expected, sets a goal and helps achieve it</v>
      </c>
      <c r="P118" s="1" t="str">
        <f>IFERROR(__xludf.DUMMYFUNCTION("""COMPUTED_VALUE"""),"Work with 5 to 6 people in my team")</f>
        <v>Work with 5 to 6 people in my team</v>
      </c>
      <c r="Q118" s="1"/>
      <c r="R118" s="1"/>
      <c r="S118" s="1"/>
    </row>
    <row r="119">
      <c r="A119" s="2">
        <f>IFERROR(__xludf.DUMMYFUNCTION("""COMPUTED_VALUE"""),44912.59895697917)</f>
        <v>44912.59896</v>
      </c>
      <c r="B119" s="1" t="str">
        <f>IFERROR(__xludf.DUMMYFUNCTION("""COMPUTED_VALUE"""),"India")</f>
        <v>India</v>
      </c>
      <c r="C119" s="1">
        <f>IFERROR(__xludf.DUMMYFUNCTION("""COMPUTED_VALUE"""),400012.0)</f>
        <v>400012</v>
      </c>
      <c r="D119" s="1" t="str">
        <f>IFERROR(__xludf.DUMMYFUNCTION("""COMPUTED_VALUE"""),"Male")</f>
        <v>Male</v>
      </c>
      <c r="E119" s="1" t="str">
        <f>IFERROR(__xludf.DUMMYFUNCTION("""COMPUTED_VALUE"""),"My Parents")</f>
        <v>My Parents</v>
      </c>
      <c r="F119" s="1" t="str">
        <f>IFERROR(__xludf.DUMMYFUNCTION("""COMPUTED_VALUE"""),"No I would not be pursuing Higher Education outside of India")</f>
        <v>No I would not be pursuing Higher Education outside of India</v>
      </c>
      <c r="G119" s="1" t="str">
        <f>IFERROR(__xludf.DUMMYFUNCTION("""COMPUTED_VALUE"""),"Will work for 3 years or more")</f>
        <v>Will work for 3 years or more</v>
      </c>
      <c r="H119" s="1" t="str">
        <f>IFERROR(__xludf.DUMMYFUNCTION("""COMPUTED_VALUE"""),"No")</f>
        <v>No</v>
      </c>
      <c r="I119" s="1" t="str">
        <f>IFERROR(__xludf.DUMMYFUNCTION("""COMPUTED_VALUE"""),"Will NOT work for them")</f>
        <v>Will NOT work for them</v>
      </c>
      <c r="J119" s="1">
        <f>IFERROR(__xludf.DUMMYFUNCTION("""COMPUTED_VALUE"""),8.0)</f>
        <v>8</v>
      </c>
      <c r="K119" s="1" t="str">
        <f>IFERROR(__xludf.DUMMYFUNCTION("""COMPUTED_VALUE"""),"Hybrid Working Environment with less than 15 days a month at office")</f>
        <v>Hybrid Working Environment with less than 15 days a month at office</v>
      </c>
      <c r="L119" s="1" t="str">
        <f>IFERROR(__xludf.DUMMYFUNCTION("""COMPUTED_VALUE"""),"Employer who appreciates learning and enables that environment")</f>
        <v>Employer who appreciates learning and enables that environment</v>
      </c>
      <c r="M119" s="1" t="str">
        <f>IFERROR(__xludf.DUMMYFUNCTION("""COMPUTED_VALUE"""),"Instructor or Expert Learning Programs, Learning by observing others")</f>
        <v>Instructor or Expert Learning Programs, Learning by observing others</v>
      </c>
      <c r="N119" s="1" t="str">
        <f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119" s="1" t="str">
        <f>IFERROR(__xludf.DUMMYFUNCTION("""COMPUTED_VALUE"""),"Manager who clearly describes what she/he needs")</f>
        <v>Manager who clearly describes what she/he needs</v>
      </c>
      <c r="P119" s="1" t="str">
        <f>IFERROR(__xludf.DUMMYFUNCTION("""COMPUTED_VALUE"""),"Work with 5 to 6 people in my team")</f>
        <v>Work with 5 to 6 people in my team</v>
      </c>
      <c r="Q119" s="1"/>
      <c r="R119" s="1"/>
      <c r="S119" s="1"/>
    </row>
    <row r="120">
      <c r="A120" s="2">
        <f>IFERROR(__xludf.DUMMYFUNCTION("""COMPUTED_VALUE"""),44912.61039032407)</f>
        <v>44912.61039</v>
      </c>
      <c r="B120" s="1" t="str">
        <f>IFERROR(__xludf.DUMMYFUNCTION("""COMPUTED_VALUE"""),"India")</f>
        <v>India</v>
      </c>
      <c r="C120" s="1">
        <f>IFERROR(__xludf.DUMMYFUNCTION("""COMPUTED_VALUE"""),500072.0)</f>
        <v>500072</v>
      </c>
      <c r="D120" s="1" t="str">
        <f>IFERROR(__xludf.DUMMYFUNCTION("""COMPUTED_VALUE"""),"Male")</f>
        <v>Male</v>
      </c>
      <c r="E120" s="1" t="str">
        <f>IFERROR(__xludf.DUMMYFUNCTION("""COMPUTED_VALUE"""),"People from my circle, but not family members")</f>
        <v>People from my circle, but not family members</v>
      </c>
      <c r="F120" s="1" t="str">
        <f>IFERROR(__xludf.DUMMYFUNCTION("""COMPUTED_VALUE"""),"No, But if someone could bare the cost I will")</f>
        <v>No, But if someone could bare the cost I will</v>
      </c>
      <c r="G120" s="1" t="str">
        <f>IFERROR(__xludf.DUMMYFUNCTION("""COMPUTED_VALUE"""),"This will be hard to do, but if it is the right company I would try")</f>
        <v>This will be hard to do, but if it is the right company I would try</v>
      </c>
      <c r="H120" s="1" t="str">
        <f>IFERROR(__xludf.DUMMYFUNCTION("""COMPUTED_VALUE"""),"No")</f>
        <v>No</v>
      </c>
      <c r="I120" s="1" t="str">
        <f>IFERROR(__xludf.DUMMYFUNCTION("""COMPUTED_VALUE"""),"Will NOT work for them")</f>
        <v>Will NOT work for them</v>
      </c>
      <c r="J120" s="1">
        <f>IFERROR(__xludf.DUMMYFUNCTION("""COMPUTED_VALUE"""),6.0)</f>
        <v>6</v>
      </c>
      <c r="K120" s="1" t="str">
        <f>IFERROR(__xludf.DUMMYFUNCTION("""COMPUTED_VALUE"""),"Fully Remote with Options to travel as and when needed")</f>
        <v>Fully Remote with Options to travel as and when needed</v>
      </c>
      <c r="L1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" s="1" t="str">
        <f>IFERROR(__xludf.DUMMYFUNCTION("""COMPUTED_VALUE"""),"Self Paced Learning Portals, Learning by observing others")</f>
        <v>Self Paced Learning Portals, Learning by observing others</v>
      </c>
      <c r="N120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20" s="1" t="str">
        <f>IFERROR(__xludf.DUMMYFUNCTION("""COMPUTED_VALUE"""),"Manager who explains what is expected, sets a goal and helps achieve it")</f>
        <v>Manager who explains what is expected, sets a goal and helps achieve it</v>
      </c>
      <c r="P120" s="1" t="str">
        <f>IFERROR(__xludf.DUMMYFUNCTION("""COMPUTED_VALUE"""),"Work alone")</f>
        <v>Work alone</v>
      </c>
      <c r="Q120" s="1"/>
      <c r="R120" s="1"/>
      <c r="S120" s="1"/>
    </row>
    <row r="121">
      <c r="A121" s="2">
        <f>IFERROR(__xludf.DUMMYFUNCTION("""COMPUTED_VALUE"""),44912.62211008102)</f>
        <v>44912.62211</v>
      </c>
      <c r="B121" s="1" t="str">
        <f>IFERROR(__xludf.DUMMYFUNCTION("""COMPUTED_VALUE"""),"India")</f>
        <v>India</v>
      </c>
      <c r="C121" s="1">
        <f>IFERROR(__xludf.DUMMYFUNCTION("""COMPUTED_VALUE"""),380015.0)</f>
        <v>380015</v>
      </c>
      <c r="D121" s="1" t="str">
        <f>IFERROR(__xludf.DUMMYFUNCTION("""COMPUTED_VALUE"""),"Female")</f>
        <v>Female</v>
      </c>
      <c r="E121" s="1" t="str">
        <f>IFERROR(__xludf.DUMMYFUNCTION("""COMPUTED_VALUE"""),"My Parents")</f>
        <v>My Parents</v>
      </c>
      <c r="F121" s="1" t="str">
        <f>IFERROR(__xludf.DUMMYFUNCTION("""COMPUTED_VALUE"""),"Yes, I will earn and do that")</f>
        <v>Yes, I will earn and do that</v>
      </c>
      <c r="G121" s="1" t="str">
        <f>IFERROR(__xludf.DUMMYFUNCTION("""COMPUTED_VALUE"""),"This will be hard to do, but if it is the right company I would try")</f>
        <v>This will be hard to do, but if it is the right company I would try</v>
      </c>
      <c r="H121" s="1" t="str">
        <f>IFERROR(__xludf.DUMMYFUNCTION("""COMPUTED_VALUE"""),"Yes")</f>
        <v>Yes</v>
      </c>
      <c r="I121" s="1" t="str">
        <f>IFERROR(__xludf.DUMMYFUNCTION("""COMPUTED_VALUE"""),"Will work for them")</f>
        <v>Will work for them</v>
      </c>
      <c r="J121" s="1">
        <f>IFERROR(__xludf.DUMMYFUNCTION("""COMPUTED_VALUE"""),8.0)</f>
        <v>8</v>
      </c>
      <c r="K121" s="1" t="str">
        <f>IFERROR(__xludf.DUMMYFUNCTION("""COMPUTED_VALUE"""),"Hybrid Working Environment with less than 3 days a month at office")</f>
        <v>Hybrid Working Environment with less than 3 days a month at office</v>
      </c>
      <c r="L121" s="1" t="str">
        <f>IFERROR(__xludf.DUMMYFUNCTION("""COMPUTED_VALUE"""),"Employer who rewards learning and enables that environment")</f>
        <v>Employer who rewards learning and enables that environment</v>
      </c>
      <c r="M121" s="1" t="str">
        <f>IFERROR(__xludf.DUMMYFUNCTION("""COMPUTED_VALUE"""),"Self Paced Learning Portals, Instructor or Expert Learning Programs")</f>
        <v>Self Paced Learning Portals, Instructor or Expert Learning Programs</v>
      </c>
      <c r="N121" s="1" t="str">
        <f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121" s="1" t="str">
        <f>IFERROR(__xludf.DUMMYFUNCTION("""COMPUTED_VALUE"""),"Manager who sets goal and helps me achieve it")</f>
        <v>Manager who sets goal and helps me achieve it</v>
      </c>
      <c r="P121" s="1" t="str">
        <f>IFERROR(__xludf.DUMMYFUNCTION("""COMPUTED_VALUE"""),"Work with more than 10 people in my team")</f>
        <v>Work with more than 10 people in my team</v>
      </c>
      <c r="Q121" s="1"/>
      <c r="R121" s="1"/>
      <c r="S121" s="1"/>
    </row>
    <row r="122">
      <c r="A122" s="2">
        <f>IFERROR(__xludf.DUMMYFUNCTION("""COMPUTED_VALUE"""),44912.63295662037)</f>
        <v>44912.63296</v>
      </c>
      <c r="B122" s="1" t="str">
        <f>IFERROR(__xludf.DUMMYFUNCTION("""COMPUTED_VALUE"""),"India")</f>
        <v>India</v>
      </c>
      <c r="C122" s="1">
        <f>IFERROR(__xludf.DUMMYFUNCTION("""COMPUTED_VALUE"""),751010.0)</f>
        <v>751010</v>
      </c>
      <c r="D122" s="1" t="str">
        <f>IFERROR(__xludf.DUMMYFUNCTION("""COMPUTED_VALUE"""),"Female")</f>
        <v>Female</v>
      </c>
      <c r="E122" s="1" t="str">
        <f>IFERROR(__xludf.DUMMYFUNCTION("""COMPUTED_VALUE"""),"People from my circle, but not family members")</f>
        <v>People from my circle, but not family members</v>
      </c>
      <c r="F122" s="1" t="str">
        <f>IFERROR(__xludf.DUMMYFUNCTION("""COMPUTED_VALUE"""),"Yes, I will earn and do that")</f>
        <v>Yes, I will earn and do that</v>
      </c>
      <c r="G122" s="1" t="str">
        <f>IFERROR(__xludf.DUMMYFUNCTION("""COMPUTED_VALUE"""),"This will be hard to do, but if it is the right company I would try")</f>
        <v>This will be hard to do, but if it is the right company I would try</v>
      </c>
      <c r="H122" s="1" t="str">
        <f>IFERROR(__xludf.DUMMYFUNCTION("""COMPUTED_VALUE"""),"No")</f>
        <v>No</v>
      </c>
      <c r="I122" s="1" t="str">
        <f>IFERROR(__xludf.DUMMYFUNCTION("""COMPUTED_VALUE"""),"Will NOT work for them")</f>
        <v>Will NOT work for them</v>
      </c>
      <c r="J122" s="1">
        <f>IFERROR(__xludf.DUMMYFUNCTION("""COMPUTED_VALUE"""),8.0)</f>
        <v>8</v>
      </c>
      <c r="K122" s="1" t="str">
        <f>IFERROR(__xludf.DUMMYFUNCTION("""COMPUTED_VALUE"""),"Hybrid Working Environment with less than 10 days a month at office")</f>
        <v>Hybrid Working Environment with less than 10 days a month at office</v>
      </c>
      <c r="L1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" s="1" t="str">
        <f>IFERROR(__xludf.DUMMYFUNCTION("""COMPUTED_VALUE"""),"Instructor or Expert Learning Programs, Learning by observing others")</f>
        <v>Instructor or Expert Learning Programs, Learning by observing others</v>
      </c>
      <c r="N122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122" s="1" t="str">
        <f>IFERROR(__xludf.DUMMYFUNCTION("""COMPUTED_VALUE"""),"Manager who explains what is expected, sets a goal and helps achieve it")</f>
        <v>Manager who explains what is expected, sets a goal and helps achieve it</v>
      </c>
      <c r="P122" s="1" t="str">
        <f>IFERROR(__xludf.DUMMYFUNCTION("""COMPUTED_VALUE"""),"Work with 2 to 3 people in my team, Work with 5 to 6 people in my team")</f>
        <v>Work with 2 to 3 people in my team, Work with 5 to 6 people in my team</v>
      </c>
      <c r="Q122" s="1"/>
      <c r="R122" s="1"/>
      <c r="S122" s="1"/>
    </row>
    <row r="123">
      <c r="A123" s="2">
        <f>IFERROR(__xludf.DUMMYFUNCTION("""COMPUTED_VALUE"""),44912.70575865741)</f>
        <v>44912.70576</v>
      </c>
      <c r="B123" s="1" t="str">
        <f>IFERROR(__xludf.DUMMYFUNCTION("""COMPUTED_VALUE"""),"India")</f>
        <v>India</v>
      </c>
      <c r="C123" s="1">
        <f>IFERROR(__xludf.DUMMYFUNCTION("""COMPUTED_VALUE"""),425401.0)</f>
        <v>425401</v>
      </c>
      <c r="D123" s="1" t="str">
        <f>IFERROR(__xludf.DUMMYFUNCTION("""COMPUTED_VALUE"""),"Male")</f>
        <v>Male</v>
      </c>
      <c r="E123" s="1" t="str">
        <f>IFERROR(__xludf.DUMMYFUNCTION("""COMPUTED_VALUE"""),"Influencers who had successful careers")</f>
        <v>Influencers who had successful careers</v>
      </c>
      <c r="F123" s="1" t="str">
        <f>IFERROR(__xludf.DUMMYFUNCTION("""COMPUTED_VALUE"""),"Yes, I will earn and do that")</f>
        <v>Yes, I will earn and do that</v>
      </c>
      <c r="G123" s="1" t="str">
        <f>IFERROR(__xludf.DUMMYFUNCTION("""COMPUTED_VALUE"""),"Will work for 3 years or more")</f>
        <v>Will work for 3 years or more</v>
      </c>
      <c r="H123" s="1" t="str">
        <f>IFERROR(__xludf.DUMMYFUNCTION("""COMPUTED_VALUE"""),"No")</f>
        <v>No</v>
      </c>
      <c r="I123" s="1" t="str">
        <f>IFERROR(__xludf.DUMMYFUNCTION("""COMPUTED_VALUE"""),"Will NOT work for them")</f>
        <v>Will NOT work for them</v>
      </c>
      <c r="J123" s="1">
        <f>IFERROR(__xludf.DUMMYFUNCTION("""COMPUTED_VALUE"""),6.0)</f>
        <v>6</v>
      </c>
      <c r="K123" s="1" t="str">
        <f>IFERROR(__xludf.DUMMYFUNCTION("""COMPUTED_VALUE"""),"Every Day Office Environment")</f>
        <v>Every Day Office Environment</v>
      </c>
      <c r="L123" s="1" t="str">
        <f>IFERROR(__xludf.DUMMYFUNCTION("""COMPUTED_VALUE"""),"Employer who appreciates learning and enables that environment")</f>
        <v>Employer who appreciates learning and enables that environment</v>
      </c>
      <c r="M123" s="1" t="str">
        <f>IFERROR(__xludf.DUMMYFUNCTION("""COMPUTED_VALUE"""),"Instructor or Expert Learning Programs, Learning by observing others")</f>
        <v>Instructor or Expert Learning Programs, Learning by observing others</v>
      </c>
      <c r="N12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23" s="1" t="str">
        <f>IFERROR(__xludf.DUMMYFUNCTION("""COMPUTED_VALUE"""),"Manager who clearly describes what she/he needs")</f>
        <v>Manager who clearly describes what she/he needs</v>
      </c>
      <c r="P123" s="1" t="str">
        <f>IFERROR(__xludf.DUMMYFUNCTION("""COMPUTED_VALUE"""),"Work with more than 10 people in my team")</f>
        <v>Work with more than 10 people in my team</v>
      </c>
      <c r="Q123" s="1"/>
      <c r="R123" s="1"/>
      <c r="S123" s="1"/>
    </row>
    <row r="124">
      <c r="A124" s="2">
        <f>IFERROR(__xludf.DUMMYFUNCTION("""COMPUTED_VALUE"""),44912.710650486115)</f>
        <v>44912.71065</v>
      </c>
      <c r="B124" s="1" t="str">
        <f>IFERROR(__xludf.DUMMYFUNCTION("""COMPUTED_VALUE"""),"India")</f>
        <v>India</v>
      </c>
      <c r="C124" s="1">
        <f>IFERROR(__xludf.DUMMYFUNCTION("""COMPUTED_VALUE"""),425002.0)</f>
        <v>425002</v>
      </c>
      <c r="D124" s="1" t="str">
        <f>IFERROR(__xludf.DUMMYFUNCTION("""COMPUTED_VALUE"""),"Female")</f>
        <v>Female</v>
      </c>
      <c r="E124" s="1" t="str">
        <f>IFERROR(__xludf.DUMMYFUNCTION("""COMPUTED_VALUE"""),"My Parents")</f>
        <v>My Parents</v>
      </c>
      <c r="F124" s="1" t="str">
        <f>IFERROR(__xludf.DUMMYFUNCTION("""COMPUTED_VALUE"""),"No I would not be pursuing Higher Education outside of India")</f>
        <v>No I would not be pursuing Higher Education outside of India</v>
      </c>
      <c r="G124" s="1" t="str">
        <f>IFERROR(__xludf.DUMMYFUNCTION("""COMPUTED_VALUE"""),"Will work for 3 years or more")</f>
        <v>Will work for 3 years or more</v>
      </c>
      <c r="H124" s="1" t="str">
        <f>IFERROR(__xludf.DUMMYFUNCTION("""COMPUTED_VALUE"""),"No")</f>
        <v>No</v>
      </c>
      <c r="I124" s="1" t="str">
        <f>IFERROR(__xludf.DUMMYFUNCTION("""COMPUTED_VALUE"""),"Will NOT work for them")</f>
        <v>Will NOT work for them</v>
      </c>
      <c r="J124" s="1">
        <f>IFERROR(__xludf.DUMMYFUNCTION("""COMPUTED_VALUE"""),2.0)</f>
        <v>2</v>
      </c>
      <c r="K124" s="1" t="str">
        <f>IFERROR(__xludf.DUMMYFUNCTION("""COMPUTED_VALUE"""),"Fully Remote with No option to visit offices")</f>
        <v>Fully Remote with No option to visit offices</v>
      </c>
      <c r="L124" s="1" t="str">
        <f>IFERROR(__xludf.DUMMYFUNCTION("""COMPUTED_VALUE"""),"Employer who appreciates learning and enables that environment")</f>
        <v>Employer who appreciates learning and enables that environment</v>
      </c>
      <c r="M124" s="1" t="str">
        <f>IFERROR(__xludf.DUMMYFUNCTION("""COMPUTED_VALUE"""),"Self Paced Learning Portals, Instructor or Expert Learning Programs")</f>
        <v>Self Paced Learning Portals, Instructor or Expert Learning Programs</v>
      </c>
      <c r="N124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124" s="1" t="str">
        <f>IFERROR(__xludf.DUMMYFUNCTION("""COMPUTED_VALUE"""),"Manager who sets goal and helps me achieve it")</f>
        <v>Manager who sets goal and helps me achieve it</v>
      </c>
      <c r="P124" s="1" t="str">
        <f>IFERROR(__xludf.DUMMYFUNCTION("""COMPUTED_VALUE"""),"Work with 2 to 3 people in my team")</f>
        <v>Work with 2 to 3 people in my team</v>
      </c>
      <c r="Q124" s="1"/>
      <c r="R124" s="1"/>
      <c r="S124" s="1"/>
    </row>
    <row r="125">
      <c r="A125" s="2">
        <f>IFERROR(__xludf.DUMMYFUNCTION("""COMPUTED_VALUE"""),44912.77149796297)</f>
        <v>44912.7715</v>
      </c>
      <c r="B125" s="1" t="str">
        <f>IFERROR(__xludf.DUMMYFUNCTION("""COMPUTED_VALUE"""),"India")</f>
        <v>India</v>
      </c>
      <c r="C125" s="1">
        <f>IFERROR(__xludf.DUMMYFUNCTION("""COMPUTED_VALUE"""),760001.0)</f>
        <v>760001</v>
      </c>
      <c r="D125" s="1" t="str">
        <f>IFERROR(__xludf.DUMMYFUNCTION("""COMPUTED_VALUE"""),"Female")</f>
        <v>Female</v>
      </c>
      <c r="E125" s="1" t="str">
        <f>IFERROR(__xludf.DUMMYFUNCTION("""COMPUTED_VALUE"""),"People from my circle, but not family members")</f>
        <v>People from my circle, but not family members</v>
      </c>
      <c r="F125" s="1" t="str">
        <f>IFERROR(__xludf.DUMMYFUNCTION("""COMPUTED_VALUE"""),"No I would not be pursuing Higher Education outside of India")</f>
        <v>No I would not be pursuing Higher Education outside of India</v>
      </c>
      <c r="G125" s="1" t="str">
        <f>IFERROR(__xludf.DUMMYFUNCTION("""COMPUTED_VALUE"""),"Will work for 3 years or more")</f>
        <v>Will work for 3 years or more</v>
      </c>
      <c r="H125" s="1" t="str">
        <f>IFERROR(__xludf.DUMMYFUNCTION("""COMPUTED_VALUE"""),"No")</f>
        <v>No</v>
      </c>
      <c r="I125" s="1" t="str">
        <f>IFERROR(__xludf.DUMMYFUNCTION("""COMPUTED_VALUE"""),"Will NOT work for them")</f>
        <v>Will NOT work for them</v>
      </c>
      <c r="J125" s="1">
        <f>IFERROR(__xludf.DUMMYFUNCTION("""COMPUTED_VALUE"""),10.0)</f>
        <v>10</v>
      </c>
      <c r="K125" s="1" t="str">
        <f>IFERROR(__xludf.DUMMYFUNCTION("""COMPUTED_VALUE"""),"Fully Remote with Options to travel as and when needed")</f>
        <v>Fully Remote with Options to travel as and when needed</v>
      </c>
      <c r="L12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2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25" s="1" t="str">
        <f>IFERROR(__xludf.DUMMYFUNCTION("""COMPUTED_VALUE"""),"Design and Creative strategy in any company, Business Operations in any organization, Work in a BPO setup for some well known client")</f>
        <v>Design and Creative strategy in any company, Business Operations in any organization, Work in a BPO setup for some well known client</v>
      </c>
      <c r="O125" s="1" t="str">
        <f>IFERROR(__xludf.DUMMYFUNCTION("""COMPUTED_VALUE"""),"Manager who explains what is expected, sets a goal and helps achieve it")</f>
        <v>Manager who explains what is expected, sets a goal and helps achieve it</v>
      </c>
      <c r="P125" s="1" t="str">
        <f>IFERROR(__xludf.DUMMYFUNCTION("""COMPUTED_VALUE"""),"Work with 2 to 3 people in my team")</f>
        <v>Work with 2 to 3 people in my team</v>
      </c>
      <c r="Q125" s="1"/>
      <c r="R125" s="1"/>
      <c r="S125" s="1"/>
    </row>
    <row r="126">
      <c r="A126" s="2">
        <f>IFERROR(__xludf.DUMMYFUNCTION("""COMPUTED_VALUE"""),44912.79966300926)</f>
        <v>44912.79966</v>
      </c>
      <c r="B126" s="1" t="str">
        <f>IFERROR(__xludf.DUMMYFUNCTION("""COMPUTED_VALUE"""),"India")</f>
        <v>India</v>
      </c>
      <c r="C126" s="1">
        <f>IFERROR(__xludf.DUMMYFUNCTION("""COMPUTED_VALUE"""),226023.0)</f>
        <v>226023</v>
      </c>
      <c r="D126" s="1" t="str">
        <f>IFERROR(__xludf.DUMMYFUNCTION("""COMPUTED_VALUE"""),"Male")</f>
        <v>Male</v>
      </c>
      <c r="E126" s="1" t="str">
        <f>IFERROR(__xludf.DUMMYFUNCTION("""COMPUTED_VALUE"""),"Influencers who had successful careers")</f>
        <v>Influencers who had successful careers</v>
      </c>
      <c r="F126" s="1" t="str">
        <f>IFERROR(__xludf.DUMMYFUNCTION("""COMPUTED_VALUE"""),"No I would not be pursuing Higher Education outside of India")</f>
        <v>No I would not be pursuing Higher Education outside of India</v>
      </c>
      <c r="G126" s="1" t="str">
        <f>IFERROR(__xludf.DUMMYFUNCTION("""COMPUTED_VALUE"""),"This will be hard to do, but if it is the right company I would try")</f>
        <v>This will be hard to do, but if it is the right company I would try</v>
      </c>
      <c r="H126" s="1" t="str">
        <f>IFERROR(__xludf.DUMMYFUNCTION("""COMPUTED_VALUE"""),"Yes")</f>
        <v>Yes</v>
      </c>
      <c r="I126" s="1" t="str">
        <f>IFERROR(__xludf.DUMMYFUNCTION("""COMPUTED_VALUE"""),"Will NOT work for them")</f>
        <v>Will NOT work for them</v>
      </c>
      <c r="J126" s="1">
        <f>IFERROR(__xludf.DUMMYFUNCTION("""COMPUTED_VALUE"""),5.0)</f>
        <v>5</v>
      </c>
      <c r="K126" s="1" t="str">
        <f>IFERROR(__xludf.DUMMYFUNCTION("""COMPUTED_VALUE"""),"Hybrid Working Environment with less than 10 days a month at office")</f>
        <v>Hybrid Working Environment with less than 10 days a month at office</v>
      </c>
      <c r="L126" s="1" t="str">
        <f>IFERROR(__xludf.DUMMYFUNCTION("""COMPUTED_VALUE"""),"Employer who appreciates learning and enables that environment")</f>
        <v>Employer who appreciates learning and enables that environment</v>
      </c>
      <c r="M12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26" s="1" t="str">
        <f>IFERROR(__xludf.DUMMYFUNCTION("""COMPUTED_VALUE"""),"Manage and drive End-to-End Projects or Products, Look deeply into Data and generate insights, Become a content Creator in some platform")</f>
        <v>Manage and drive End-to-End Projects or Products, Look deeply into Data and generate insights, Become a content Creator in some platform</v>
      </c>
      <c r="O126" s="1" t="str">
        <f>IFERROR(__xludf.DUMMYFUNCTION("""COMPUTED_VALUE"""),"Manager who explains what is expected, sets a goal and helps achieve it")</f>
        <v>Manager who explains what is expected, sets a goal and helps achieve it</v>
      </c>
      <c r="P126" s="1" t="str">
        <f>IFERROR(__xludf.DUMMYFUNCTION("""COMPUTED_VALUE"""),"Work with 5 to 6 people in my team")</f>
        <v>Work with 5 to 6 people in my team</v>
      </c>
      <c r="Q126" s="1"/>
      <c r="R126" s="1"/>
      <c r="S126" s="1"/>
    </row>
    <row r="127">
      <c r="A127" s="2">
        <f>IFERROR(__xludf.DUMMYFUNCTION("""COMPUTED_VALUE"""),44912.81126307871)</f>
        <v>44912.81126</v>
      </c>
      <c r="B127" s="1" t="str">
        <f>IFERROR(__xludf.DUMMYFUNCTION("""COMPUTED_VALUE"""),"India")</f>
        <v>India</v>
      </c>
      <c r="C127" s="1">
        <f>IFERROR(__xludf.DUMMYFUNCTION("""COMPUTED_VALUE"""),560077.0)</f>
        <v>560077</v>
      </c>
      <c r="D127" s="1" t="str">
        <f>IFERROR(__xludf.DUMMYFUNCTION("""COMPUTED_VALUE"""),"Male")</f>
        <v>Male</v>
      </c>
      <c r="E127" s="1" t="str">
        <f>IFERROR(__xludf.DUMMYFUNCTION("""COMPUTED_VALUE"""),"People who have changed the world for better")</f>
        <v>People who have changed the world for better</v>
      </c>
      <c r="F127" s="1" t="str">
        <f>IFERROR(__xludf.DUMMYFUNCTION("""COMPUTED_VALUE"""),"No I would not be pursuing Higher Education outside of India")</f>
        <v>No I would not be pursuing Higher Education outside of India</v>
      </c>
      <c r="G127" s="1" t="str">
        <f>IFERROR(__xludf.DUMMYFUNCTION("""COMPUTED_VALUE"""),"Will work for 3 years or more")</f>
        <v>Will work for 3 years or more</v>
      </c>
      <c r="H127" s="1" t="str">
        <f>IFERROR(__xludf.DUMMYFUNCTION("""COMPUTED_VALUE"""),"No")</f>
        <v>No</v>
      </c>
      <c r="I127" s="1" t="str">
        <f>IFERROR(__xludf.DUMMYFUNCTION("""COMPUTED_VALUE"""),"Will NOT work for them")</f>
        <v>Will NOT work for them</v>
      </c>
      <c r="J127" s="1">
        <f>IFERROR(__xludf.DUMMYFUNCTION("""COMPUTED_VALUE"""),2.0)</f>
        <v>2</v>
      </c>
      <c r="K127" s="1" t="str">
        <f>IFERROR(__xludf.DUMMYFUNCTION("""COMPUTED_VALUE"""),"Fully Remote with Options to travel as and when needed")</f>
        <v>Fully Remote with Options to travel as and when needed</v>
      </c>
      <c r="L1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" s="1" t="str">
        <f>IFERROR(__xludf.DUMMYFUNCTION("""COMPUTED_VALUE"""),"Self Paced Learning Portals, Learning by observing others")</f>
        <v>Self Paced Learning Portals, Learning by observing others</v>
      </c>
      <c r="N127" s="1" t="str">
        <f>IFERROR(__xludf.DUMMYFUNCTION("""COMPUTED_VALUE"""),"Teaching in any of the institutes/online or Offline, Design and Develop amazing software, Look deeply into Data and generate insights")</f>
        <v>Teaching in any of the institutes/online or Offline, Design and Develop amazing software, Look deeply into Data and generate insights</v>
      </c>
      <c r="O127" s="1" t="str">
        <f>IFERROR(__xludf.DUMMYFUNCTION("""COMPUTED_VALUE"""),"Manager who explains what is expected, sets a goal and helps achieve it")</f>
        <v>Manager who explains what is expected, sets a goal and helps achieve it</v>
      </c>
      <c r="P127" s="1" t="str">
        <f>IFERROR(__xludf.DUMMYFUNCTION("""COMPUTED_VALUE"""),"Work with 5 to 6 people in my team")</f>
        <v>Work with 5 to 6 people in my team</v>
      </c>
      <c r="Q127" s="1"/>
      <c r="R127" s="1"/>
      <c r="S127" s="1"/>
    </row>
    <row r="128">
      <c r="A128" s="2">
        <f>IFERROR(__xludf.DUMMYFUNCTION("""COMPUTED_VALUE"""),44912.843230185186)</f>
        <v>44912.84323</v>
      </c>
      <c r="B128" s="1" t="str">
        <f>IFERROR(__xludf.DUMMYFUNCTION("""COMPUTED_VALUE"""),"India")</f>
        <v>India</v>
      </c>
      <c r="C128" s="1">
        <f>IFERROR(__xludf.DUMMYFUNCTION("""COMPUTED_VALUE"""),302039.0)</f>
        <v>302039</v>
      </c>
      <c r="D128" s="1" t="str">
        <f>IFERROR(__xludf.DUMMYFUNCTION("""COMPUTED_VALUE"""),"Male")</f>
        <v>Male</v>
      </c>
      <c r="E128" s="1" t="str">
        <f>IFERROR(__xludf.DUMMYFUNCTION("""COMPUTED_VALUE"""),"My Parents")</f>
        <v>My Parents</v>
      </c>
      <c r="F128" s="1" t="str">
        <f>IFERROR(__xludf.DUMMYFUNCTION("""COMPUTED_VALUE"""),"No I would not be pursuing Higher Education outside of India")</f>
        <v>No I would not be pursuing Higher Education outside of India</v>
      </c>
      <c r="G128" s="1" t="str">
        <f>IFERROR(__xludf.DUMMYFUNCTION("""COMPUTED_VALUE"""),"Will work for 3 years or more")</f>
        <v>Will work for 3 years or more</v>
      </c>
      <c r="H128" s="1" t="str">
        <f>IFERROR(__xludf.DUMMYFUNCTION("""COMPUTED_VALUE"""),"Yes")</f>
        <v>Yes</v>
      </c>
      <c r="I128" s="1" t="str">
        <f>IFERROR(__xludf.DUMMYFUNCTION("""COMPUTED_VALUE"""),"Will work for them")</f>
        <v>Will work for them</v>
      </c>
      <c r="J128" s="1">
        <f>IFERROR(__xludf.DUMMYFUNCTION("""COMPUTED_VALUE"""),9.0)</f>
        <v>9</v>
      </c>
      <c r="K128" s="1" t="str">
        <f>IFERROR(__xludf.DUMMYFUNCTION("""COMPUTED_VALUE"""),"Fully Remote with No option to visit offices")</f>
        <v>Fully Remote with No option to visit offices</v>
      </c>
      <c r="L128" s="1" t="str">
        <f>IFERROR(__xludf.DUMMYFUNCTION("""COMPUTED_VALUE"""),"Employer who appreciates learning and enables that environment")</f>
        <v>Employer who appreciates learning and enables that environment</v>
      </c>
      <c r="M128" s="1" t="str">
        <f>IFERROR(__xludf.DUMMYFUNCTION("""COMPUTED_VALUE"""),"Instructor or Expert Learning Programs, Learning by observing others")</f>
        <v>Instructor or Expert Learning Programs, Learning by observing others</v>
      </c>
      <c r="N128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28" s="1" t="str">
        <f>IFERROR(__xludf.DUMMYFUNCTION("""COMPUTED_VALUE"""),"Manager who clearly describes what she/he needs")</f>
        <v>Manager who clearly describes what she/he needs</v>
      </c>
      <c r="P128" s="1" t="str">
        <f>IFERROR(__xludf.DUMMYFUNCTION("""COMPUTED_VALUE"""),"Work with 5 to 6 people in my team")</f>
        <v>Work with 5 to 6 people in my team</v>
      </c>
      <c r="Q128" s="1"/>
      <c r="R128" s="1"/>
      <c r="S128" s="1"/>
    </row>
    <row r="129">
      <c r="A129" s="2">
        <f>IFERROR(__xludf.DUMMYFUNCTION("""COMPUTED_VALUE"""),44912.85887099537)</f>
        <v>44912.85887</v>
      </c>
      <c r="B129" s="1" t="str">
        <f>IFERROR(__xludf.DUMMYFUNCTION("""COMPUTED_VALUE"""),"India")</f>
        <v>India</v>
      </c>
      <c r="C129" s="1">
        <f>IFERROR(__xludf.DUMMYFUNCTION("""COMPUTED_VALUE"""),751010.0)</f>
        <v>751010</v>
      </c>
      <c r="D129" s="1" t="str">
        <f>IFERROR(__xludf.DUMMYFUNCTION("""COMPUTED_VALUE"""),"Male")</f>
        <v>Male</v>
      </c>
      <c r="E129" s="1" t="str">
        <f>IFERROR(__xludf.DUMMYFUNCTION("""COMPUTED_VALUE"""),"Influencers who had successful careers")</f>
        <v>Influencers who had successful careers</v>
      </c>
      <c r="F129" s="1" t="str">
        <f>IFERROR(__xludf.DUMMYFUNCTION("""COMPUTED_VALUE"""),"Yes, I will earn and do that")</f>
        <v>Yes, I will earn and do that</v>
      </c>
      <c r="G129" s="1" t="str">
        <f>IFERROR(__xludf.DUMMYFUNCTION("""COMPUTED_VALUE"""),"This will be hard to do, but if it is the right company I would try")</f>
        <v>This will be hard to do, but if it is the right company I would try</v>
      </c>
      <c r="H129" s="1" t="str">
        <f>IFERROR(__xludf.DUMMYFUNCTION("""COMPUTED_VALUE"""),"No")</f>
        <v>No</v>
      </c>
      <c r="I129" s="1" t="str">
        <f>IFERROR(__xludf.DUMMYFUNCTION("""COMPUTED_VALUE"""),"Will work for them")</f>
        <v>Will work for them</v>
      </c>
      <c r="J129" s="1">
        <f>IFERROR(__xludf.DUMMYFUNCTION("""COMPUTED_VALUE"""),3.0)</f>
        <v>3</v>
      </c>
      <c r="K129" s="1" t="str">
        <f>IFERROR(__xludf.DUMMYFUNCTION("""COMPUTED_VALUE"""),"Hybrid Working Environment with less than 15 days a month at office")</f>
        <v>Hybrid Working Environment with less than 15 days a month at office</v>
      </c>
      <c r="L1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29" s="1" t="str">
        <f>IFERROR(__xludf.DUMMYFUNCTION("""COMPUTED_VALUE"""),"Manage and drive End-to-End Projects or Products, Build and develop a Team, Work in a BPO setup for some well known client")</f>
        <v>Manage and drive End-to-End Projects or Products, Build and develop a Team, Work in a BPO setup for some well known client</v>
      </c>
      <c r="O129" s="1" t="str">
        <f>IFERROR(__xludf.DUMMYFUNCTION("""COMPUTED_VALUE"""),"Manager who explains what is expected, sets a goal and helps achieve it")</f>
        <v>Manager who explains what is expected, sets a goal and helps achieve it</v>
      </c>
      <c r="P129" s="1" t="str">
        <f>IFERROR(__xludf.DUMMYFUNCTION("""COMPUTED_VALUE"""),"Work with 7 to 10 or more people in my team")</f>
        <v>Work with 7 to 10 or more people in my team</v>
      </c>
      <c r="Q129" s="1"/>
      <c r="R129" s="1"/>
      <c r="S129" s="1"/>
    </row>
    <row r="130">
      <c r="A130" s="2">
        <f>IFERROR(__xludf.DUMMYFUNCTION("""COMPUTED_VALUE"""),44912.86442118055)</f>
        <v>44912.86442</v>
      </c>
      <c r="B130" s="1" t="str">
        <f>IFERROR(__xludf.DUMMYFUNCTION("""COMPUTED_VALUE"""),"Germany")</f>
        <v>Germany</v>
      </c>
      <c r="C130" s="1">
        <f>IFERROR(__xludf.DUMMYFUNCTION("""COMPUTED_VALUE"""),81827.0)</f>
        <v>81827</v>
      </c>
      <c r="D130" s="1" t="str">
        <f>IFERROR(__xludf.DUMMYFUNCTION("""COMPUTED_VALUE"""),"Male")</f>
        <v>Male</v>
      </c>
      <c r="E130" s="1" t="str">
        <f>IFERROR(__xludf.DUMMYFUNCTION("""COMPUTED_VALUE"""),"People who have changed the world for better")</f>
        <v>People who have changed the world for better</v>
      </c>
      <c r="F130" s="1" t="str">
        <f>IFERROR(__xludf.DUMMYFUNCTION("""COMPUTED_VALUE"""),"Yes, I will earn and do that")</f>
        <v>Yes, I will earn and do that</v>
      </c>
      <c r="G130" s="1" t="str">
        <f>IFERROR(__xludf.DUMMYFUNCTION("""COMPUTED_VALUE"""),"Will work for 3 years or more")</f>
        <v>Will work for 3 years or more</v>
      </c>
      <c r="H130" s="1" t="str">
        <f>IFERROR(__xludf.DUMMYFUNCTION("""COMPUTED_VALUE"""),"Yes")</f>
        <v>Yes</v>
      </c>
      <c r="I130" s="1" t="str">
        <f>IFERROR(__xludf.DUMMYFUNCTION("""COMPUTED_VALUE"""),"Will work for them")</f>
        <v>Will work for them</v>
      </c>
      <c r="J130" s="1">
        <f>IFERROR(__xludf.DUMMYFUNCTION("""COMPUTED_VALUE"""),5.0)</f>
        <v>5</v>
      </c>
      <c r="K130" s="1" t="str">
        <f>IFERROR(__xludf.DUMMYFUNCTION("""COMPUTED_VALUE"""),"Fully Remote with Options to travel as and when needed")</f>
        <v>Fully Remote with Options to travel as and when needed</v>
      </c>
      <c r="L1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" s="1" t="str">
        <f>IFERROR(__xludf.DUMMYFUNCTION("""COMPUTED_VALUE"""),"Self Paced Learning Portals, Instructor or Expert Learning Programs")</f>
        <v>Self Paced Learning Portals, Instructor or Expert Learning Programs</v>
      </c>
      <c r="N130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130" s="1" t="str">
        <f>IFERROR(__xludf.DUMMYFUNCTION("""COMPUTED_VALUE"""),"Manager who clearly describes what she/he needs")</f>
        <v>Manager who clearly describes what she/he needs</v>
      </c>
      <c r="P130" s="1" t="str">
        <f>IFERROR(__xludf.DUMMYFUNCTION("""COMPUTED_VALUE"""),"Work alone, Work with 2 to 3 people in my team")</f>
        <v>Work alone, Work with 2 to 3 people in my team</v>
      </c>
      <c r="Q130" s="1"/>
      <c r="R130" s="1"/>
      <c r="S130" s="1"/>
    </row>
    <row r="131">
      <c r="A131" s="2">
        <f>IFERROR(__xludf.DUMMYFUNCTION("""COMPUTED_VALUE"""),44912.89552576389)</f>
        <v>44912.89553</v>
      </c>
      <c r="B131" s="1" t="str">
        <f>IFERROR(__xludf.DUMMYFUNCTION("""COMPUTED_VALUE"""),"India")</f>
        <v>India</v>
      </c>
      <c r="C131" s="1">
        <f>IFERROR(__xludf.DUMMYFUNCTION("""COMPUTED_VALUE"""),121003.0)</f>
        <v>121003</v>
      </c>
      <c r="D131" s="1" t="str">
        <f>IFERROR(__xludf.DUMMYFUNCTION("""COMPUTED_VALUE"""),"Male")</f>
        <v>Male</v>
      </c>
      <c r="E131" s="1" t="str">
        <f>IFERROR(__xludf.DUMMYFUNCTION("""COMPUTED_VALUE"""),"People from my circle, but not family members")</f>
        <v>People from my circle, but not family members</v>
      </c>
      <c r="F131" s="1" t="str">
        <f>IFERROR(__xludf.DUMMYFUNCTION("""COMPUTED_VALUE"""),"No, But if someone could bare the cost I will")</f>
        <v>No, But if someone could bare the cost I will</v>
      </c>
      <c r="G131" s="1" t="str">
        <f>IFERROR(__xludf.DUMMYFUNCTION("""COMPUTED_VALUE"""),"This will be hard to do, but if it is the right company I would try")</f>
        <v>This will be hard to do, but if it is the right company I would try</v>
      </c>
      <c r="H131" s="1" t="str">
        <f>IFERROR(__xludf.DUMMYFUNCTION("""COMPUTED_VALUE"""),"No")</f>
        <v>No</v>
      </c>
      <c r="I131" s="1" t="str">
        <f>IFERROR(__xludf.DUMMYFUNCTION("""COMPUTED_VALUE"""),"Will NOT work for them")</f>
        <v>Will NOT work for them</v>
      </c>
      <c r="J131" s="1">
        <f>IFERROR(__xludf.DUMMYFUNCTION("""COMPUTED_VALUE"""),5.0)</f>
        <v>5</v>
      </c>
      <c r="K131" s="1" t="str">
        <f>IFERROR(__xludf.DUMMYFUNCTION("""COMPUTED_VALUE"""),"Hybrid Working Environment with less than 15 days a month at office")</f>
        <v>Hybrid Working Environment with less than 15 days a month at office</v>
      </c>
      <c r="L1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" s="1" t="str">
        <f>IFERROR(__xludf.DUMMYFUNCTION("""COMPUTED_VALUE"""),"Self Paced Learning Portals, Learning by observing others")</f>
        <v>Self Paced Learning Portals, Learning by observing others</v>
      </c>
      <c r="N131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31" s="1" t="str">
        <f>IFERROR(__xludf.DUMMYFUNCTION("""COMPUTED_VALUE"""),"Manager who explains what is expected, sets a goal and helps achieve it")</f>
        <v>Manager who explains what is expected, sets a goal and helps achieve it</v>
      </c>
      <c r="P131" s="1" t="str">
        <f>IFERROR(__xludf.DUMMYFUNCTION("""COMPUTED_VALUE"""),"Work with 2 to 3 people in my team")</f>
        <v>Work with 2 to 3 people in my team</v>
      </c>
      <c r="Q131" s="1"/>
      <c r="R131" s="1"/>
      <c r="S131" s="1"/>
    </row>
    <row r="132">
      <c r="A132" s="2">
        <f>IFERROR(__xludf.DUMMYFUNCTION("""COMPUTED_VALUE"""),44912.92532199074)</f>
        <v>44912.92532</v>
      </c>
      <c r="B132" s="1" t="str">
        <f>IFERROR(__xludf.DUMMYFUNCTION("""COMPUTED_VALUE"""),"India")</f>
        <v>India</v>
      </c>
      <c r="C132" s="1">
        <f>IFERROR(__xludf.DUMMYFUNCTION("""COMPUTED_VALUE"""),101201.0)</f>
        <v>101201</v>
      </c>
      <c r="D132" s="1" t="str">
        <f>IFERROR(__xludf.DUMMYFUNCTION("""COMPUTED_VALUE"""),"Male")</f>
        <v>Male</v>
      </c>
      <c r="E132" s="1" t="str">
        <f>IFERROR(__xludf.DUMMYFUNCTION("""COMPUTED_VALUE"""),"My Parents")</f>
        <v>My Parents</v>
      </c>
      <c r="F132" s="1" t="str">
        <f>IFERROR(__xludf.DUMMYFUNCTION("""COMPUTED_VALUE"""),"No I would not be pursuing Higher Education outside of India")</f>
        <v>No I would not be pursuing Higher Education outside of India</v>
      </c>
      <c r="G132" s="1" t="str">
        <f>IFERROR(__xludf.DUMMYFUNCTION("""COMPUTED_VALUE"""),"This will be hard to do, but if it is the right company I would try")</f>
        <v>This will be hard to do, but if it is the right company I would try</v>
      </c>
      <c r="H132" s="1" t="str">
        <f>IFERROR(__xludf.DUMMYFUNCTION("""COMPUTED_VALUE"""),"No")</f>
        <v>No</v>
      </c>
      <c r="I132" s="1" t="str">
        <f>IFERROR(__xludf.DUMMYFUNCTION("""COMPUTED_VALUE"""),"Will NOT work for them")</f>
        <v>Will NOT work for them</v>
      </c>
      <c r="J132" s="1">
        <f>IFERROR(__xludf.DUMMYFUNCTION("""COMPUTED_VALUE"""),2.0)</f>
        <v>2</v>
      </c>
      <c r="K132" s="1" t="str">
        <f>IFERROR(__xludf.DUMMYFUNCTION("""COMPUTED_VALUE"""),"Hybrid Working Environment with less than 3 days a month at office")</f>
        <v>Hybrid Working Environment with less than 3 days a month at office</v>
      </c>
      <c r="L1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" s="1" t="str">
        <f>IFERROR(__xludf.DUMMYFUNCTION("""COMPUTED_VALUE"""),"Instructor or Expert Learning Programs, Learning by observing others")</f>
        <v>Instructor or Expert Learning Programs, Learning by observing others</v>
      </c>
      <c r="N132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32" s="1" t="str">
        <f>IFERROR(__xludf.DUMMYFUNCTION("""COMPUTED_VALUE"""),"Manager who sets goal and helps me achieve it")</f>
        <v>Manager who sets goal and helps me achieve it</v>
      </c>
      <c r="P132" s="1" t="str">
        <f>IFERROR(__xludf.DUMMYFUNCTION("""COMPUTED_VALUE"""),"Work with 2 to 3 people in my team")</f>
        <v>Work with 2 to 3 people in my team</v>
      </c>
      <c r="Q132" s="1"/>
      <c r="R132" s="1"/>
      <c r="S132" s="1"/>
    </row>
    <row r="133">
      <c r="A133" s="2">
        <f>IFERROR(__xludf.DUMMYFUNCTION("""COMPUTED_VALUE"""),44912.92992026621)</f>
        <v>44912.92992</v>
      </c>
      <c r="B133" s="1" t="str">
        <f>IFERROR(__xludf.DUMMYFUNCTION("""COMPUTED_VALUE"""),"India")</f>
        <v>India</v>
      </c>
      <c r="C133" s="1">
        <f>IFERROR(__xludf.DUMMYFUNCTION("""COMPUTED_VALUE"""),605401.0)</f>
        <v>605401</v>
      </c>
      <c r="D133" s="1" t="str">
        <f>IFERROR(__xludf.DUMMYFUNCTION("""COMPUTED_VALUE"""),"Male")</f>
        <v>Male</v>
      </c>
      <c r="E133" s="1" t="str">
        <f>IFERROR(__xludf.DUMMYFUNCTION("""COMPUTED_VALUE"""),"My Parents")</f>
        <v>My Parents</v>
      </c>
      <c r="F133" s="1" t="str">
        <f>IFERROR(__xludf.DUMMYFUNCTION("""COMPUTED_VALUE"""),"Yes, I will earn and do that")</f>
        <v>Yes, I will earn and do that</v>
      </c>
      <c r="G133" s="1" t="str">
        <f>IFERROR(__xludf.DUMMYFUNCTION("""COMPUTED_VALUE"""),"Will work for 3 years or more")</f>
        <v>Will work for 3 years or more</v>
      </c>
      <c r="H133" s="1" t="str">
        <f>IFERROR(__xludf.DUMMYFUNCTION("""COMPUTED_VALUE"""),"Yes")</f>
        <v>Yes</v>
      </c>
      <c r="I133" s="1" t="str">
        <f>IFERROR(__xludf.DUMMYFUNCTION("""COMPUTED_VALUE"""),"Will NOT work for them")</f>
        <v>Will NOT work for them</v>
      </c>
      <c r="J133" s="1">
        <f>IFERROR(__xludf.DUMMYFUNCTION("""COMPUTED_VALUE"""),7.0)</f>
        <v>7</v>
      </c>
      <c r="K133" s="1" t="str">
        <f>IFERROR(__xludf.DUMMYFUNCTION("""COMPUTED_VALUE"""),"Hybrid Working Environment with less than 10 days a month at office")</f>
        <v>Hybrid Working Environment with less than 10 days a month at office</v>
      </c>
      <c r="L133" s="1" t="str">
        <f>IFERROR(__xludf.DUMMYFUNCTION("""COMPUTED_VALUE"""),"Employer who appreciates learning and enables that environment")</f>
        <v>Employer who appreciates learning and enables that environment</v>
      </c>
      <c r="M13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33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33" s="1" t="str">
        <f>IFERROR(__xludf.DUMMYFUNCTION("""COMPUTED_VALUE"""),"Manager who sets goal and helps me achieve it")</f>
        <v>Manager who sets goal and helps me achieve it</v>
      </c>
      <c r="P13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33" s="1"/>
      <c r="R133" s="1"/>
      <c r="S133" s="1"/>
    </row>
    <row r="134">
      <c r="A134" s="2">
        <f>IFERROR(__xludf.DUMMYFUNCTION("""COMPUTED_VALUE"""),44913.40078549768)</f>
        <v>44913.40079</v>
      </c>
      <c r="B134" s="1" t="str">
        <f>IFERROR(__xludf.DUMMYFUNCTION("""COMPUTED_VALUE"""),"India")</f>
        <v>India</v>
      </c>
      <c r="C134" s="1">
        <f>IFERROR(__xludf.DUMMYFUNCTION("""COMPUTED_VALUE"""),753003.0)</f>
        <v>753003</v>
      </c>
      <c r="D134" s="1" t="str">
        <f>IFERROR(__xludf.DUMMYFUNCTION("""COMPUTED_VALUE"""),"Male")</f>
        <v>Male</v>
      </c>
      <c r="E134" s="1" t="str">
        <f>IFERROR(__xludf.DUMMYFUNCTION("""COMPUTED_VALUE"""),"Influencers who had successful careers")</f>
        <v>Influencers who had successful careers</v>
      </c>
      <c r="F134" s="1" t="str">
        <f>IFERROR(__xludf.DUMMYFUNCTION("""COMPUTED_VALUE"""),"Yes, I will earn and do that")</f>
        <v>Yes, I will earn and do that</v>
      </c>
      <c r="G134" s="1" t="str">
        <f>IFERROR(__xludf.DUMMYFUNCTION("""COMPUTED_VALUE"""),"This will be hard to do, but if it is the right company I would try")</f>
        <v>This will be hard to do, but if it is the right company I would try</v>
      </c>
      <c r="H134" s="1" t="str">
        <f>IFERROR(__xludf.DUMMYFUNCTION("""COMPUTED_VALUE"""),"Yes")</f>
        <v>Yes</v>
      </c>
      <c r="I134" s="1" t="str">
        <f>IFERROR(__xludf.DUMMYFUNCTION("""COMPUTED_VALUE"""),"Will work for them")</f>
        <v>Will work for them</v>
      </c>
      <c r="J134" s="1">
        <f>IFERROR(__xludf.DUMMYFUNCTION("""COMPUTED_VALUE"""),7.0)</f>
        <v>7</v>
      </c>
      <c r="K134" s="1" t="str">
        <f>IFERROR(__xludf.DUMMYFUNCTION("""COMPUTED_VALUE"""),"Hybrid Working Environment with less than 15 days a month at office")</f>
        <v>Hybrid Working Environment with less than 15 days a month at office</v>
      </c>
      <c r="L134" s="1" t="str">
        <f>IFERROR(__xludf.DUMMYFUNCTION("""COMPUTED_VALUE"""),"Employer who appreciates learning and enables that environment")</f>
        <v>Employer who appreciates learning and enables that environment</v>
      </c>
      <c r="M134" s="1" t="str">
        <f>IFERROR(__xludf.DUMMYFUNCTION("""COMPUTED_VALUE"""),"Self Paced Learning Portals, Instructor or Expert Learning Programs")</f>
        <v>Self Paced Learning Portals, Instructor or Expert Learning Programs</v>
      </c>
      <c r="N134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134" s="1" t="str">
        <f>IFERROR(__xludf.DUMMYFUNCTION("""COMPUTED_VALUE"""),"Manager who clearly describes what she/he needs")</f>
        <v>Manager who clearly describes what she/he needs</v>
      </c>
      <c r="P134" s="1" t="str">
        <f>IFERROR(__xludf.DUMMYFUNCTION("""COMPUTED_VALUE"""),"Work with 2 to 3 people in my team")</f>
        <v>Work with 2 to 3 people in my team</v>
      </c>
      <c r="Q134" s="1"/>
      <c r="R134" s="1"/>
      <c r="S134" s="1"/>
    </row>
    <row r="135">
      <c r="A135" s="2">
        <f>IFERROR(__xludf.DUMMYFUNCTION("""COMPUTED_VALUE"""),44913.47111798611)</f>
        <v>44913.47112</v>
      </c>
      <c r="B135" s="1" t="str">
        <f>IFERROR(__xludf.DUMMYFUNCTION("""COMPUTED_VALUE"""),"India")</f>
        <v>India</v>
      </c>
      <c r="C135" s="1">
        <f>IFERROR(__xludf.DUMMYFUNCTION("""COMPUTED_VALUE"""),416509.0)</f>
        <v>416509</v>
      </c>
      <c r="D135" s="1" t="str">
        <f>IFERROR(__xludf.DUMMYFUNCTION("""COMPUTED_VALUE"""),"Male")</f>
        <v>Male</v>
      </c>
      <c r="E135" s="1" t="str">
        <f>IFERROR(__xludf.DUMMYFUNCTION("""COMPUTED_VALUE"""),"Social Media like LinkedIn")</f>
        <v>Social Media like LinkedIn</v>
      </c>
      <c r="F135" s="1" t="str">
        <f>IFERROR(__xludf.DUMMYFUNCTION("""COMPUTED_VALUE"""),"Yes, I will earn and do that")</f>
        <v>Yes, I will earn and do that</v>
      </c>
      <c r="G135" s="1" t="str">
        <f>IFERROR(__xludf.DUMMYFUNCTION("""COMPUTED_VALUE"""),"This will be hard to do, but if it is the right company I would try")</f>
        <v>This will be hard to do, but if it is the right company I would try</v>
      </c>
      <c r="H135" s="1" t="str">
        <f>IFERROR(__xludf.DUMMYFUNCTION("""COMPUTED_VALUE"""),"No")</f>
        <v>No</v>
      </c>
      <c r="I135" s="1" t="str">
        <f>IFERROR(__xludf.DUMMYFUNCTION("""COMPUTED_VALUE"""),"Will NOT work for them")</f>
        <v>Will NOT work for them</v>
      </c>
      <c r="J135" s="1">
        <f>IFERROR(__xludf.DUMMYFUNCTION("""COMPUTED_VALUE"""),7.0)</f>
        <v>7</v>
      </c>
      <c r="K135" s="1" t="str">
        <f>IFERROR(__xludf.DUMMYFUNCTION("""COMPUTED_VALUE"""),"Hybrid Working Environment with less than 15 days a month at office")</f>
        <v>Hybrid Working Environment with less than 15 days a month at office</v>
      </c>
      <c r="L135" s="1" t="str">
        <f>IFERROR(__xludf.DUMMYFUNCTION("""COMPUTED_VALUE"""),"Employer who appreciates learning and enables that environment")</f>
        <v>Employer who appreciates learning and enables that environment</v>
      </c>
      <c r="M135" s="1" t="str">
        <f>IFERROR(__xludf.DUMMYFUNCTION("""COMPUTED_VALUE"""),"Self Paced Learning Portals, Instructor or Expert Learning Programs")</f>
        <v>Self Paced Learning Portals, Instructor or Expert Learning Programs</v>
      </c>
      <c r="N135" s="1" t="str">
        <f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135" s="1" t="str">
        <f>IFERROR(__xludf.DUMMYFUNCTION("""COMPUTED_VALUE"""),"Manager who sets goal and helps me achieve it")</f>
        <v>Manager who sets goal and helps me achieve it</v>
      </c>
      <c r="P135" s="1" t="str">
        <f>IFERROR(__xludf.DUMMYFUNCTION("""COMPUTED_VALUE"""),"Work with 5 to 6 people in my team")</f>
        <v>Work with 5 to 6 people in my team</v>
      </c>
      <c r="Q135" s="1"/>
      <c r="R135" s="1"/>
      <c r="S135" s="1"/>
    </row>
    <row r="136">
      <c r="A136" s="2">
        <f>IFERROR(__xludf.DUMMYFUNCTION("""COMPUTED_VALUE"""),44913.498853032404)</f>
        <v>44913.49885</v>
      </c>
      <c r="B136" s="1" t="str">
        <f>IFERROR(__xludf.DUMMYFUNCTION("""COMPUTED_VALUE"""),"India")</f>
        <v>India</v>
      </c>
      <c r="C136" s="1">
        <f>IFERROR(__xludf.DUMMYFUNCTION("""COMPUTED_VALUE"""),400099.0)</f>
        <v>400099</v>
      </c>
      <c r="D136" s="1" t="str">
        <f>IFERROR(__xludf.DUMMYFUNCTION("""COMPUTED_VALUE"""),"Male")</f>
        <v>Male</v>
      </c>
      <c r="E136" s="1" t="str">
        <f>IFERROR(__xludf.DUMMYFUNCTION("""COMPUTED_VALUE"""),"People who have changed the world for better")</f>
        <v>People who have changed the world for better</v>
      </c>
      <c r="F136" s="1" t="str">
        <f>IFERROR(__xludf.DUMMYFUNCTION("""COMPUTED_VALUE"""),"No, But if someone could bare the cost I will")</f>
        <v>No, But if someone could bare the cost I will</v>
      </c>
      <c r="G136" s="1" t="str">
        <f>IFERROR(__xludf.DUMMYFUNCTION("""COMPUTED_VALUE"""),"This will be hard to do, but if it is the right company I would try")</f>
        <v>This will be hard to do, but if it is the right company I would try</v>
      </c>
      <c r="H136" s="1" t="str">
        <f>IFERROR(__xludf.DUMMYFUNCTION("""COMPUTED_VALUE"""),"No")</f>
        <v>No</v>
      </c>
      <c r="I136" s="1" t="str">
        <f>IFERROR(__xludf.DUMMYFUNCTION("""COMPUTED_VALUE"""),"Will NOT work for them")</f>
        <v>Will NOT work for them</v>
      </c>
      <c r="J136" s="1">
        <f>IFERROR(__xludf.DUMMYFUNCTION("""COMPUTED_VALUE"""),6.0)</f>
        <v>6</v>
      </c>
      <c r="K136" s="1" t="str">
        <f>IFERROR(__xludf.DUMMYFUNCTION("""COMPUTED_VALUE"""),"Hybrid Working Environment with less than 3 days a month at office")</f>
        <v>Hybrid Working Environment with less than 3 days a month at office</v>
      </c>
      <c r="L136" s="1" t="str">
        <f>IFERROR(__xludf.DUMMYFUNCTION("""COMPUTED_VALUE"""),"Employer who rewards learning and enables that environment")</f>
        <v>Employer who rewards learning and enables that environment</v>
      </c>
      <c r="M136" s="1" t="str">
        <f>IFERROR(__xludf.DUMMYFUNCTION("""COMPUTED_VALUE"""),"Self Paced Learning Portals, Learning by observing others")</f>
        <v>Self Paced Learning Portals, Learning by observing others</v>
      </c>
      <c r="N136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36" s="1" t="str">
        <f>IFERROR(__xludf.DUMMYFUNCTION("""COMPUTED_VALUE"""),"Manager who clearly describes what she/he needs")</f>
        <v>Manager who clearly describes what she/he needs</v>
      </c>
      <c r="P136" s="1" t="str">
        <f>IFERROR(__xludf.DUMMYFUNCTION("""COMPUTED_VALUE"""),"Work with 2 to 3 people in my team")</f>
        <v>Work with 2 to 3 people in my team</v>
      </c>
      <c r="Q136" s="1"/>
      <c r="R136" s="1"/>
      <c r="S136" s="1"/>
    </row>
    <row r="137">
      <c r="A137" s="2">
        <f>IFERROR(__xludf.DUMMYFUNCTION("""COMPUTED_VALUE"""),44913.558411122685)</f>
        <v>44913.55841</v>
      </c>
      <c r="B137" s="1" t="str">
        <f>IFERROR(__xludf.DUMMYFUNCTION("""COMPUTED_VALUE"""),"India")</f>
        <v>India</v>
      </c>
      <c r="C137" s="1">
        <f>IFERROR(__xludf.DUMMYFUNCTION("""COMPUTED_VALUE"""),301001.0)</f>
        <v>301001</v>
      </c>
      <c r="D137" s="1" t="str">
        <f>IFERROR(__xludf.DUMMYFUNCTION("""COMPUTED_VALUE"""),"Male")</f>
        <v>Male</v>
      </c>
      <c r="E137" s="1" t="str">
        <f>IFERROR(__xludf.DUMMYFUNCTION("""COMPUTED_VALUE"""),"People who have changed the world for better")</f>
        <v>People who have changed the world for better</v>
      </c>
      <c r="F137" s="1" t="str">
        <f>IFERROR(__xludf.DUMMYFUNCTION("""COMPUTED_VALUE"""),"Yes, I will earn and do that")</f>
        <v>Yes, I will earn and do that</v>
      </c>
      <c r="G137" s="1" t="str">
        <f>IFERROR(__xludf.DUMMYFUNCTION("""COMPUTED_VALUE"""),"This will be hard to do, but if it is the right company I would try")</f>
        <v>This will be hard to do, but if it is the right company I would try</v>
      </c>
      <c r="H137" s="1" t="str">
        <f>IFERROR(__xludf.DUMMYFUNCTION("""COMPUTED_VALUE"""),"No")</f>
        <v>No</v>
      </c>
      <c r="I137" s="1" t="str">
        <f>IFERROR(__xludf.DUMMYFUNCTION("""COMPUTED_VALUE"""),"Will NOT work for them")</f>
        <v>Will NOT work for them</v>
      </c>
      <c r="J137" s="1">
        <f>IFERROR(__xludf.DUMMYFUNCTION("""COMPUTED_VALUE"""),4.0)</f>
        <v>4</v>
      </c>
      <c r="K137" s="1" t="str">
        <f>IFERROR(__xludf.DUMMYFUNCTION("""COMPUTED_VALUE"""),"Every Day Office Environment")</f>
        <v>Every Day Office Environment</v>
      </c>
      <c r="L137" s="1" t="str">
        <f>IFERROR(__xludf.DUMMYFUNCTION("""COMPUTED_VALUE"""),"Employer who appreciates learning and enables that environment")</f>
        <v>Employer who appreciates learning and enables that environment</v>
      </c>
      <c r="M13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37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37" s="1" t="str">
        <f>IFERROR(__xludf.DUMMYFUNCTION("""COMPUTED_VALUE"""),"Manager who explains what is expected, sets a goal and helps achieve it")</f>
        <v>Manager who explains what is expected, sets a goal and helps achieve it</v>
      </c>
      <c r="P137" s="1" t="str">
        <f>IFERROR(__xludf.DUMMYFUNCTION("""COMPUTED_VALUE"""),"Work with 5 to 6 people in my team")</f>
        <v>Work with 5 to 6 people in my team</v>
      </c>
      <c r="Q137" s="1"/>
      <c r="R137" s="1"/>
      <c r="S137" s="1"/>
    </row>
    <row r="138">
      <c r="A138" s="2">
        <f>IFERROR(__xludf.DUMMYFUNCTION("""COMPUTED_VALUE"""),44913.62982256945)</f>
        <v>44913.62982</v>
      </c>
      <c r="B138" s="1" t="str">
        <f>IFERROR(__xludf.DUMMYFUNCTION("""COMPUTED_VALUE"""),"India")</f>
        <v>India</v>
      </c>
      <c r="C138" s="1">
        <f>IFERROR(__xludf.DUMMYFUNCTION("""COMPUTED_VALUE"""),302017.0)</f>
        <v>302017</v>
      </c>
      <c r="D138" s="1" t="str">
        <f>IFERROR(__xludf.DUMMYFUNCTION("""COMPUTED_VALUE"""),"Male")</f>
        <v>Male</v>
      </c>
      <c r="E138" s="1" t="str">
        <f>IFERROR(__xludf.DUMMYFUNCTION("""COMPUTED_VALUE"""),"My Parents")</f>
        <v>My Parents</v>
      </c>
      <c r="F138" s="1" t="str">
        <f>IFERROR(__xludf.DUMMYFUNCTION("""COMPUTED_VALUE"""),"No I would not be pursuing Higher Education outside of India")</f>
        <v>No I would not be pursuing Higher Education outside of India</v>
      </c>
      <c r="G138" s="1" t="str">
        <f>IFERROR(__xludf.DUMMYFUNCTION("""COMPUTED_VALUE"""),"Will work for 3 years or more")</f>
        <v>Will work for 3 years or more</v>
      </c>
      <c r="H138" s="1" t="str">
        <f>IFERROR(__xludf.DUMMYFUNCTION("""COMPUTED_VALUE"""),"Yes")</f>
        <v>Yes</v>
      </c>
      <c r="I138" s="1" t="str">
        <f>IFERROR(__xludf.DUMMYFUNCTION("""COMPUTED_VALUE"""),"Will NOT work for them")</f>
        <v>Will NOT work for them</v>
      </c>
      <c r="J138" s="1">
        <f>IFERROR(__xludf.DUMMYFUNCTION("""COMPUTED_VALUE"""),5.0)</f>
        <v>5</v>
      </c>
      <c r="K138" s="1" t="str">
        <f>IFERROR(__xludf.DUMMYFUNCTION("""COMPUTED_VALUE"""),"Hybrid Working Environment with less than 15 days a month at office")</f>
        <v>Hybrid Working Environment with less than 15 days a month at office</v>
      </c>
      <c r="L1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" s="1" t="str">
        <f>IFERROR(__xludf.DUMMYFUNCTION("""COMPUTED_VALUE"""),"Instructor or Expert Learning Programs, Learning by observing others")</f>
        <v>Instructor or Expert Learning Programs, Learning by observing others</v>
      </c>
      <c r="N138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138" s="1" t="str">
        <f>IFERROR(__xludf.DUMMYFUNCTION("""COMPUTED_VALUE"""),"Manager who explains what is expected, sets a goal and helps achieve it")</f>
        <v>Manager who explains what is expected, sets a goal and helps achieve it</v>
      </c>
      <c r="P138" s="1" t="str">
        <f>IFERROR(__xludf.DUMMYFUNCTION("""COMPUTED_VALUE"""),"Work with 5 to 6 people in my team")</f>
        <v>Work with 5 to 6 people in my team</v>
      </c>
      <c r="Q138" s="1"/>
      <c r="R138" s="1"/>
      <c r="S138" s="1"/>
    </row>
    <row r="139">
      <c r="A139" s="2">
        <f>IFERROR(__xludf.DUMMYFUNCTION("""COMPUTED_VALUE"""),44913.65377701389)</f>
        <v>44913.65378</v>
      </c>
      <c r="B139" s="1" t="str">
        <f>IFERROR(__xludf.DUMMYFUNCTION("""COMPUTED_VALUE"""),"India")</f>
        <v>India</v>
      </c>
      <c r="C139" s="1">
        <f>IFERROR(__xludf.DUMMYFUNCTION("""COMPUTED_VALUE"""),560096.0)</f>
        <v>560096</v>
      </c>
      <c r="D139" s="1" t="str">
        <f>IFERROR(__xludf.DUMMYFUNCTION("""COMPUTED_VALUE"""),"Female")</f>
        <v>Female</v>
      </c>
      <c r="E139" s="1" t="str">
        <f>IFERROR(__xludf.DUMMYFUNCTION("""COMPUTED_VALUE"""),"My Parents")</f>
        <v>My Parents</v>
      </c>
      <c r="F139" s="1" t="str">
        <f>IFERROR(__xludf.DUMMYFUNCTION("""COMPUTED_VALUE"""),"Yes, I will earn and do that")</f>
        <v>Yes, I will earn and do that</v>
      </c>
      <c r="G139" s="1" t="str">
        <f>IFERROR(__xludf.DUMMYFUNCTION("""COMPUTED_VALUE"""),"This will be hard to do, but if it is the right company I would try")</f>
        <v>This will be hard to do, but if it is the right company I would try</v>
      </c>
      <c r="H139" s="1" t="str">
        <f>IFERROR(__xludf.DUMMYFUNCTION("""COMPUTED_VALUE"""),"No")</f>
        <v>No</v>
      </c>
      <c r="I139" s="1" t="str">
        <f>IFERROR(__xludf.DUMMYFUNCTION("""COMPUTED_VALUE"""),"Will NOT work for them")</f>
        <v>Will NOT work for them</v>
      </c>
      <c r="J139" s="1">
        <f>IFERROR(__xludf.DUMMYFUNCTION("""COMPUTED_VALUE"""),2.0)</f>
        <v>2</v>
      </c>
      <c r="K139" s="1" t="str">
        <f>IFERROR(__xludf.DUMMYFUNCTION("""COMPUTED_VALUE"""),"Hybrid Working Environment with less than 10 days a month at office")</f>
        <v>Hybrid Working Environment with less than 10 days a month at office</v>
      </c>
      <c r="L1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39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139" s="1" t="str">
        <f>IFERROR(__xludf.DUMMYFUNCTION("""COMPUTED_VALUE"""),"Manager who clearly describes what she/he needs")</f>
        <v>Manager who clearly describes what she/he needs</v>
      </c>
      <c r="P139" s="1" t="str">
        <f>IFERROR(__xludf.DUMMYFUNCTION("""COMPUTED_VALUE"""),"Work with 5 to 6 people in my team")</f>
        <v>Work with 5 to 6 people in my team</v>
      </c>
      <c r="Q139" s="1"/>
      <c r="R139" s="1"/>
      <c r="S139" s="1"/>
    </row>
    <row r="140">
      <c r="A140" s="2">
        <f>IFERROR(__xludf.DUMMYFUNCTION("""COMPUTED_VALUE"""),44913.73057015047)</f>
        <v>44913.73057</v>
      </c>
      <c r="B140" s="1" t="str">
        <f>IFERROR(__xludf.DUMMYFUNCTION("""COMPUTED_VALUE"""),"India")</f>
        <v>India</v>
      </c>
      <c r="C140" s="1">
        <f>IFERROR(__xludf.DUMMYFUNCTION("""COMPUTED_VALUE"""),431005.0)</f>
        <v>431005</v>
      </c>
      <c r="D140" s="1" t="str">
        <f>IFERROR(__xludf.DUMMYFUNCTION("""COMPUTED_VALUE"""),"Male")</f>
        <v>Male</v>
      </c>
      <c r="E140" s="1" t="str">
        <f>IFERROR(__xludf.DUMMYFUNCTION("""COMPUTED_VALUE"""),"My Parents")</f>
        <v>My Parents</v>
      </c>
      <c r="F140" s="1" t="str">
        <f>IFERROR(__xludf.DUMMYFUNCTION("""COMPUTED_VALUE"""),"Yes, I will earn and do that")</f>
        <v>Yes, I will earn and do that</v>
      </c>
      <c r="G140" s="1" t="str">
        <f>IFERROR(__xludf.DUMMYFUNCTION("""COMPUTED_VALUE"""),"Will work for 3 years or more")</f>
        <v>Will work for 3 years or more</v>
      </c>
      <c r="H140" s="1" t="str">
        <f>IFERROR(__xludf.DUMMYFUNCTION("""COMPUTED_VALUE"""),"No")</f>
        <v>No</v>
      </c>
      <c r="I140" s="1" t="str">
        <f>IFERROR(__xludf.DUMMYFUNCTION("""COMPUTED_VALUE"""),"Will work for them")</f>
        <v>Will work for them</v>
      </c>
      <c r="J140" s="1">
        <f>IFERROR(__xludf.DUMMYFUNCTION("""COMPUTED_VALUE"""),1.0)</f>
        <v>1</v>
      </c>
      <c r="K140" s="1" t="str">
        <f>IFERROR(__xludf.DUMMYFUNCTION("""COMPUTED_VALUE"""),"Fully Remote with Options to travel as and when needed")</f>
        <v>Fully Remote with Options to travel as and when needed</v>
      </c>
      <c r="L1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" s="1" t="str">
        <f>IFERROR(__xludf.DUMMYFUNCTION("""COMPUTED_VALUE"""),"Self Paced Learning Portals, Instructor or Expert Learning Programs")</f>
        <v>Self Paced Learning Portals, Instructor or Expert Learning Programs</v>
      </c>
      <c r="N140" s="1" t="str">
        <f>IFERROR(__xludf.DUMMYFUNCTION("""COMPUTED_VALUE"""),"Teaching in any of the institutes/online or Offline, Build and develop a Team, Become a content Creator in some platform")</f>
        <v>Teaching in any of the institutes/online or Offline, Build and develop a Team, Become a content Creator in some platform</v>
      </c>
      <c r="O140" s="1" t="str">
        <f>IFERROR(__xludf.DUMMYFUNCTION("""COMPUTED_VALUE"""),"Manager who sets goal and helps me achieve it")</f>
        <v>Manager who sets goal and helps me achieve it</v>
      </c>
      <c r="P140" s="1" t="str">
        <f>IFERROR(__xludf.DUMMYFUNCTION("""COMPUTED_VALUE"""),"Work with 2 to 3 people in my team")</f>
        <v>Work with 2 to 3 people in my team</v>
      </c>
      <c r="Q140" s="1"/>
      <c r="R140" s="1"/>
      <c r="S140" s="1"/>
    </row>
    <row r="141">
      <c r="A141" s="2">
        <f>IFERROR(__xludf.DUMMYFUNCTION("""COMPUTED_VALUE"""),44913.73585002315)</f>
        <v>44913.73585</v>
      </c>
      <c r="B141" s="1" t="str">
        <f>IFERROR(__xludf.DUMMYFUNCTION("""COMPUTED_VALUE"""),"India")</f>
        <v>India</v>
      </c>
      <c r="C141" s="1">
        <f>IFERROR(__xludf.DUMMYFUNCTION("""COMPUTED_VALUE"""),620005.0)</f>
        <v>620005</v>
      </c>
      <c r="D141" s="1" t="str">
        <f>IFERROR(__xludf.DUMMYFUNCTION("""COMPUTED_VALUE"""),"Male")</f>
        <v>Male</v>
      </c>
      <c r="E141" s="1" t="str">
        <f>IFERROR(__xludf.DUMMYFUNCTION("""COMPUTED_VALUE"""),"People from my circle, but not family members")</f>
        <v>People from my circle, but not family members</v>
      </c>
      <c r="F141" s="1" t="str">
        <f>IFERROR(__xludf.DUMMYFUNCTION("""COMPUTED_VALUE"""),"No I would not be pursuing Higher Education outside of India")</f>
        <v>No I would not be pursuing Higher Education outside of India</v>
      </c>
      <c r="G141" s="1" t="str">
        <f>IFERROR(__xludf.DUMMYFUNCTION("""COMPUTED_VALUE"""),"This will be hard to do, but if it is the right company I would try")</f>
        <v>This will be hard to do, but if it is the right company I would try</v>
      </c>
      <c r="H141" s="1" t="str">
        <f>IFERROR(__xludf.DUMMYFUNCTION("""COMPUTED_VALUE"""),"Yes")</f>
        <v>Yes</v>
      </c>
      <c r="I141" s="1" t="str">
        <f>IFERROR(__xludf.DUMMYFUNCTION("""COMPUTED_VALUE"""),"Will NOT work for them")</f>
        <v>Will NOT work for them</v>
      </c>
      <c r="J141" s="1">
        <f>IFERROR(__xludf.DUMMYFUNCTION("""COMPUTED_VALUE"""),3.0)</f>
        <v>3</v>
      </c>
      <c r="K141" s="1" t="str">
        <f>IFERROR(__xludf.DUMMYFUNCTION("""COMPUTED_VALUE"""),"Hybrid Working Environment with less than 15 days a month at office")</f>
        <v>Hybrid Working Environment with less than 15 days a month at office</v>
      </c>
      <c r="L1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41" s="1" t="str">
        <f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141" s="1" t="str">
        <f>IFERROR(__xludf.DUMMYFUNCTION("""COMPUTED_VALUE"""),"Manager who explains what is expected, sets a goal and helps achieve it")</f>
        <v>Manager who explains what is expected, sets a goal and helps achieve it</v>
      </c>
      <c r="P141" s="1" t="str">
        <f>IFERROR(__xludf.DUMMYFUNCTION("""COMPUTED_VALUE"""),"Work with 5 to 6 people in my team")</f>
        <v>Work with 5 to 6 people in my team</v>
      </c>
      <c r="Q141" s="1"/>
      <c r="R141" s="1"/>
      <c r="S141" s="1"/>
    </row>
    <row r="142">
      <c r="A142" s="2">
        <f>IFERROR(__xludf.DUMMYFUNCTION("""COMPUTED_VALUE"""),44913.75211208333)</f>
        <v>44913.75211</v>
      </c>
      <c r="B142" s="1" t="str">
        <f>IFERROR(__xludf.DUMMYFUNCTION("""COMPUTED_VALUE"""),"India")</f>
        <v>India</v>
      </c>
      <c r="C142" s="1">
        <f>IFERROR(__xludf.DUMMYFUNCTION("""COMPUTED_VALUE"""),786001.0)</f>
        <v>786001</v>
      </c>
      <c r="D142" s="1" t="str">
        <f>IFERROR(__xludf.DUMMYFUNCTION("""COMPUTED_VALUE"""),"Male")</f>
        <v>Male</v>
      </c>
      <c r="E142" s="1" t="str">
        <f>IFERROR(__xludf.DUMMYFUNCTION("""COMPUTED_VALUE"""),"My Parents")</f>
        <v>My Parents</v>
      </c>
      <c r="F142" s="1" t="str">
        <f>IFERROR(__xludf.DUMMYFUNCTION("""COMPUTED_VALUE"""),"Yes, I will earn and do that")</f>
        <v>Yes, I will earn and do that</v>
      </c>
      <c r="G142" s="1" t="str">
        <f>IFERROR(__xludf.DUMMYFUNCTION("""COMPUTED_VALUE"""),"This will be hard to do, but if it is the right company I would try")</f>
        <v>This will be hard to do, but if it is the right company I would try</v>
      </c>
      <c r="H142" s="1" t="str">
        <f>IFERROR(__xludf.DUMMYFUNCTION("""COMPUTED_VALUE"""),"No")</f>
        <v>No</v>
      </c>
      <c r="I142" s="1" t="str">
        <f>IFERROR(__xludf.DUMMYFUNCTION("""COMPUTED_VALUE"""),"Will NOT work for them")</f>
        <v>Will NOT work for them</v>
      </c>
      <c r="J142" s="1">
        <f>IFERROR(__xludf.DUMMYFUNCTION("""COMPUTED_VALUE"""),4.0)</f>
        <v>4</v>
      </c>
      <c r="K142" s="1" t="str">
        <f>IFERROR(__xludf.DUMMYFUNCTION("""COMPUTED_VALUE"""),"Every Day Office Environment")</f>
        <v>Every Day Office Environment</v>
      </c>
      <c r="L142" s="1" t="str">
        <f>IFERROR(__xludf.DUMMYFUNCTION("""COMPUTED_VALUE"""),"Employer who appreciates learning and enables that environment")</f>
        <v>Employer who appreciates learning and enables that environment</v>
      </c>
      <c r="M142" s="1" t="str">
        <f>IFERROR(__xludf.DUMMYFUNCTION("""COMPUTED_VALUE"""),"Instructor or Expert Learning Programs, Learning by observing others")</f>
        <v>Instructor or Expert Learning Programs, Learning by observing others</v>
      </c>
      <c r="N142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142" s="1" t="str">
        <f>IFERROR(__xludf.DUMMYFUNCTION("""COMPUTED_VALUE"""),"Manager who clearly describes what she/he needs")</f>
        <v>Manager who clearly describes what she/he needs</v>
      </c>
      <c r="P142" s="1" t="str">
        <f>IFERROR(__xludf.DUMMYFUNCTION("""COMPUTED_VALUE"""),"Work with 5 to 6 people in my team")</f>
        <v>Work with 5 to 6 people in my team</v>
      </c>
      <c r="Q142" s="1"/>
      <c r="R142" s="1"/>
      <c r="S142" s="1"/>
    </row>
    <row r="143">
      <c r="A143" s="2">
        <f>IFERROR(__xludf.DUMMYFUNCTION("""COMPUTED_VALUE"""),44913.76409113426)</f>
        <v>44913.76409</v>
      </c>
      <c r="B143" s="1" t="str">
        <f>IFERROR(__xludf.DUMMYFUNCTION("""COMPUTED_VALUE"""),"India")</f>
        <v>India</v>
      </c>
      <c r="C143" s="1">
        <f>IFERROR(__xludf.DUMMYFUNCTION("""COMPUTED_VALUE"""),422010.0)</f>
        <v>422010</v>
      </c>
      <c r="D143" s="1" t="str">
        <f>IFERROR(__xludf.DUMMYFUNCTION("""COMPUTED_VALUE"""),"Female")</f>
        <v>Female</v>
      </c>
      <c r="E143" s="1" t="str">
        <f>IFERROR(__xludf.DUMMYFUNCTION("""COMPUTED_VALUE"""),"People who have changed the world for better")</f>
        <v>People who have changed the world for better</v>
      </c>
      <c r="F143" s="1" t="str">
        <f>IFERROR(__xludf.DUMMYFUNCTION("""COMPUTED_VALUE"""),"No I would not be pursuing Higher Education outside of India")</f>
        <v>No I would not be pursuing Higher Education outside of India</v>
      </c>
      <c r="G143" s="1" t="str">
        <f>IFERROR(__xludf.DUMMYFUNCTION("""COMPUTED_VALUE"""),"Will work for 3 years or more")</f>
        <v>Will work for 3 years or more</v>
      </c>
      <c r="H143" s="1" t="str">
        <f>IFERROR(__xludf.DUMMYFUNCTION("""COMPUTED_VALUE"""),"No")</f>
        <v>No</v>
      </c>
      <c r="I143" s="1" t="str">
        <f>IFERROR(__xludf.DUMMYFUNCTION("""COMPUTED_VALUE"""),"Will NOT work for them")</f>
        <v>Will NOT work for them</v>
      </c>
      <c r="J143" s="1">
        <f>IFERROR(__xludf.DUMMYFUNCTION("""COMPUTED_VALUE"""),2.0)</f>
        <v>2</v>
      </c>
      <c r="K143" s="1" t="str">
        <f>IFERROR(__xludf.DUMMYFUNCTION("""COMPUTED_VALUE"""),"Fully Remote with Options to travel as and when needed")</f>
        <v>Fully Remote with Options to travel as and when needed</v>
      </c>
      <c r="L143" s="1" t="str">
        <f>IFERROR(__xludf.DUMMYFUNCTION("""COMPUTED_VALUE"""),"Employer who rewards learning and enables that environment")</f>
        <v>Employer who rewards learning and enables that environment</v>
      </c>
      <c r="M14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43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143" s="1" t="str">
        <f>IFERROR(__xludf.DUMMYFUNCTION("""COMPUTED_VALUE"""),"Manager who explains what is expected, sets a goal and helps achieve it")</f>
        <v>Manager who explains what is expected, sets a goal and helps achieve it</v>
      </c>
      <c r="P143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43" s="1"/>
      <c r="R143" s="1"/>
      <c r="S143" s="1"/>
    </row>
    <row r="144">
      <c r="A144" s="2">
        <f>IFERROR(__xludf.DUMMYFUNCTION("""COMPUTED_VALUE"""),44913.859394768515)</f>
        <v>44913.85939</v>
      </c>
      <c r="B144" s="1" t="str">
        <f>IFERROR(__xludf.DUMMYFUNCTION("""COMPUTED_VALUE"""),"India")</f>
        <v>India</v>
      </c>
      <c r="C144" s="1">
        <f>IFERROR(__xludf.DUMMYFUNCTION("""COMPUTED_VALUE"""),110044.0)</f>
        <v>110044</v>
      </c>
      <c r="D144" s="1" t="str">
        <f>IFERROR(__xludf.DUMMYFUNCTION("""COMPUTED_VALUE"""),"Male")</f>
        <v>Male</v>
      </c>
      <c r="E144" s="1" t="str">
        <f>IFERROR(__xludf.DUMMYFUNCTION("""COMPUTED_VALUE"""),"Influencers who had successful careers")</f>
        <v>Influencers who had successful careers</v>
      </c>
      <c r="F144" s="1" t="str">
        <f>IFERROR(__xludf.DUMMYFUNCTION("""COMPUTED_VALUE"""),"No, But if someone could bare the cost I will")</f>
        <v>No, But if someone could bare the cost I will</v>
      </c>
      <c r="G144" s="1" t="str">
        <f>IFERROR(__xludf.DUMMYFUNCTION("""COMPUTED_VALUE"""),"This will be hard to do, but if it is the right company I would try")</f>
        <v>This will be hard to do, but if it is the right company I would try</v>
      </c>
      <c r="H144" s="1" t="str">
        <f>IFERROR(__xludf.DUMMYFUNCTION("""COMPUTED_VALUE"""),"Yes")</f>
        <v>Yes</v>
      </c>
      <c r="I144" s="1" t="str">
        <f>IFERROR(__xludf.DUMMYFUNCTION("""COMPUTED_VALUE"""),"Will work for them")</f>
        <v>Will work for them</v>
      </c>
      <c r="J144" s="1">
        <f>IFERROR(__xludf.DUMMYFUNCTION("""COMPUTED_VALUE"""),7.0)</f>
        <v>7</v>
      </c>
      <c r="K144" s="1" t="str">
        <f>IFERROR(__xludf.DUMMYFUNCTION("""COMPUTED_VALUE"""),"Fully Remote with Options to travel as and when needed")</f>
        <v>Fully Remote with Options to travel as and when needed</v>
      </c>
      <c r="L144" s="1" t="str">
        <f>IFERROR(__xludf.DUMMYFUNCTION("""COMPUTED_VALUE"""),"Employer who rewards learning and enables that environment")</f>
        <v>Employer who rewards learning and enables that environment</v>
      </c>
      <c r="M144" s="1" t="str">
        <f>IFERROR(__xludf.DUMMYFUNCTION("""COMPUTED_VALUE"""),"Self Paced Learning Portals, Instructor or Expert Learning Programs")</f>
        <v>Self Paced Learning Portals, Instructor or Expert Learning Programs</v>
      </c>
      <c r="N144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44" s="1" t="str">
        <f>IFERROR(__xludf.DUMMYFUNCTION("""COMPUTED_VALUE"""),"Manager who explains what is expected, sets a goal and helps achieve it")</f>
        <v>Manager who explains what is expected, sets a goal and helps achieve it</v>
      </c>
      <c r="P14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44" s="1"/>
      <c r="R144" s="1"/>
      <c r="S144" s="1"/>
    </row>
    <row r="145">
      <c r="A145" s="2">
        <f>IFERROR(__xludf.DUMMYFUNCTION("""COMPUTED_VALUE"""),44913.87359754629)</f>
        <v>44913.8736</v>
      </c>
      <c r="B145" s="1" t="str">
        <f>IFERROR(__xludf.DUMMYFUNCTION("""COMPUTED_VALUE"""),"India")</f>
        <v>India</v>
      </c>
      <c r="C145" s="1">
        <f>IFERROR(__xludf.DUMMYFUNCTION("""COMPUTED_VALUE"""),700156.0)</f>
        <v>700156</v>
      </c>
      <c r="D145" s="1" t="str">
        <f>IFERROR(__xludf.DUMMYFUNCTION("""COMPUTED_VALUE"""),"Male")</f>
        <v>Male</v>
      </c>
      <c r="E145" s="1" t="str">
        <f>IFERROR(__xludf.DUMMYFUNCTION("""COMPUTED_VALUE"""),"People from my circle, but not family members")</f>
        <v>People from my circle, but not family members</v>
      </c>
      <c r="F145" s="1" t="str">
        <f>IFERROR(__xludf.DUMMYFUNCTION("""COMPUTED_VALUE"""),"No I would not be pursuing Higher Education outside of India")</f>
        <v>No I would not be pursuing Higher Education outside of India</v>
      </c>
      <c r="G145" s="1" t="str">
        <f>IFERROR(__xludf.DUMMYFUNCTION("""COMPUTED_VALUE"""),"Will work for 3 years or more")</f>
        <v>Will work for 3 years or more</v>
      </c>
      <c r="H145" s="1" t="str">
        <f>IFERROR(__xludf.DUMMYFUNCTION("""COMPUTED_VALUE"""),"No")</f>
        <v>No</v>
      </c>
      <c r="I145" s="1" t="str">
        <f>IFERROR(__xludf.DUMMYFUNCTION("""COMPUTED_VALUE"""),"Will NOT work for them")</f>
        <v>Will NOT work for them</v>
      </c>
      <c r="J145" s="1">
        <f>IFERROR(__xludf.DUMMYFUNCTION("""COMPUTED_VALUE"""),7.0)</f>
        <v>7</v>
      </c>
      <c r="K145" s="1" t="str">
        <f>IFERROR(__xludf.DUMMYFUNCTION("""COMPUTED_VALUE"""),"Hybrid Working Environment with less than 3 days a month at office")</f>
        <v>Hybrid Working Environment with less than 3 days a month at office</v>
      </c>
      <c r="L1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" s="1" t="str">
        <f>IFERROR(__xludf.DUMMYFUNCTION("""COMPUTED_VALUE"""),"Instructor or Expert Learning Programs, Learning by observing others")</f>
        <v>Instructor or Expert Learning Programs, Learning by observing others</v>
      </c>
      <c r="N145" s="1" t="str">
        <f>IFERROR(__xludf.DUMMYFUNCTION("""COMPUTED_VALUE"""),"Business Operations in any organization, Look deeply into Data and generate insights, Work in a BPO setup for some well known client")</f>
        <v>Business Operations in any organization, Look deeply into Data and generate insights, Work in a BPO setup for some well known client</v>
      </c>
      <c r="O145" s="1" t="str">
        <f>IFERROR(__xludf.DUMMYFUNCTION("""COMPUTED_VALUE"""),"Manager who explains what is expected, sets a goal and helps achieve it")</f>
        <v>Manager who explains what is expected, sets a goal and helps achieve it</v>
      </c>
      <c r="P145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45" s="1"/>
      <c r="R145" s="1"/>
      <c r="S145" s="1"/>
    </row>
    <row r="146">
      <c r="A146" s="2">
        <f>IFERROR(__xludf.DUMMYFUNCTION("""COMPUTED_VALUE"""),44913.9041031713)</f>
        <v>44913.9041</v>
      </c>
      <c r="B146" s="1" t="str">
        <f>IFERROR(__xludf.DUMMYFUNCTION("""COMPUTED_VALUE"""),"India")</f>
        <v>India</v>
      </c>
      <c r="C146" s="1">
        <f>IFERROR(__xludf.DUMMYFUNCTION("""COMPUTED_VALUE"""),824003.0)</f>
        <v>824003</v>
      </c>
      <c r="D146" s="1" t="str">
        <f>IFERROR(__xludf.DUMMYFUNCTION("""COMPUTED_VALUE"""),"Male")</f>
        <v>Male</v>
      </c>
      <c r="E146" s="1" t="str">
        <f>IFERROR(__xludf.DUMMYFUNCTION("""COMPUTED_VALUE"""),"People from my circle, but not family members")</f>
        <v>People from my circle, but not family members</v>
      </c>
      <c r="F146" s="1" t="str">
        <f>IFERROR(__xludf.DUMMYFUNCTION("""COMPUTED_VALUE"""),"Yes, I will earn and do that")</f>
        <v>Yes, I will earn and do that</v>
      </c>
      <c r="G146" s="1" t="str">
        <f>IFERROR(__xludf.DUMMYFUNCTION("""COMPUTED_VALUE"""),"This will be hard to do, but if it is the right company I would try")</f>
        <v>This will be hard to do, but if it is the right company I would try</v>
      </c>
      <c r="H146" s="1" t="str">
        <f>IFERROR(__xludf.DUMMYFUNCTION("""COMPUTED_VALUE"""),"No")</f>
        <v>No</v>
      </c>
      <c r="I146" s="1" t="str">
        <f>IFERROR(__xludf.DUMMYFUNCTION("""COMPUTED_VALUE"""),"Will NOT work for them")</f>
        <v>Will NOT work for them</v>
      </c>
      <c r="J146" s="1">
        <f>IFERROR(__xludf.DUMMYFUNCTION("""COMPUTED_VALUE"""),9.0)</f>
        <v>9</v>
      </c>
      <c r="K146" s="1" t="str">
        <f>IFERROR(__xludf.DUMMYFUNCTION("""COMPUTED_VALUE"""),"Hybrid Working Environment with less than 3 days a month at office")</f>
        <v>Hybrid Working Environment with less than 3 days a month at office</v>
      </c>
      <c r="L146" s="1" t="str">
        <f>IFERROR(__xludf.DUMMYFUNCTION("""COMPUTED_VALUE"""),"Employer who appreciates learning and enables that environment")</f>
        <v>Employer who appreciates learning and enables that environment</v>
      </c>
      <c r="M14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46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46" s="1" t="str">
        <f>IFERROR(__xludf.DUMMYFUNCTION("""COMPUTED_VALUE"""),"Manager who sets goal and helps me achieve it")</f>
        <v>Manager who sets goal and helps me achieve it</v>
      </c>
      <c r="P146" s="1" t="str">
        <f>IFERROR(__xludf.DUMMYFUNCTION("""COMPUTED_VALUE"""),"Work with 2 to 3 people in my team")</f>
        <v>Work with 2 to 3 people in my team</v>
      </c>
      <c r="Q146" s="1"/>
      <c r="R146" s="1"/>
      <c r="S146" s="1"/>
    </row>
    <row r="147">
      <c r="A147" s="2">
        <f>IFERROR(__xludf.DUMMYFUNCTION("""COMPUTED_VALUE"""),44914.002624953704)</f>
        <v>44914.00262</v>
      </c>
      <c r="B147" s="1" t="str">
        <f>IFERROR(__xludf.DUMMYFUNCTION("""COMPUTED_VALUE"""),"India")</f>
        <v>India</v>
      </c>
      <c r="C147" s="1">
        <f>IFERROR(__xludf.DUMMYFUNCTION("""COMPUTED_VALUE"""),410505.0)</f>
        <v>410505</v>
      </c>
      <c r="D147" s="1" t="str">
        <f>IFERROR(__xludf.DUMMYFUNCTION("""COMPUTED_VALUE"""),"Male")</f>
        <v>Male</v>
      </c>
      <c r="E147" s="1" t="str">
        <f>IFERROR(__xludf.DUMMYFUNCTION("""COMPUTED_VALUE"""),"Social Media like LinkedIn")</f>
        <v>Social Media like LinkedIn</v>
      </c>
      <c r="F147" s="1" t="str">
        <f>IFERROR(__xludf.DUMMYFUNCTION("""COMPUTED_VALUE"""),"Yes, I will earn and do that")</f>
        <v>Yes, I will earn and do that</v>
      </c>
      <c r="G147" s="1" t="str">
        <f>IFERROR(__xludf.DUMMYFUNCTION("""COMPUTED_VALUE"""),"Will work for 3 years or more")</f>
        <v>Will work for 3 years or more</v>
      </c>
      <c r="H147" s="1" t="str">
        <f>IFERROR(__xludf.DUMMYFUNCTION("""COMPUTED_VALUE"""),"Yes")</f>
        <v>Yes</v>
      </c>
      <c r="I147" s="1" t="str">
        <f>IFERROR(__xludf.DUMMYFUNCTION("""COMPUTED_VALUE"""),"Will work for them")</f>
        <v>Will work for them</v>
      </c>
      <c r="J147" s="1">
        <f>IFERROR(__xludf.DUMMYFUNCTION("""COMPUTED_VALUE"""),3.0)</f>
        <v>3</v>
      </c>
      <c r="K147" s="1" t="str">
        <f>IFERROR(__xludf.DUMMYFUNCTION("""COMPUTED_VALUE"""),"Hybrid Working Environment with less than 3 days a month at office")</f>
        <v>Hybrid Working Environment with less than 3 days a month at office</v>
      </c>
      <c r="L147" s="1" t="str">
        <f>IFERROR(__xludf.DUMMYFUNCTION("""COMPUTED_VALUE"""),"Employer who appreciates learning and enables that environment")</f>
        <v>Employer who appreciates learning and enables that environment</v>
      </c>
      <c r="M147" s="1" t="str">
        <f>IFERROR(__xludf.DUMMYFUNCTION("""COMPUTED_VALUE"""),"Self Paced Learning Portals, Learning by observing others")</f>
        <v>Self Paced Learning Portals, Learning by observing others</v>
      </c>
      <c r="N147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147" s="1" t="str">
        <f>IFERROR(__xludf.DUMMYFUNCTION("""COMPUTED_VALUE"""),"Manager who clearly describes what she/he needs")</f>
        <v>Manager who clearly describes what she/he needs</v>
      </c>
      <c r="P147" s="1" t="str">
        <f>IFERROR(__xludf.DUMMYFUNCTION("""COMPUTED_VALUE"""),"Work alone")</f>
        <v>Work alone</v>
      </c>
      <c r="Q147" s="1"/>
      <c r="R147" s="1"/>
      <c r="S147" s="1"/>
    </row>
    <row r="148">
      <c r="A148" s="2">
        <f>IFERROR(__xludf.DUMMYFUNCTION("""COMPUTED_VALUE"""),44914.015562685185)</f>
        <v>44914.01556</v>
      </c>
      <c r="B148" s="1" t="str">
        <f>IFERROR(__xludf.DUMMYFUNCTION("""COMPUTED_VALUE"""),"India")</f>
        <v>India</v>
      </c>
      <c r="C148" s="1">
        <f>IFERROR(__xludf.DUMMYFUNCTION("""COMPUTED_VALUE"""),151110.0)</f>
        <v>151110</v>
      </c>
      <c r="D148" s="1" t="str">
        <f>IFERROR(__xludf.DUMMYFUNCTION("""COMPUTED_VALUE"""),"Female")</f>
        <v>Female</v>
      </c>
      <c r="E148" s="1" t="str">
        <f>IFERROR(__xludf.DUMMYFUNCTION("""COMPUTED_VALUE"""),"People who have changed the world for better")</f>
        <v>People who have changed the world for better</v>
      </c>
      <c r="F148" s="1" t="str">
        <f>IFERROR(__xludf.DUMMYFUNCTION("""COMPUTED_VALUE"""),"No I would not be pursuing Higher Education outside of India")</f>
        <v>No I would not be pursuing Higher Education outside of India</v>
      </c>
      <c r="G148" s="1" t="str">
        <f>IFERROR(__xludf.DUMMYFUNCTION("""COMPUTED_VALUE"""),"This will be hard to do, but if it is the right company I would try")</f>
        <v>This will be hard to do, but if it is the right company I would try</v>
      </c>
      <c r="H148" s="1" t="str">
        <f>IFERROR(__xludf.DUMMYFUNCTION("""COMPUTED_VALUE"""),"Yes")</f>
        <v>Yes</v>
      </c>
      <c r="I148" s="1" t="str">
        <f>IFERROR(__xludf.DUMMYFUNCTION("""COMPUTED_VALUE"""),"Will work for them")</f>
        <v>Will work for them</v>
      </c>
      <c r="J148" s="1">
        <f>IFERROR(__xludf.DUMMYFUNCTION("""COMPUTED_VALUE"""),10.0)</f>
        <v>10</v>
      </c>
      <c r="K148" s="1" t="str">
        <f>IFERROR(__xludf.DUMMYFUNCTION("""COMPUTED_VALUE"""),"Fully Remote with Options to travel as and when needed")</f>
        <v>Fully Remote with Options to travel as and when needed</v>
      </c>
      <c r="L1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48" s="1" t="str">
        <f>IFERROR(__xludf.DUMMYFUNCTION("""COMPUTED_VALUE"""),"Design and Creative strategy in any company, Manage and drive End-to-End Projects or Products, Work as a freelancer and do my thing my way")</f>
        <v>Design and Creative strategy in any company, Manage and drive End-to-End Projects or Products, Work as a freelancer and do my thing my way</v>
      </c>
      <c r="O148" s="1" t="str">
        <f>IFERROR(__xludf.DUMMYFUNCTION("""COMPUTED_VALUE"""),"Manager who explains what is expected, sets a goal and helps achieve it")</f>
        <v>Manager who explains what is expected, sets a goal and helps achieve it</v>
      </c>
      <c r="P148" s="1" t="str">
        <f>IFERROR(__xludf.DUMMYFUNCTION("""COMPUTED_VALUE"""),"Work with 2 to 3 people in my team, Work with 5 to 6 people in my team")</f>
        <v>Work with 2 to 3 people in my team, Work with 5 to 6 people in my team</v>
      </c>
      <c r="Q148" s="1"/>
      <c r="R148" s="1"/>
      <c r="S148" s="1"/>
    </row>
    <row r="149">
      <c r="A149" s="2">
        <f>IFERROR(__xludf.DUMMYFUNCTION("""COMPUTED_VALUE"""),44914.01581626157)</f>
        <v>44914.01582</v>
      </c>
      <c r="B149" s="1" t="str">
        <f>IFERROR(__xludf.DUMMYFUNCTION("""COMPUTED_VALUE"""),"India")</f>
        <v>India</v>
      </c>
      <c r="C149" s="1">
        <f>IFERROR(__xludf.DUMMYFUNCTION("""COMPUTED_VALUE"""),410206.0)</f>
        <v>410206</v>
      </c>
      <c r="D149" s="1" t="str">
        <f>IFERROR(__xludf.DUMMYFUNCTION("""COMPUTED_VALUE"""),"Male")</f>
        <v>Male</v>
      </c>
      <c r="E149" s="1" t="str">
        <f>IFERROR(__xludf.DUMMYFUNCTION("""COMPUTED_VALUE"""),"People from my circle, but not family members")</f>
        <v>People from my circle, but not family members</v>
      </c>
      <c r="F149" s="1" t="str">
        <f>IFERROR(__xludf.DUMMYFUNCTION("""COMPUTED_VALUE"""),"No, But if someone could bare the cost I will")</f>
        <v>No, But if someone could bare the cost I will</v>
      </c>
      <c r="G149" s="1" t="str">
        <f>IFERROR(__xludf.DUMMYFUNCTION("""COMPUTED_VALUE"""),"This will be hard to do, but if it is the right company I would try")</f>
        <v>This will be hard to do, but if it is the right company I would try</v>
      </c>
      <c r="H149" s="1" t="str">
        <f>IFERROR(__xludf.DUMMYFUNCTION("""COMPUTED_VALUE"""),"No")</f>
        <v>No</v>
      </c>
      <c r="I149" s="1" t="str">
        <f>IFERROR(__xludf.DUMMYFUNCTION("""COMPUTED_VALUE"""),"Will NOT work for them")</f>
        <v>Will NOT work for them</v>
      </c>
      <c r="J149" s="1">
        <f>IFERROR(__xludf.DUMMYFUNCTION("""COMPUTED_VALUE"""),7.0)</f>
        <v>7</v>
      </c>
      <c r="K149" s="1" t="str">
        <f>IFERROR(__xludf.DUMMYFUNCTION("""COMPUTED_VALUE"""),"Hybrid Working Environment with less than 15 days a month at office")</f>
        <v>Hybrid Working Environment with less than 15 days a month at office</v>
      </c>
      <c r="L1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49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149" s="1" t="str">
        <f>IFERROR(__xludf.DUMMYFUNCTION("""COMPUTED_VALUE"""),"Manager who explains what is expected, sets a goal and helps achieve it")</f>
        <v>Manager who explains what is expected, sets a goal and helps achieve it</v>
      </c>
      <c r="P149" s="1" t="str">
        <f>IFERROR(__xludf.DUMMYFUNCTION("""COMPUTED_VALUE"""),"Work with 2 to 3 people in my team")</f>
        <v>Work with 2 to 3 people in my team</v>
      </c>
      <c r="Q149" s="1"/>
      <c r="R149" s="1"/>
      <c r="S149" s="1"/>
    </row>
    <row r="150">
      <c r="A150" s="2">
        <f>IFERROR(__xludf.DUMMYFUNCTION("""COMPUTED_VALUE"""),44914.02969851852)</f>
        <v>44914.0297</v>
      </c>
      <c r="B150" s="1" t="str">
        <f>IFERROR(__xludf.DUMMYFUNCTION("""COMPUTED_VALUE"""),"India")</f>
        <v>India</v>
      </c>
      <c r="C150" s="1">
        <f>IFERROR(__xludf.DUMMYFUNCTION("""COMPUTED_VALUE"""),721445.0)</f>
        <v>721445</v>
      </c>
      <c r="D150" s="1" t="str">
        <f>IFERROR(__xludf.DUMMYFUNCTION("""COMPUTED_VALUE"""),"Male")</f>
        <v>Male</v>
      </c>
      <c r="E150" s="1" t="str">
        <f>IFERROR(__xludf.DUMMYFUNCTION("""COMPUTED_VALUE"""),"Influencers who had successful careers")</f>
        <v>Influencers who had successful careers</v>
      </c>
      <c r="F150" s="1" t="str">
        <f>IFERROR(__xludf.DUMMYFUNCTION("""COMPUTED_VALUE"""),"No, But if someone could bare the cost I will")</f>
        <v>No, But if someone could bare the cost I will</v>
      </c>
      <c r="G150" s="1" t="str">
        <f>IFERROR(__xludf.DUMMYFUNCTION("""COMPUTED_VALUE"""),"Will work for 3 years or more")</f>
        <v>Will work for 3 years or more</v>
      </c>
      <c r="H150" s="1" t="str">
        <f>IFERROR(__xludf.DUMMYFUNCTION("""COMPUTED_VALUE"""),"No")</f>
        <v>No</v>
      </c>
      <c r="I150" s="1" t="str">
        <f>IFERROR(__xludf.DUMMYFUNCTION("""COMPUTED_VALUE"""),"Will work for them")</f>
        <v>Will work for them</v>
      </c>
      <c r="J150" s="1">
        <f>IFERROR(__xludf.DUMMYFUNCTION("""COMPUTED_VALUE"""),7.0)</f>
        <v>7</v>
      </c>
      <c r="K150" s="1" t="str">
        <f>IFERROR(__xludf.DUMMYFUNCTION("""COMPUTED_VALUE"""),"Every Day Office Environment")</f>
        <v>Every Day Office Environment</v>
      </c>
      <c r="L150" s="1" t="str">
        <f>IFERROR(__xludf.DUMMYFUNCTION("""COMPUTED_VALUE"""),"Employer who appreciates learning and enables that environment")</f>
        <v>Employer who appreciates learning and enables that environment</v>
      </c>
      <c r="M150" s="1" t="str">
        <f>IFERROR(__xludf.DUMMYFUNCTION("""COMPUTED_VALUE"""),"Self Paced Learning Portals, Instructor or Expert Learning Programs")</f>
        <v>Self Paced Learning Portals, Instructor or Expert Learning Programs</v>
      </c>
      <c r="N150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50" s="1" t="str">
        <f>IFERROR(__xludf.DUMMYFUNCTION("""COMPUTED_VALUE"""),"Manager who clearly describes what she/he needs")</f>
        <v>Manager who clearly describes what she/he needs</v>
      </c>
      <c r="P150" s="1" t="str">
        <f>IFERROR(__xludf.DUMMYFUNCTION("""COMPUTED_VALUE"""),"Work with 2 to 3 people in my team")</f>
        <v>Work with 2 to 3 people in my team</v>
      </c>
      <c r="Q150" s="1"/>
      <c r="R150" s="1"/>
      <c r="S150" s="1"/>
    </row>
    <row r="151">
      <c r="A151" s="2">
        <f>IFERROR(__xludf.DUMMYFUNCTION("""COMPUTED_VALUE"""),44914.35227076389)</f>
        <v>44914.35227</v>
      </c>
      <c r="B151" s="1" t="str">
        <f>IFERROR(__xludf.DUMMYFUNCTION("""COMPUTED_VALUE"""),"India")</f>
        <v>India</v>
      </c>
      <c r="C151" s="1">
        <f>IFERROR(__xludf.DUMMYFUNCTION("""COMPUTED_VALUE"""),251309.0)</f>
        <v>251309</v>
      </c>
      <c r="D151" s="1" t="str">
        <f>IFERROR(__xludf.DUMMYFUNCTION("""COMPUTED_VALUE"""),"Female")</f>
        <v>Female</v>
      </c>
      <c r="E151" s="1" t="str">
        <f>IFERROR(__xludf.DUMMYFUNCTION("""COMPUTED_VALUE"""),"Social Media like LinkedIn")</f>
        <v>Social Media like LinkedIn</v>
      </c>
      <c r="F151" s="1" t="str">
        <f>IFERROR(__xludf.DUMMYFUNCTION("""COMPUTED_VALUE"""),"Yes, I will earn and do that")</f>
        <v>Yes, I will earn and do that</v>
      </c>
      <c r="G151" s="1" t="str">
        <f>IFERROR(__xludf.DUMMYFUNCTION("""COMPUTED_VALUE"""),"This will be hard to do, but if it is the right company I would try")</f>
        <v>This will be hard to do, but if it is the right company I would try</v>
      </c>
      <c r="H151" s="1" t="str">
        <f>IFERROR(__xludf.DUMMYFUNCTION("""COMPUTED_VALUE"""),"No")</f>
        <v>No</v>
      </c>
      <c r="I151" s="1" t="str">
        <f>IFERROR(__xludf.DUMMYFUNCTION("""COMPUTED_VALUE"""),"Will NOT work for them")</f>
        <v>Will NOT work for them</v>
      </c>
      <c r="J151" s="1">
        <f>IFERROR(__xludf.DUMMYFUNCTION("""COMPUTED_VALUE"""),5.0)</f>
        <v>5</v>
      </c>
      <c r="K151" s="1" t="str">
        <f>IFERROR(__xludf.DUMMYFUNCTION("""COMPUTED_VALUE"""),"Fully Remote with Options to travel as and when needed")</f>
        <v>Fully Remote with Options to travel as and when needed</v>
      </c>
      <c r="L151" s="1" t="str">
        <f>IFERROR(__xludf.DUMMYFUNCTION("""COMPUTED_VALUE"""),"Employer who appreciates learning and enables that environment")</f>
        <v>Employer who appreciates learning and enables that environment</v>
      </c>
      <c r="M15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51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151" s="1" t="str">
        <f>IFERROR(__xludf.DUMMYFUNCTION("""COMPUTED_VALUE"""),"Manager who explains what is expected, sets a goal and helps achieve it")</f>
        <v>Manager who explains what is expected, sets a goal and helps achieve it</v>
      </c>
      <c r="P151" s="1" t="str">
        <f>IFERROR(__xludf.DUMMYFUNCTION("""COMPUTED_VALUE"""),"Work with 2 to 3 people in my team, Work with 5 to 6 people in my team")</f>
        <v>Work with 2 to 3 people in my team, Work with 5 to 6 people in my team</v>
      </c>
      <c r="Q151" s="1"/>
      <c r="R151" s="1"/>
      <c r="S151" s="1"/>
    </row>
    <row r="152">
      <c r="A152" s="2">
        <f>IFERROR(__xludf.DUMMYFUNCTION("""COMPUTED_VALUE"""),44914.40657194445)</f>
        <v>44914.40657</v>
      </c>
      <c r="B152" s="1" t="str">
        <f>IFERROR(__xludf.DUMMYFUNCTION("""COMPUTED_VALUE"""),"India")</f>
        <v>India</v>
      </c>
      <c r="C152" s="1">
        <f>IFERROR(__xludf.DUMMYFUNCTION("""COMPUTED_VALUE"""),713216.0)</f>
        <v>713216</v>
      </c>
      <c r="D152" s="1" t="str">
        <f>IFERROR(__xludf.DUMMYFUNCTION("""COMPUTED_VALUE"""),"Female")</f>
        <v>Female</v>
      </c>
      <c r="E152" s="1" t="str">
        <f>IFERROR(__xludf.DUMMYFUNCTION("""COMPUTED_VALUE"""),"My Parents")</f>
        <v>My Parents</v>
      </c>
      <c r="F152" s="1" t="str">
        <f>IFERROR(__xludf.DUMMYFUNCTION("""COMPUTED_VALUE"""),"No I would not be pursuing Higher Education outside of India")</f>
        <v>No I would not be pursuing Higher Education outside of India</v>
      </c>
      <c r="G152" s="1" t="str">
        <f>IFERROR(__xludf.DUMMYFUNCTION("""COMPUTED_VALUE"""),"Will work for 3 years or more")</f>
        <v>Will work for 3 years or more</v>
      </c>
      <c r="H152" s="1" t="str">
        <f>IFERROR(__xludf.DUMMYFUNCTION("""COMPUTED_VALUE"""),"No")</f>
        <v>No</v>
      </c>
      <c r="I152" s="1" t="str">
        <f>IFERROR(__xludf.DUMMYFUNCTION("""COMPUTED_VALUE"""),"Will NOT work for them")</f>
        <v>Will NOT work for them</v>
      </c>
      <c r="J152" s="1">
        <f>IFERROR(__xludf.DUMMYFUNCTION("""COMPUTED_VALUE"""),6.0)</f>
        <v>6</v>
      </c>
      <c r="K152" s="1" t="str">
        <f>IFERROR(__xludf.DUMMYFUNCTION("""COMPUTED_VALUE"""),"Fully Remote with Options to travel as and when needed")</f>
        <v>Fully Remote with Options to travel as and when needed</v>
      </c>
      <c r="L1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" s="1" t="str">
        <f>IFERROR(__xludf.DUMMYFUNCTION("""COMPUTED_VALUE"""),"Self Paced Learning Portals, Instructor or Expert Learning Programs")</f>
        <v>Self Paced Learning Portals, Instructor or Expert Learning Programs</v>
      </c>
      <c r="N152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152" s="1" t="str">
        <f>IFERROR(__xludf.DUMMYFUNCTION("""COMPUTED_VALUE"""),"Manager who explains what is expected, sets a goal and helps achieve it")</f>
        <v>Manager who explains what is expected, sets a goal and helps achieve it</v>
      </c>
      <c r="P152" s="1" t="str">
        <f>IFERROR(__xludf.DUMMYFUNCTION("""COMPUTED_VALUE"""),"Work with 5 to 6 people in my team")</f>
        <v>Work with 5 to 6 people in my team</v>
      </c>
      <c r="Q152" s="1"/>
      <c r="R152" s="1"/>
      <c r="S152" s="1"/>
    </row>
    <row r="153">
      <c r="A153" s="2">
        <f>IFERROR(__xludf.DUMMYFUNCTION("""COMPUTED_VALUE"""),44914.42306971065)</f>
        <v>44914.42307</v>
      </c>
      <c r="B153" s="1" t="str">
        <f>IFERROR(__xludf.DUMMYFUNCTION("""COMPUTED_VALUE"""),"India")</f>
        <v>India</v>
      </c>
      <c r="C153" s="1">
        <f>IFERROR(__xludf.DUMMYFUNCTION("""COMPUTED_VALUE"""),670102.0)</f>
        <v>670102</v>
      </c>
      <c r="D153" s="1" t="str">
        <f>IFERROR(__xludf.DUMMYFUNCTION("""COMPUTED_VALUE"""),"Male")</f>
        <v>Male</v>
      </c>
      <c r="E153" s="1" t="str">
        <f>IFERROR(__xludf.DUMMYFUNCTION("""COMPUTED_VALUE"""),"My Parents")</f>
        <v>My Parents</v>
      </c>
      <c r="F153" s="1" t="str">
        <f>IFERROR(__xludf.DUMMYFUNCTION("""COMPUTED_VALUE"""),"No I would not be pursuing Higher Education outside of India")</f>
        <v>No I would not be pursuing Higher Education outside of India</v>
      </c>
      <c r="G153" s="1" t="str">
        <f>IFERROR(__xludf.DUMMYFUNCTION("""COMPUTED_VALUE"""),"This will be hard to do, but if it is the right company I would try")</f>
        <v>This will be hard to do, but if it is the right company I would try</v>
      </c>
      <c r="H153" s="1" t="str">
        <f>IFERROR(__xludf.DUMMYFUNCTION("""COMPUTED_VALUE"""),"Yes")</f>
        <v>Yes</v>
      </c>
      <c r="I153" s="1" t="str">
        <f>IFERROR(__xludf.DUMMYFUNCTION("""COMPUTED_VALUE"""),"Will work for them")</f>
        <v>Will work for them</v>
      </c>
      <c r="J153" s="1">
        <f>IFERROR(__xludf.DUMMYFUNCTION("""COMPUTED_VALUE"""),2.0)</f>
        <v>2</v>
      </c>
      <c r="K153" s="1" t="str">
        <f>IFERROR(__xludf.DUMMYFUNCTION("""COMPUTED_VALUE"""),"Hybrid Working Environment with less than 15 days a month at office")</f>
        <v>Hybrid Working Environment with less than 15 days a month at office</v>
      </c>
      <c r="L1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" s="1" t="str">
        <f>IFERROR(__xludf.DUMMYFUNCTION("""COMPUTED_VALUE"""),"Instructor or Expert Learning Programs, Learning by observing others")</f>
        <v>Instructor or Expert Learning Programs, Learning by observing others</v>
      </c>
      <c r="N153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53" s="1" t="str">
        <f>IFERROR(__xludf.DUMMYFUNCTION("""COMPUTED_VALUE"""),"Manager who explains what is expected, sets a goal and helps achieve it")</f>
        <v>Manager who explains what is expected, sets a goal and helps achieve it</v>
      </c>
      <c r="P153" s="1" t="str">
        <f>IFERROR(__xludf.DUMMYFUNCTION("""COMPUTED_VALUE"""),"Work with 2 to 3 people in my team")</f>
        <v>Work with 2 to 3 people in my team</v>
      </c>
      <c r="Q153" s="1"/>
      <c r="R153" s="1"/>
      <c r="S153" s="1"/>
    </row>
    <row r="154">
      <c r="A154" s="2">
        <f>IFERROR(__xludf.DUMMYFUNCTION("""COMPUTED_VALUE"""),44914.42328652777)</f>
        <v>44914.42329</v>
      </c>
      <c r="B154" s="1" t="str">
        <f>IFERROR(__xludf.DUMMYFUNCTION("""COMPUTED_VALUE"""),"India")</f>
        <v>India</v>
      </c>
      <c r="C154" s="1">
        <f>IFERROR(__xludf.DUMMYFUNCTION("""COMPUTED_VALUE"""),251309.0)</f>
        <v>251309</v>
      </c>
      <c r="D154" s="1" t="str">
        <f>IFERROR(__xludf.DUMMYFUNCTION("""COMPUTED_VALUE"""),"Female")</f>
        <v>Female</v>
      </c>
      <c r="E154" s="1" t="str">
        <f>IFERROR(__xludf.DUMMYFUNCTION("""COMPUTED_VALUE"""),"Social Media like LinkedIn")</f>
        <v>Social Media like LinkedIn</v>
      </c>
      <c r="F154" s="1" t="str">
        <f>IFERROR(__xludf.DUMMYFUNCTION("""COMPUTED_VALUE"""),"Yes, I will earn and do that")</f>
        <v>Yes, I will earn and do that</v>
      </c>
      <c r="G154" s="1" t="str">
        <f>IFERROR(__xludf.DUMMYFUNCTION("""COMPUTED_VALUE"""),"This will be hard to do, but if it is the right company I would try")</f>
        <v>This will be hard to do, but if it is the right company I would try</v>
      </c>
      <c r="H154" s="1" t="str">
        <f>IFERROR(__xludf.DUMMYFUNCTION("""COMPUTED_VALUE"""),"No")</f>
        <v>No</v>
      </c>
      <c r="I154" s="1" t="str">
        <f>IFERROR(__xludf.DUMMYFUNCTION("""COMPUTED_VALUE"""),"Will NOT work for them")</f>
        <v>Will NOT work for them</v>
      </c>
      <c r="J154" s="1">
        <f>IFERROR(__xludf.DUMMYFUNCTION("""COMPUTED_VALUE"""),5.0)</f>
        <v>5</v>
      </c>
      <c r="K154" s="1" t="str">
        <f>IFERROR(__xludf.DUMMYFUNCTION("""COMPUTED_VALUE"""),"Hybrid Working Environment with less than 3 days a month at office")</f>
        <v>Hybrid Working Environment with less than 3 days a month at office</v>
      </c>
      <c r="L154" s="1" t="str">
        <f>IFERROR(__xludf.DUMMYFUNCTION("""COMPUTED_VALUE"""),"Employer who appreciates learning and enables that environment")</f>
        <v>Employer who appreciates learning and enables that environment</v>
      </c>
      <c r="M154" s="1" t="str">
        <f>IFERROR(__xludf.DUMMYFUNCTION("""COMPUTED_VALUE"""),"Instructor or Expert Learning Programs, Learning by observing others")</f>
        <v>Instructor or Expert Learning Programs, Learning by observing others</v>
      </c>
      <c r="N154" s="1" t="str">
        <f>IFERROR(__xludf.DUMMYFUNCTION("""COMPUTED_VALUE"""),"Teaching in any of the institutes/online or Offline, Manage and drive End-to-End Projects or Products, Look deeply into Data and generate insights")</f>
        <v>Teaching in any of the institutes/online or Offline, Manage and drive End-to-End Projects or Products, Look deeply into Data and generate insights</v>
      </c>
      <c r="O154" s="1" t="str">
        <f>IFERROR(__xludf.DUMMYFUNCTION("""COMPUTED_VALUE"""),"Manager who explains what is expected, sets a goal and helps achieve it")</f>
        <v>Manager who explains what is expected, sets a goal and helps achieve it</v>
      </c>
      <c r="P154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54" s="1"/>
      <c r="R154" s="1"/>
      <c r="S154" s="1"/>
    </row>
    <row r="155">
      <c r="A155" s="2">
        <f>IFERROR(__xludf.DUMMYFUNCTION("""COMPUTED_VALUE"""),44914.46021422454)</f>
        <v>44914.46021</v>
      </c>
      <c r="B155" s="1" t="str">
        <f>IFERROR(__xludf.DUMMYFUNCTION("""COMPUTED_VALUE"""),"India")</f>
        <v>India</v>
      </c>
      <c r="C155" s="1">
        <f>IFERROR(__xludf.DUMMYFUNCTION("""COMPUTED_VALUE"""),721302.0)</f>
        <v>721302</v>
      </c>
      <c r="D155" s="1" t="str">
        <f>IFERROR(__xludf.DUMMYFUNCTION("""COMPUTED_VALUE"""),"Male")</f>
        <v>Male</v>
      </c>
      <c r="E155" s="1" t="str">
        <f>IFERROR(__xludf.DUMMYFUNCTION("""COMPUTED_VALUE"""),"My Parents")</f>
        <v>My Parents</v>
      </c>
      <c r="F155" s="1" t="str">
        <f>IFERROR(__xludf.DUMMYFUNCTION("""COMPUTED_VALUE"""),"No, But if someone could bare the cost I will")</f>
        <v>No, But if someone could bare the cost I will</v>
      </c>
      <c r="G155" s="1" t="str">
        <f>IFERROR(__xludf.DUMMYFUNCTION("""COMPUTED_VALUE"""),"This will be hard to do, but if it is the right company I would try")</f>
        <v>This will be hard to do, but if it is the right company I would try</v>
      </c>
      <c r="H155" s="1" t="str">
        <f>IFERROR(__xludf.DUMMYFUNCTION("""COMPUTED_VALUE"""),"Yes")</f>
        <v>Yes</v>
      </c>
      <c r="I155" s="1" t="str">
        <f>IFERROR(__xludf.DUMMYFUNCTION("""COMPUTED_VALUE"""),"Will NOT work for them")</f>
        <v>Will NOT work for them</v>
      </c>
      <c r="J155" s="1">
        <f>IFERROR(__xludf.DUMMYFUNCTION("""COMPUTED_VALUE"""),3.0)</f>
        <v>3</v>
      </c>
      <c r="K155" s="1" t="str">
        <f>IFERROR(__xludf.DUMMYFUNCTION("""COMPUTED_VALUE"""),"Hybrid Working Environment with less than 10 days a month at office")</f>
        <v>Hybrid Working Environment with less than 10 days a month at office</v>
      </c>
      <c r="L1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5" s="1" t="str">
        <f>IFERROR(__xludf.DUMMYFUNCTION("""COMPUTED_VALUE"""),"Self Paced Learning Portals, Instructor or Expert Learning Programs")</f>
        <v>Self Paced Learning Portals, Instructor or Expert Learning Programs</v>
      </c>
      <c r="N155" s="1" t="str">
        <f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155" s="1" t="str">
        <f>IFERROR(__xludf.DUMMYFUNCTION("""COMPUTED_VALUE"""),"Manager who explains what is expected, sets a goal and helps achieve it")</f>
        <v>Manager who explains what is expected, sets a goal and helps achieve it</v>
      </c>
      <c r="P155" s="1" t="str">
        <f>IFERROR(__xludf.DUMMYFUNCTION("""COMPUTED_VALUE"""),"Work with 2 to 3 people in my team")</f>
        <v>Work with 2 to 3 people in my team</v>
      </c>
      <c r="Q155" s="1"/>
      <c r="R155" s="1"/>
      <c r="S155" s="1"/>
    </row>
    <row r="156">
      <c r="A156" s="2">
        <f>IFERROR(__xludf.DUMMYFUNCTION("""COMPUTED_VALUE"""),44914.51039703704)</f>
        <v>44914.5104</v>
      </c>
      <c r="B156" s="1" t="str">
        <f>IFERROR(__xludf.DUMMYFUNCTION("""COMPUTED_VALUE"""),"India")</f>
        <v>India</v>
      </c>
      <c r="C156" s="1">
        <f>IFERROR(__xludf.DUMMYFUNCTION("""COMPUTED_VALUE"""),382421.0)</f>
        <v>382421</v>
      </c>
      <c r="D156" s="1" t="str">
        <f>IFERROR(__xludf.DUMMYFUNCTION("""COMPUTED_VALUE"""),"Female")</f>
        <v>Female</v>
      </c>
      <c r="E156" s="1" t="str">
        <f>IFERROR(__xludf.DUMMYFUNCTION("""COMPUTED_VALUE"""),"People who have changed the world for better")</f>
        <v>People who have changed the world for better</v>
      </c>
      <c r="F156" s="1" t="str">
        <f>IFERROR(__xludf.DUMMYFUNCTION("""COMPUTED_VALUE"""),"No I would not be pursuing Higher Education outside of India")</f>
        <v>No I would not be pursuing Higher Education outside of India</v>
      </c>
      <c r="G156" s="1" t="str">
        <f>IFERROR(__xludf.DUMMYFUNCTION("""COMPUTED_VALUE"""),"Will work for 3 years or more")</f>
        <v>Will work for 3 years or more</v>
      </c>
      <c r="H156" s="1" t="str">
        <f>IFERROR(__xludf.DUMMYFUNCTION("""COMPUTED_VALUE"""),"No")</f>
        <v>No</v>
      </c>
      <c r="I156" s="1" t="str">
        <f>IFERROR(__xludf.DUMMYFUNCTION("""COMPUTED_VALUE"""),"Will NOT work for them")</f>
        <v>Will NOT work for them</v>
      </c>
      <c r="J156" s="1">
        <f>IFERROR(__xludf.DUMMYFUNCTION("""COMPUTED_VALUE"""),1.0)</f>
        <v>1</v>
      </c>
      <c r="K156" s="1" t="str">
        <f>IFERROR(__xludf.DUMMYFUNCTION("""COMPUTED_VALUE"""),"Fully Remote with Options to travel as and when needed")</f>
        <v>Fully Remote with Options to travel as and when needed</v>
      </c>
      <c r="L1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56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156" s="1" t="str">
        <f>IFERROR(__xludf.DUMMYFUNCTION("""COMPUTED_VALUE"""),"Manager who clearly describes what she/he needs")</f>
        <v>Manager who clearly describes what she/he needs</v>
      </c>
      <c r="P156" s="1" t="str">
        <f>IFERROR(__xludf.DUMMYFUNCTION("""COMPUTED_VALUE"""),"Work alone, Work with more than 10 people in my team")</f>
        <v>Work alone, Work with more than 10 people in my team</v>
      </c>
      <c r="Q156" s="1"/>
      <c r="R156" s="1"/>
      <c r="S156" s="1"/>
    </row>
    <row r="157">
      <c r="A157" s="2">
        <f>IFERROR(__xludf.DUMMYFUNCTION("""COMPUTED_VALUE"""),44914.543619641205)</f>
        <v>44914.54362</v>
      </c>
      <c r="B157" s="1" t="str">
        <f>IFERROR(__xludf.DUMMYFUNCTION("""COMPUTED_VALUE"""),"India")</f>
        <v>India</v>
      </c>
      <c r="C157" s="1">
        <f>IFERROR(__xludf.DUMMYFUNCTION("""COMPUTED_VALUE"""),600016.0)</f>
        <v>600016</v>
      </c>
      <c r="D157" s="1" t="str">
        <f>IFERROR(__xludf.DUMMYFUNCTION("""COMPUTED_VALUE"""),"Male")</f>
        <v>Male</v>
      </c>
      <c r="E157" s="1" t="str">
        <f>IFERROR(__xludf.DUMMYFUNCTION("""COMPUTED_VALUE"""),"Influencers who had successful careers")</f>
        <v>Influencers who had successful careers</v>
      </c>
      <c r="F157" s="1" t="str">
        <f>IFERROR(__xludf.DUMMYFUNCTION("""COMPUTED_VALUE"""),"No I would not be pursuing Higher Education outside of India")</f>
        <v>No I would not be pursuing Higher Education outside of India</v>
      </c>
      <c r="G157" s="1" t="str">
        <f>IFERROR(__xludf.DUMMYFUNCTION("""COMPUTED_VALUE"""),"Will work for 3 years or more")</f>
        <v>Will work for 3 years or more</v>
      </c>
      <c r="H157" s="1" t="str">
        <f>IFERROR(__xludf.DUMMYFUNCTION("""COMPUTED_VALUE"""),"Yes")</f>
        <v>Yes</v>
      </c>
      <c r="I157" s="1" t="str">
        <f>IFERROR(__xludf.DUMMYFUNCTION("""COMPUTED_VALUE"""),"Will work for them")</f>
        <v>Will work for them</v>
      </c>
      <c r="J157" s="1">
        <f>IFERROR(__xludf.DUMMYFUNCTION("""COMPUTED_VALUE"""),3.0)</f>
        <v>3</v>
      </c>
      <c r="K157" s="1" t="str">
        <f>IFERROR(__xludf.DUMMYFUNCTION("""COMPUTED_VALUE"""),"Hybrid Working Environment with less than 10 days a month at office")</f>
        <v>Hybrid Working Environment with less than 10 days a month at office</v>
      </c>
      <c r="L1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57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57" s="1" t="str">
        <f>IFERROR(__xludf.DUMMYFUNCTION("""COMPUTED_VALUE"""),"Manager who sets targets and expects me to achieve it")</f>
        <v>Manager who sets targets and expects me to achieve it</v>
      </c>
      <c r="P157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57" s="1"/>
      <c r="R157" s="1"/>
      <c r="S157" s="1"/>
    </row>
    <row r="158">
      <c r="A158" s="2">
        <f>IFERROR(__xludf.DUMMYFUNCTION("""COMPUTED_VALUE"""),44914.55950508102)</f>
        <v>44914.55951</v>
      </c>
      <c r="B158" s="1" t="str">
        <f>IFERROR(__xludf.DUMMYFUNCTION("""COMPUTED_VALUE"""),"India")</f>
        <v>India</v>
      </c>
      <c r="C158" s="1">
        <f>IFERROR(__xludf.DUMMYFUNCTION("""COMPUTED_VALUE"""),560037.0)</f>
        <v>560037</v>
      </c>
      <c r="D158" s="1" t="str">
        <f>IFERROR(__xludf.DUMMYFUNCTION("""COMPUTED_VALUE"""),"Male")</f>
        <v>Male</v>
      </c>
      <c r="E158" s="1" t="str">
        <f>IFERROR(__xludf.DUMMYFUNCTION("""COMPUTED_VALUE"""),"Influencers who had successful careers")</f>
        <v>Influencers who had successful careers</v>
      </c>
      <c r="F158" s="1" t="str">
        <f>IFERROR(__xludf.DUMMYFUNCTION("""COMPUTED_VALUE"""),"No, But if someone could bare the cost I will")</f>
        <v>No, But if someone could bare the cost I will</v>
      </c>
      <c r="G158" s="1" t="str">
        <f>IFERROR(__xludf.DUMMYFUNCTION("""COMPUTED_VALUE"""),"This will be hard to do, but if it is the right company I would try")</f>
        <v>This will be hard to do, but if it is the right company I would try</v>
      </c>
      <c r="H158" s="1" t="str">
        <f>IFERROR(__xludf.DUMMYFUNCTION("""COMPUTED_VALUE"""),"No")</f>
        <v>No</v>
      </c>
      <c r="I158" s="1" t="str">
        <f>IFERROR(__xludf.DUMMYFUNCTION("""COMPUTED_VALUE"""),"Will NOT work for them")</f>
        <v>Will NOT work for them</v>
      </c>
      <c r="J158" s="1">
        <f>IFERROR(__xludf.DUMMYFUNCTION("""COMPUTED_VALUE"""),5.0)</f>
        <v>5</v>
      </c>
      <c r="K158" s="1" t="str">
        <f>IFERROR(__xludf.DUMMYFUNCTION("""COMPUTED_VALUE"""),"Fully Remote with Options to travel as and when needed")</f>
        <v>Fully Remote with Options to travel as and when needed</v>
      </c>
      <c r="L1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58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58" s="1" t="str">
        <f>IFERROR(__xludf.DUMMYFUNCTION("""COMPUTED_VALUE"""),"Manager who explains what is expected, sets a goal and helps achieve it")</f>
        <v>Manager who explains what is expected, sets a goal and helps achieve it</v>
      </c>
      <c r="P158" s="1" t="str">
        <f>IFERROR(__xludf.DUMMYFUNCTION("""COMPUTED_VALUE"""),"Work with 2 to 3 people in my team")</f>
        <v>Work with 2 to 3 people in my team</v>
      </c>
      <c r="Q158" s="1"/>
      <c r="R158" s="1"/>
      <c r="S158" s="1"/>
    </row>
    <row r="159">
      <c r="A159" s="2">
        <f>IFERROR(__xludf.DUMMYFUNCTION("""COMPUTED_VALUE"""),44914.60617186343)</f>
        <v>44914.60617</v>
      </c>
      <c r="B159" s="1" t="str">
        <f>IFERROR(__xludf.DUMMYFUNCTION("""COMPUTED_VALUE"""),"India")</f>
        <v>India</v>
      </c>
      <c r="C159" s="1">
        <f>IFERROR(__xludf.DUMMYFUNCTION("""COMPUTED_VALUE"""),122011.0)</f>
        <v>122011</v>
      </c>
      <c r="D159" s="1" t="str">
        <f>IFERROR(__xludf.DUMMYFUNCTION("""COMPUTED_VALUE"""),"Male")</f>
        <v>Male</v>
      </c>
      <c r="E159" s="1" t="str">
        <f>IFERROR(__xludf.DUMMYFUNCTION("""COMPUTED_VALUE"""),"Social Media like LinkedIn")</f>
        <v>Social Media like LinkedIn</v>
      </c>
      <c r="F159" s="1" t="str">
        <f>IFERROR(__xludf.DUMMYFUNCTION("""COMPUTED_VALUE"""),"No, But if someone could bare the cost I will")</f>
        <v>No, But if someone could bare the cost I will</v>
      </c>
      <c r="G159" s="1" t="str">
        <f>IFERROR(__xludf.DUMMYFUNCTION("""COMPUTED_VALUE"""),"This will be hard to do, but if it is the right company I would try")</f>
        <v>This will be hard to do, but if it is the right company I would try</v>
      </c>
      <c r="H159" s="1" t="str">
        <f>IFERROR(__xludf.DUMMYFUNCTION("""COMPUTED_VALUE"""),"No")</f>
        <v>No</v>
      </c>
      <c r="I159" s="1" t="str">
        <f>IFERROR(__xludf.DUMMYFUNCTION("""COMPUTED_VALUE"""),"Will NOT work for them")</f>
        <v>Will NOT work for them</v>
      </c>
      <c r="J159" s="1">
        <f>IFERROR(__xludf.DUMMYFUNCTION("""COMPUTED_VALUE"""),8.0)</f>
        <v>8</v>
      </c>
      <c r="K159" s="1" t="str">
        <f>IFERROR(__xludf.DUMMYFUNCTION("""COMPUTED_VALUE"""),"Every Day Office Environment")</f>
        <v>Every Day Office Environment</v>
      </c>
      <c r="L1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" s="1" t="str">
        <f>IFERROR(__xludf.DUMMYFUNCTION("""COMPUTED_VALUE"""),"Instructor or Expert Learning Programs, Learning by observing others")</f>
        <v>Instructor or Expert Learning Programs, Learning by observing others</v>
      </c>
      <c r="N159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59" s="1" t="str">
        <f>IFERROR(__xludf.DUMMYFUNCTION("""COMPUTED_VALUE"""),"Manager who explains what is expected, sets a goal and helps achieve it")</f>
        <v>Manager who explains what is expected, sets a goal and helps achieve it</v>
      </c>
      <c r="P159" s="1" t="str">
        <f>IFERROR(__xludf.DUMMYFUNCTION("""COMPUTED_VALUE"""),"Work with 5 to 6 people in my team")</f>
        <v>Work with 5 to 6 people in my team</v>
      </c>
      <c r="Q159" s="1"/>
      <c r="R159" s="1"/>
      <c r="S159" s="1"/>
    </row>
    <row r="160">
      <c r="A160" s="2">
        <f>IFERROR(__xludf.DUMMYFUNCTION("""COMPUTED_VALUE"""),44914.699404328705)</f>
        <v>44914.6994</v>
      </c>
      <c r="B160" s="1" t="str">
        <f>IFERROR(__xludf.DUMMYFUNCTION("""COMPUTED_VALUE"""),"India")</f>
        <v>India</v>
      </c>
      <c r="C160" s="1">
        <f>IFERROR(__xludf.DUMMYFUNCTION("""COMPUTED_VALUE"""),123106.0)</f>
        <v>123106</v>
      </c>
      <c r="D160" s="1" t="str">
        <f>IFERROR(__xludf.DUMMYFUNCTION("""COMPUTED_VALUE"""),"Female")</f>
        <v>Female</v>
      </c>
      <c r="E160" s="1" t="str">
        <f>IFERROR(__xludf.DUMMYFUNCTION("""COMPUTED_VALUE"""),"Influencers who had successful careers")</f>
        <v>Influencers who had successful careers</v>
      </c>
      <c r="F160" s="1" t="str">
        <f>IFERROR(__xludf.DUMMYFUNCTION("""COMPUTED_VALUE"""),"Yes, I will earn and do that")</f>
        <v>Yes, I will earn and do that</v>
      </c>
      <c r="G160" s="1" t="str">
        <f>IFERROR(__xludf.DUMMYFUNCTION("""COMPUTED_VALUE"""),"This will be hard to do, but if it is the right company I would try")</f>
        <v>This will be hard to do, but if it is the right company I would try</v>
      </c>
      <c r="H160" s="1" t="str">
        <f>IFERROR(__xludf.DUMMYFUNCTION("""COMPUTED_VALUE"""),"No")</f>
        <v>No</v>
      </c>
      <c r="I160" s="1" t="str">
        <f>IFERROR(__xludf.DUMMYFUNCTION("""COMPUTED_VALUE"""),"Will NOT work for them")</f>
        <v>Will NOT work for them</v>
      </c>
      <c r="J160" s="1">
        <f>IFERROR(__xludf.DUMMYFUNCTION("""COMPUTED_VALUE"""),7.0)</f>
        <v>7</v>
      </c>
      <c r="K160" s="1" t="str">
        <f>IFERROR(__xludf.DUMMYFUNCTION("""COMPUTED_VALUE"""),"Fully Remote with Options to travel as and when needed")</f>
        <v>Fully Remote with Options to travel as and when needed</v>
      </c>
      <c r="L160" s="1" t="str">
        <f>IFERROR(__xludf.DUMMYFUNCTION("""COMPUTED_VALUE"""),"Employer who appreciates learning and enables that environment")</f>
        <v>Employer who appreciates learning and enables that environment</v>
      </c>
      <c r="M160" s="1" t="str">
        <f>IFERROR(__xludf.DUMMYFUNCTION("""COMPUTED_VALUE"""),"Self Paced Learning Portals, Instructor or Expert Learning Programs")</f>
        <v>Self Paced Learning Portals, Instructor or Expert Learning Programs</v>
      </c>
      <c r="N160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60" s="1" t="str">
        <f>IFERROR(__xludf.DUMMYFUNCTION("""COMPUTED_VALUE"""),"Manager who explains what is expected, sets a goal and helps achieve it")</f>
        <v>Manager who explains what is expected, sets a goal and helps achieve it</v>
      </c>
      <c r="P160" s="1" t="str">
        <f>IFERROR(__xludf.DUMMYFUNCTION("""COMPUTED_VALUE"""),"Work with 5 to 6 people in my team")</f>
        <v>Work with 5 to 6 people in my team</v>
      </c>
      <c r="Q160" s="1"/>
      <c r="R160" s="1"/>
      <c r="S160" s="1"/>
    </row>
    <row r="161">
      <c r="A161" s="2">
        <f>IFERROR(__xludf.DUMMYFUNCTION("""COMPUTED_VALUE"""),44914.71541163194)</f>
        <v>44914.71541</v>
      </c>
      <c r="B161" s="1" t="str">
        <f>IFERROR(__xludf.DUMMYFUNCTION("""COMPUTED_VALUE"""),"India")</f>
        <v>India</v>
      </c>
      <c r="C161" s="1">
        <f>IFERROR(__xludf.DUMMYFUNCTION("""COMPUTED_VALUE"""),121001.0)</f>
        <v>121001</v>
      </c>
      <c r="D161" s="1" t="str">
        <f>IFERROR(__xludf.DUMMYFUNCTION("""COMPUTED_VALUE"""),"Female")</f>
        <v>Female</v>
      </c>
      <c r="E161" s="1" t="str">
        <f>IFERROR(__xludf.DUMMYFUNCTION("""COMPUTED_VALUE"""),"My Parents")</f>
        <v>My Parents</v>
      </c>
      <c r="F161" s="1" t="str">
        <f>IFERROR(__xludf.DUMMYFUNCTION("""COMPUTED_VALUE"""),"Yes, I will earn and do that")</f>
        <v>Yes, I will earn and do that</v>
      </c>
      <c r="G161" s="1" t="str">
        <f>IFERROR(__xludf.DUMMYFUNCTION("""COMPUTED_VALUE"""),"Will work for 3 years or more")</f>
        <v>Will work for 3 years or more</v>
      </c>
      <c r="H161" s="1" t="str">
        <f>IFERROR(__xludf.DUMMYFUNCTION("""COMPUTED_VALUE"""),"No")</f>
        <v>No</v>
      </c>
      <c r="I161" s="1" t="str">
        <f>IFERROR(__xludf.DUMMYFUNCTION("""COMPUTED_VALUE"""),"Will NOT work for them")</f>
        <v>Will NOT work for them</v>
      </c>
      <c r="J161" s="1">
        <f>IFERROR(__xludf.DUMMYFUNCTION("""COMPUTED_VALUE"""),5.0)</f>
        <v>5</v>
      </c>
      <c r="K161" s="1" t="str">
        <f>IFERROR(__xludf.DUMMYFUNCTION("""COMPUTED_VALUE"""),"Hybrid Working Environment with less than 3 days a month at office")</f>
        <v>Hybrid Working Environment with less than 3 days a month at office</v>
      </c>
      <c r="L161" s="1" t="str">
        <f>IFERROR(__xludf.DUMMYFUNCTION("""COMPUTED_VALUE"""),"Employer who appreciates learning and enables that environment")</f>
        <v>Employer who appreciates learning and enables that environment</v>
      </c>
      <c r="M16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61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61" s="1" t="str">
        <f>IFERROR(__xludf.DUMMYFUNCTION("""COMPUTED_VALUE"""),"Manager who explains what is expected, sets a goal and helps achieve it")</f>
        <v>Manager who explains what is expected, sets a goal and helps achieve it</v>
      </c>
      <c r="P161" s="1" t="str">
        <f>IFERROR(__xludf.DUMMYFUNCTION("""COMPUTED_VALUE"""),"Work with 7 to 10 or more people in my team")</f>
        <v>Work with 7 to 10 or more people in my team</v>
      </c>
      <c r="Q161" s="1"/>
      <c r="R161" s="1"/>
      <c r="S161" s="1"/>
    </row>
    <row r="162">
      <c r="A162" s="2">
        <f>IFERROR(__xludf.DUMMYFUNCTION("""COMPUTED_VALUE"""),44914.739821180556)</f>
        <v>44914.73982</v>
      </c>
      <c r="B162" s="1" t="str">
        <f>IFERROR(__xludf.DUMMYFUNCTION("""COMPUTED_VALUE"""),"India")</f>
        <v>India</v>
      </c>
      <c r="C162" s="1">
        <f>IFERROR(__xludf.DUMMYFUNCTION("""COMPUTED_VALUE"""),363310.0)</f>
        <v>363310</v>
      </c>
      <c r="D162" s="1" t="str">
        <f>IFERROR(__xludf.DUMMYFUNCTION("""COMPUTED_VALUE"""),"Male")</f>
        <v>Male</v>
      </c>
      <c r="E162" s="1" t="str">
        <f>IFERROR(__xludf.DUMMYFUNCTION("""COMPUTED_VALUE"""),"People who have changed the world for better")</f>
        <v>People who have changed the world for better</v>
      </c>
      <c r="F162" s="1" t="str">
        <f>IFERROR(__xludf.DUMMYFUNCTION("""COMPUTED_VALUE"""),"No I would not be pursuing Higher Education outside of India")</f>
        <v>No I would not be pursuing Higher Education outside of India</v>
      </c>
      <c r="G162" s="1" t="str">
        <f>IFERROR(__xludf.DUMMYFUNCTION("""COMPUTED_VALUE"""),"This will be hard to do, but if it is the right company I would try")</f>
        <v>This will be hard to do, but if it is the right company I would try</v>
      </c>
      <c r="H162" s="1" t="str">
        <f>IFERROR(__xludf.DUMMYFUNCTION("""COMPUTED_VALUE"""),"No")</f>
        <v>No</v>
      </c>
      <c r="I162" s="1" t="str">
        <f>IFERROR(__xludf.DUMMYFUNCTION("""COMPUTED_VALUE"""),"Will NOT work for them")</f>
        <v>Will NOT work for them</v>
      </c>
      <c r="J162" s="1">
        <f>IFERROR(__xludf.DUMMYFUNCTION("""COMPUTED_VALUE"""),9.0)</f>
        <v>9</v>
      </c>
      <c r="K162" s="1" t="str">
        <f>IFERROR(__xludf.DUMMYFUNCTION("""COMPUTED_VALUE"""),"Hybrid Working Environment with less than 15 days a month at office")</f>
        <v>Hybrid Working Environment with less than 15 days a month at office</v>
      </c>
      <c r="L16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2" s="1" t="str">
        <f>IFERROR(__xludf.DUMMYFUNCTION("""COMPUTED_VALUE"""),"Self Paced Learning Portals, Learning by observing others")</f>
        <v>Self Paced Learning Portals, Learning by observing others</v>
      </c>
      <c r="N162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162" s="1" t="str">
        <f>IFERROR(__xludf.DUMMYFUNCTION("""COMPUTED_VALUE"""),"Manager who explains what is expected, sets a goal and helps achieve it")</f>
        <v>Manager who explains what is expected, sets a goal and helps achieve it</v>
      </c>
      <c r="P162" s="1" t="str">
        <f>IFERROR(__xludf.DUMMYFUNCTION("""COMPUTED_VALUE"""),"Work with 5 to 6 people in my team")</f>
        <v>Work with 5 to 6 people in my team</v>
      </c>
      <c r="Q162" s="1"/>
      <c r="R162" s="1"/>
      <c r="S162" s="1"/>
    </row>
    <row r="163">
      <c r="A163" s="2">
        <f>IFERROR(__xludf.DUMMYFUNCTION("""COMPUTED_VALUE"""),44914.81565908565)</f>
        <v>44914.81566</v>
      </c>
      <c r="B163" s="1" t="str">
        <f>IFERROR(__xludf.DUMMYFUNCTION("""COMPUTED_VALUE"""),"India")</f>
        <v>India</v>
      </c>
      <c r="C163" s="1">
        <f>IFERROR(__xludf.DUMMYFUNCTION("""COMPUTED_VALUE"""),382010.0)</f>
        <v>382010</v>
      </c>
      <c r="D163" s="1" t="str">
        <f>IFERROR(__xludf.DUMMYFUNCTION("""COMPUTED_VALUE"""),"Female")</f>
        <v>Female</v>
      </c>
      <c r="E163" s="1" t="str">
        <f>IFERROR(__xludf.DUMMYFUNCTION("""COMPUTED_VALUE"""),"People who have changed the world for better")</f>
        <v>People who have changed the world for better</v>
      </c>
      <c r="F163" s="1" t="str">
        <f>IFERROR(__xludf.DUMMYFUNCTION("""COMPUTED_VALUE"""),"Yes, I will earn and do that")</f>
        <v>Yes, I will earn and do that</v>
      </c>
      <c r="G163" s="1" t="str">
        <f>IFERROR(__xludf.DUMMYFUNCTION("""COMPUTED_VALUE"""),"This will be hard to do, but if it is the right company I would try")</f>
        <v>This will be hard to do, but if it is the right company I would try</v>
      </c>
      <c r="H163" s="1" t="str">
        <f>IFERROR(__xludf.DUMMYFUNCTION("""COMPUTED_VALUE"""),"No")</f>
        <v>No</v>
      </c>
      <c r="I163" s="1" t="str">
        <f>IFERROR(__xludf.DUMMYFUNCTION("""COMPUTED_VALUE"""),"Will NOT work for them")</f>
        <v>Will NOT work for them</v>
      </c>
      <c r="J163" s="1">
        <f>IFERROR(__xludf.DUMMYFUNCTION("""COMPUTED_VALUE"""),8.0)</f>
        <v>8</v>
      </c>
      <c r="K163" s="1" t="str">
        <f>IFERROR(__xludf.DUMMYFUNCTION("""COMPUTED_VALUE"""),"Fully Remote with Options to travel as and when needed")</f>
        <v>Fully Remote with Options to travel as and when needed</v>
      </c>
      <c r="L163" s="1" t="str">
        <f>IFERROR(__xludf.DUMMYFUNCTION("""COMPUTED_VALUE"""),"Employer who rewards learning and enables that environment")</f>
        <v>Employer who rewards learning and enables that environment</v>
      </c>
      <c r="M163" s="1" t="str">
        <f>IFERROR(__xludf.DUMMYFUNCTION("""COMPUTED_VALUE"""),"Self Paced Learning Portals, Instructor or Expert Learning Programs")</f>
        <v>Self Paced Learning Portals, Instructor or Expert Learning Programs</v>
      </c>
      <c r="N163" s="1" t="str">
        <f>IFERROR(__xludf.DUMMYFUNCTION("""COMPUTED_VALUE"""),"Teaching in any of the institutes/online or Offline, Build and develop a Team, Become a content Creator in some platform")</f>
        <v>Teaching in any of the institutes/online or Offline, Build and develop a Team, Become a content Creator in some platform</v>
      </c>
      <c r="O163" s="1" t="str">
        <f>IFERROR(__xludf.DUMMYFUNCTION("""COMPUTED_VALUE"""),"Manager who sets targets and expects me to achieve it")</f>
        <v>Manager who sets targets and expects me to achieve it</v>
      </c>
      <c r="P163" s="1" t="str">
        <f>IFERROR(__xludf.DUMMYFUNCTION("""COMPUTED_VALUE"""),"Work with 2 to 3 people in my team")</f>
        <v>Work with 2 to 3 people in my team</v>
      </c>
      <c r="Q163" s="1"/>
      <c r="R163" s="1"/>
      <c r="S163" s="1"/>
    </row>
    <row r="164">
      <c r="A164" s="2">
        <f>IFERROR(__xludf.DUMMYFUNCTION("""COMPUTED_VALUE"""),44914.81777163195)</f>
        <v>44914.81777</v>
      </c>
      <c r="B164" s="1" t="str">
        <f>IFERROR(__xludf.DUMMYFUNCTION("""COMPUTED_VALUE"""),"India")</f>
        <v>India</v>
      </c>
      <c r="C164" s="1">
        <f>IFERROR(__xludf.DUMMYFUNCTION("""COMPUTED_VALUE"""),394210.0)</f>
        <v>394210</v>
      </c>
      <c r="D164" s="1" t="str">
        <f>IFERROR(__xludf.DUMMYFUNCTION("""COMPUTED_VALUE"""),"Male")</f>
        <v>Male</v>
      </c>
      <c r="E164" s="1" t="str">
        <f>IFERROR(__xludf.DUMMYFUNCTION("""COMPUTED_VALUE"""),"My Parents")</f>
        <v>My Parents</v>
      </c>
      <c r="F164" s="1" t="str">
        <f>IFERROR(__xludf.DUMMYFUNCTION("""COMPUTED_VALUE"""),"No I would not be pursuing Higher Education outside of India")</f>
        <v>No I would not be pursuing Higher Education outside of India</v>
      </c>
      <c r="G164" s="1" t="str">
        <f>IFERROR(__xludf.DUMMYFUNCTION("""COMPUTED_VALUE"""),"No way, 3 years with one employer is crazy")</f>
        <v>No way, 3 years with one employer is crazy</v>
      </c>
      <c r="H164" s="1" t="str">
        <f>IFERROR(__xludf.DUMMYFUNCTION("""COMPUTED_VALUE"""),"No")</f>
        <v>No</v>
      </c>
      <c r="I164" s="1" t="str">
        <f>IFERROR(__xludf.DUMMYFUNCTION("""COMPUTED_VALUE"""),"Will NOT work for them")</f>
        <v>Will NOT work for them</v>
      </c>
      <c r="J164" s="1">
        <f>IFERROR(__xludf.DUMMYFUNCTION("""COMPUTED_VALUE"""),6.0)</f>
        <v>6</v>
      </c>
      <c r="K164" s="1" t="str">
        <f>IFERROR(__xludf.DUMMYFUNCTION("""COMPUTED_VALUE"""),"Hybrid Working Environment with less than 3 days a month at office")</f>
        <v>Hybrid Working Environment with less than 3 days a month at office</v>
      </c>
      <c r="L1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64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164" s="1" t="str">
        <f>IFERROR(__xludf.DUMMYFUNCTION("""COMPUTED_VALUE"""),"Manager who sets goal and helps me achieve it")</f>
        <v>Manager who sets goal and helps me achieve it</v>
      </c>
      <c r="P164" s="1" t="str">
        <f>IFERROR(__xludf.DUMMYFUNCTION("""COMPUTED_VALUE"""),"Work with 2 to 3 people in my team")</f>
        <v>Work with 2 to 3 people in my team</v>
      </c>
      <c r="Q164" s="1"/>
      <c r="R164" s="1"/>
      <c r="S164" s="1"/>
    </row>
    <row r="165">
      <c r="A165" s="2">
        <f>IFERROR(__xludf.DUMMYFUNCTION("""COMPUTED_VALUE"""),44914.8510455787)</f>
        <v>44914.85105</v>
      </c>
      <c r="B165" s="1" t="str">
        <f>IFERROR(__xludf.DUMMYFUNCTION("""COMPUTED_VALUE"""),"India")</f>
        <v>India</v>
      </c>
      <c r="C165" s="1">
        <f>IFERROR(__xludf.DUMMYFUNCTION("""COMPUTED_VALUE"""),382024.0)</f>
        <v>382024</v>
      </c>
      <c r="D165" s="1" t="str">
        <f>IFERROR(__xludf.DUMMYFUNCTION("""COMPUTED_VALUE"""),"Male")</f>
        <v>Male</v>
      </c>
      <c r="E165" s="1" t="str">
        <f>IFERROR(__xludf.DUMMYFUNCTION("""COMPUTED_VALUE"""),"My Parents")</f>
        <v>My Parents</v>
      </c>
      <c r="F165" s="1" t="str">
        <f>IFERROR(__xludf.DUMMYFUNCTION("""COMPUTED_VALUE"""),"Yes, I will earn and do that")</f>
        <v>Yes, I will earn and do that</v>
      </c>
      <c r="G165" s="1" t="str">
        <f>IFERROR(__xludf.DUMMYFUNCTION("""COMPUTED_VALUE"""),"This will be hard to do, but if it is the right company I would try")</f>
        <v>This will be hard to do, but if it is the right company I would try</v>
      </c>
      <c r="H165" s="1" t="str">
        <f>IFERROR(__xludf.DUMMYFUNCTION("""COMPUTED_VALUE"""),"No")</f>
        <v>No</v>
      </c>
      <c r="I165" s="1" t="str">
        <f>IFERROR(__xludf.DUMMYFUNCTION("""COMPUTED_VALUE"""),"Will work for them")</f>
        <v>Will work for them</v>
      </c>
      <c r="J165" s="1">
        <f>IFERROR(__xludf.DUMMYFUNCTION("""COMPUTED_VALUE"""),4.0)</f>
        <v>4</v>
      </c>
      <c r="K165" s="1" t="str">
        <f>IFERROR(__xludf.DUMMYFUNCTION("""COMPUTED_VALUE"""),"Every Day Office Environment")</f>
        <v>Every Day Office Environment</v>
      </c>
      <c r="L165" s="1" t="str">
        <f>IFERROR(__xludf.DUMMYFUNCTION("""COMPUTED_VALUE"""),"Employer who appreciates learning and enables that environment")</f>
        <v>Employer who appreciates learning and enables that environment</v>
      </c>
      <c r="M16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65" s="1" t="str">
        <f>IFERROR(__xludf.DUMMYFUNCTION("""COMPUTED_VALUE"""),"Teaching in any of the institutes/online or Offline, Build and develop a Team, Design and Develop amazing software")</f>
        <v>Teaching in any of the institutes/online or Offline, Build and develop a Team, Design and Develop amazing software</v>
      </c>
      <c r="O165" s="1" t="str">
        <f>IFERROR(__xludf.DUMMYFUNCTION("""COMPUTED_VALUE"""),"Manager who clearly describes what she/he needs")</f>
        <v>Manager who clearly describes what she/he needs</v>
      </c>
      <c r="P165" s="1" t="str">
        <f>IFERROR(__xludf.DUMMYFUNCTION("""COMPUTED_VALUE"""),"Work with 5 to 6 people in my team")</f>
        <v>Work with 5 to 6 people in my team</v>
      </c>
      <c r="Q165" s="1"/>
      <c r="R165" s="1"/>
      <c r="S165" s="1"/>
    </row>
    <row r="166">
      <c r="A166" s="2">
        <f>IFERROR(__xludf.DUMMYFUNCTION("""COMPUTED_VALUE"""),44914.89745394676)</f>
        <v>44914.89745</v>
      </c>
      <c r="B166" s="1" t="str">
        <f>IFERROR(__xludf.DUMMYFUNCTION("""COMPUTED_VALUE"""),"India")</f>
        <v>India</v>
      </c>
      <c r="C166" s="1">
        <f>IFERROR(__xludf.DUMMYFUNCTION("""COMPUTED_VALUE"""),721101.0)</f>
        <v>721101</v>
      </c>
      <c r="D166" s="1" t="str">
        <f>IFERROR(__xludf.DUMMYFUNCTION("""COMPUTED_VALUE"""),"Male")</f>
        <v>Male</v>
      </c>
      <c r="E166" s="1" t="str">
        <f>IFERROR(__xludf.DUMMYFUNCTION("""COMPUTED_VALUE"""),"People from my circle, but not family members")</f>
        <v>People from my circle, but not family members</v>
      </c>
      <c r="F166" s="1" t="str">
        <f>IFERROR(__xludf.DUMMYFUNCTION("""COMPUTED_VALUE"""),"No, But if someone could bare the cost I will")</f>
        <v>No, But if someone could bare the cost I will</v>
      </c>
      <c r="G166" s="1" t="str">
        <f>IFERROR(__xludf.DUMMYFUNCTION("""COMPUTED_VALUE"""),"No way, 3 years with one employer is crazy")</f>
        <v>No way, 3 years with one employer is crazy</v>
      </c>
      <c r="H166" s="1" t="str">
        <f>IFERROR(__xludf.DUMMYFUNCTION("""COMPUTED_VALUE"""),"No")</f>
        <v>No</v>
      </c>
      <c r="I166" s="1" t="str">
        <f>IFERROR(__xludf.DUMMYFUNCTION("""COMPUTED_VALUE"""),"Will NOT work for them")</f>
        <v>Will NOT work for them</v>
      </c>
      <c r="J166" s="1">
        <f>IFERROR(__xludf.DUMMYFUNCTION("""COMPUTED_VALUE"""),9.0)</f>
        <v>9</v>
      </c>
      <c r="K166" s="1" t="str">
        <f>IFERROR(__xludf.DUMMYFUNCTION("""COMPUTED_VALUE"""),"Hybrid Working Environment with less than 15 days a month at office")</f>
        <v>Hybrid Working Environment with less than 15 days a month at office</v>
      </c>
      <c r="L166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6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66" s="1" t="str">
        <f>IFERROR(__xludf.DUMMYFUNCTION("""COMPUTED_VALUE"""),"Design and Develop amazing software, Look deeply into Data and generate insights, Become a content Creator in some platform")</f>
        <v>Design and Develop amazing software, Look deeply into Data and generate insights, Become a content Creator in some platform</v>
      </c>
      <c r="O166" s="1" t="str">
        <f>IFERROR(__xludf.DUMMYFUNCTION("""COMPUTED_VALUE"""),"Manager who clearly describes what she/he needs")</f>
        <v>Manager who clearly describes what she/he needs</v>
      </c>
      <c r="P166" s="1" t="str">
        <f>IFERROR(__xludf.DUMMYFUNCTION("""COMPUTED_VALUE"""),"Work with more than 10 people in my team")</f>
        <v>Work with more than 10 people in my team</v>
      </c>
      <c r="Q166" s="1"/>
      <c r="R166" s="1"/>
      <c r="S166" s="1"/>
    </row>
    <row r="167">
      <c r="A167" s="2">
        <f>IFERROR(__xludf.DUMMYFUNCTION("""COMPUTED_VALUE"""),44914.92577703704)</f>
        <v>44914.92578</v>
      </c>
      <c r="B167" s="1" t="str">
        <f>IFERROR(__xludf.DUMMYFUNCTION("""COMPUTED_VALUE"""),"India")</f>
        <v>India</v>
      </c>
      <c r="C167" s="1">
        <f>IFERROR(__xludf.DUMMYFUNCTION("""COMPUTED_VALUE"""),503175.0)</f>
        <v>503175</v>
      </c>
      <c r="D167" s="1" t="str">
        <f>IFERROR(__xludf.DUMMYFUNCTION("""COMPUTED_VALUE"""),"Male")</f>
        <v>Male</v>
      </c>
      <c r="E167" s="1" t="str">
        <f>IFERROR(__xludf.DUMMYFUNCTION("""COMPUTED_VALUE"""),"My Parents")</f>
        <v>My Parents</v>
      </c>
      <c r="F167" s="1" t="str">
        <f>IFERROR(__xludf.DUMMYFUNCTION("""COMPUTED_VALUE"""),"Yes, I will earn and do that")</f>
        <v>Yes, I will earn and do that</v>
      </c>
      <c r="G167" s="1" t="str">
        <f>IFERROR(__xludf.DUMMYFUNCTION("""COMPUTED_VALUE"""),"Will work for 3 years or more")</f>
        <v>Will work for 3 years or more</v>
      </c>
      <c r="H167" s="1" t="str">
        <f>IFERROR(__xludf.DUMMYFUNCTION("""COMPUTED_VALUE"""),"No")</f>
        <v>No</v>
      </c>
      <c r="I167" s="1" t="str">
        <f>IFERROR(__xludf.DUMMYFUNCTION("""COMPUTED_VALUE"""),"Will NOT work for them")</f>
        <v>Will NOT work for them</v>
      </c>
      <c r="J167" s="1">
        <f>IFERROR(__xludf.DUMMYFUNCTION("""COMPUTED_VALUE"""),5.0)</f>
        <v>5</v>
      </c>
      <c r="K167" s="1" t="str">
        <f>IFERROR(__xludf.DUMMYFUNCTION("""COMPUTED_VALUE"""),"Fully Remote with No option to visit offices")</f>
        <v>Fully Remote with No option to visit offices</v>
      </c>
      <c r="L16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7" s="1" t="str">
        <f>IFERROR(__xludf.DUMMYFUNCTION("""COMPUTED_VALUE"""),"Self Paced Learning Portals, Learning by observing others")</f>
        <v>Self Paced Learning Portals, Learning by observing others</v>
      </c>
      <c r="N167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167" s="1" t="str">
        <f>IFERROR(__xludf.DUMMYFUNCTION("""COMPUTED_VALUE"""),"Manager who sets targets and expects me to achieve it")</f>
        <v>Manager who sets targets and expects me to achieve it</v>
      </c>
      <c r="P167" s="1" t="str">
        <f>IFERROR(__xludf.DUMMYFUNCTION("""COMPUTED_VALUE"""),"Work alone")</f>
        <v>Work alone</v>
      </c>
      <c r="Q167" s="1"/>
      <c r="R167" s="1"/>
      <c r="S167" s="1"/>
    </row>
    <row r="168">
      <c r="A168" s="2">
        <f>IFERROR(__xludf.DUMMYFUNCTION("""COMPUTED_VALUE"""),44914.931546481486)</f>
        <v>44914.93155</v>
      </c>
      <c r="B168" s="1" t="str">
        <f>IFERROR(__xludf.DUMMYFUNCTION("""COMPUTED_VALUE"""),"India")</f>
        <v>India</v>
      </c>
      <c r="C168" s="1">
        <f>IFERROR(__xludf.DUMMYFUNCTION("""COMPUTED_VALUE"""),533103.0)</f>
        <v>533103</v>
      </c>
      <c r="D168" s="1" t="str">
        <f>IFERROR(__xludf.DUMMYFUNCTION("""COMPUTED_VALUE"""),"Male")</f>
        <v>Male</v>
      </c>
      <c r="E168" s="1" t="str">
        <f>IFERROR(__xludf.DUMMYFUNCTION("""COMPUTED_VALUE"""),"My Parents")</f>
        <v>My Parents</v>
      </c>
      <c r="F168" s="1" t="str">
        <f>IFERROR(__xludf.DUMMYFUNCTION("""COMPUTED_VALUE"""),"Yes, I will earn and do that")</f>
        <v>Yes, I will earn and do that</v>
      </c>
      <c r="G168" s="1" t="str">
        <f>IFERROR(__xludf.DUMMYFUNCTION("""COMPUTED_VALUE"""),"This will be hard to do, but if it is the right company I would try")</f>
        <v>This will be hard to do, but if it is the right company I would try</v>
      </c>
      <c r="H168" s="1" t="str">
        <f>IFERROR(__xludf.DUMMYFUNCTION("""COMPUTED_VALUE"""),"Yes")</f>
        <v>Yes</v>
      </c>
      <c r="I168" s="1" t="str">
        <f>IFERROR(__xludf.DUMMYFUNCTION("""COMPUTED_VALUE"""),"Will work for them")</f>
        <v>Will work for them</v>
      </c>
      <c r="J168" s="1">
        <f>IFERROR(__xludf.DUMMYFUNCTION("""COMPUTED_VALUE"""),8.0)</f>
        <v>8</v>
      </c>
      <c r="K168" s="1" t="str">
        <f>IFERROR(__xludf.DUMMYFUNCTION("""COMPUTED_VALUE"""),"Hybrid Working Environment with less than 3 days a month at office")</f>
        <v>Hybrid Working Environment with less than 3 days a month at office</v>
      </c>
      <c r="L1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" s="1" t="str">
        <f>IFERROR(__xludf.DUMMYFUNCTION("""COMPUTED_VALUE"""),"Self Paced Learning Portals, Instructor or Expert Learning Programs")</f>
        <v>Self Paced Learning Portals, Instructor or Expert Learning Programs</v>
      </c>
      <c r="N168" s="1" t="str">
        <f>IFERROR(__xludf.DUMMYFUNCTION("""COMPUTED_VALUE"""),"Design and Develop amazing software, Work as a freelancer and do my thing my way, Become a content Creator in some platform")</f>
        <v>Design and Develop amazing software, Work as a freelancer and do my thing my way, Become a content Creator in some platform</v>
      </c>
      <c r="O168" s="1" t="str">
        <f>IFERROR(__xludf.DUMMYFUNCTION("""COMPUTED_VALUE"""),"Manager who explains what is expected, sets a goal and helps achieve it")</f>
        <v>Manager who explains what is expected, sets a goal and helps achieve it</v>
      </c>
      <c r="P16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8" s="1"/>
      <c r="R168" s="1"/>
      <c r="S168" s="1"/>
    </row>
    <row r="169">
      <c r="A169" s="2">
        <f>IFERROR(__xludf.DUMMYFUNCTION("""COMPUTED_VALUE"""),44915.409742777774)</f>
        <v>44915.40974</v>
      </c>
      <c r="B169" s="1" t="str">
        <f>IFERROR(__xludf.DUMMYFUNCTION("""COMPUTED_VALUE"""),"India")</f>
        <v>India</v>
      </c>
      <c r="C169" s="1">
        <f>IFERROR(__xludf.DUMMYFUNCTION("""COMPUTED_VALUE"""),382042.0)</f>
        <v>382042</v>
      </c>
      <c r="D169" s="1" t="str">
        <f>IFERROR(__xludf.DUMMYFUNCTION("""COMPUTED_VALUE"""),"Female")</f>
        <v>Female</v>
      </c>
      <c r="E169" s="1" t="str">
        <f>IFERROR(__xludf.DUMMYFUNCTION("""COMPUTED_VALUE"""),"People from my circle, but not family members")</f>
        <v>People from my circle, but not family members</v>
      </c>
      <c r="F169" s="1" t="str">
        <f>IFERROR(__xludf.DUMMYFUNCTION("""COMPUTED_VALUE"""),"No, But if someone could bare the cost I will")</f>
        <v>No, But if someone could bare the cost I will</v>
      </c>
      <c r="G169" s="1" t="str">
        <f>IFERROR(__xludf.DUMMYFUNCTION("""COMPUTED_VALUE"""),"Will work for 3 years or more")</f>
        <v>Will work for 3 years or more</v>
      </c>
      <c r="H169" s="1" t="str">
        <f>IFERROR(__xludf.DUMMYFUNCTION("""COMPUTED_VALUE"""),"No")</f>
        <v>No</v>
      </c>
      <c r="I169" s="1" t="str">
        <f>IFERROR(__xludf.DUMMYFUNCTION("""COMPUTED_VALUE"""),"Will NOT work for them")</f>
        <v>Will NOT work for them</v>
      </c>
      <c r="J169" s="1">
        <f>IFERROR(__xludf.DUMMYFUNCTION("""COMPUTED_VALUE"""),1.0)</f>
        <v>1</v>
      </c>
      <c r="K169" s="1" t="str">
        <f>IFERROR(__xludf.DUMMYFUNCTION("""COMPUTED_VALUE"""),"Every Day Office Environment")</f>
        <v>Every Day Office Environment</v>
      </c>
      <c r="L169" s="1" t="str">
        <f>IFERROR(__xludf.DUMMYFUNCTION("""COMPUTED_VALUE"""),"Employer who appreciates learning and enables that environment")</f>
        <v>Employer who appreciates learning and enables that environment</v>
      </c>
      <c r="M169" s="1" t="str">
        <f>IFERROR(__xludf.DUMMYFUNCTION("""COMPUTED_VALUE"""),"Self Paced Learning Portals, Instructor or Expert Learning Programs")</f>
        <v>Self Paced Learning Portals, Instructor or Expert Learning Programs</v>
      </c>
      <c r="N169" s="1" t="str">
        <f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169" s="1" t="str">
        <f>IFERROR(__xludf.DUMMYFUNCTION("""COMPUTED_VALUE"""),"Manager who clearly describes what she/he needs")</f>
        <v>Manager who clearly describes what she/he needs</v>
      </c>
      <c r="P169" s="1" t="str">
        <f>IFERROR(__xludf.DUMMYFUNCTION("""COMPUTED_VALUE"""),"Work with 2 to 3 people in my team")</f>
        <v>Work with 2 to 3 people in my team</v>
      </c>
      <c r="Q169" s="1"/>
      <c r="R169" s="1"/>
      <c r="S169" s="1"/>
    </row>
    <row r="170">
      <c r="A170" s="2">
        <f>IFERROR(__xludf.DUMMYFUNCTION("""COMPUTED_VALUE"""),44915.51548136574)</f>
        <v>44915.51548</v>
      </c>
      <c r="B170" s="1" t="str">
        <f>IFERROR(__xludf.DUMMYFUNCTION("""COMPUTED_VALUE"""),"India")</f>
        <v>India</v>
      </c>
      <c r="C170" s="1">
        <f>IFERROR(__xludf.DUMMYFUNCTION("""COMPUTED_VALUE"""),600036.0)</f>
        <v>600036</v>
      </c>
      <c r="D170" s="1" t="str">
        <f>IFERROR(__xludf.DUMMYFUNCTION("""COMPUTED_VALUE"""),"Female")</f>
        <v>Female</v>
      </c>
      <c r="E170" s="1" t="str">
        <f>IFERROR(__xludf.DUMMYFUNCTION("""COMPUTED_VALUE"""),"Influencers who had successful careers")</f>
        <v>Influencers who had successful careers</v>
      </c>
      <c r="F170" s="1" t="str">
        <f>IFERROR(__xludf.DUMMYFUNCTION("""COMPUTED_VALUE"""),"No I would not be pursuing Higher Education outside of India")</f>
        <v>No I would not be pursuing Higher Education outside of India</v>
      </c>
      <c r="G170" s="1" t="str">
        <f>IFERROR(__xludf.DUMMYFUNCTION("""COMPUTED_VALUE"""),"This will be hard to do, but if it is the right company I would try")</f>
        <v>This will be hard to do, but if it is the right company I would try</v>
      </c>
      <c r="H170" s="1" t="str">
        <f>IFERROR(__xludf.DUMMYFUNCTION("""COMPUTED_VALUE"""),"No")</f>
        <v>No</v>
      </c>
      <c r="I170" s="1" t="str">
        <f>IFERROR(__xludf.DUMMYFUNCTION("""COMPUTED_VALUE"""),"Will NOT work for them")</f>
        <v>Will NOT work for them</v>
      </c>
      <c r="J170" s="1">
        <f>IFERROR(__xludf.DUMMYFUNCTION("""COMPUTED_VALUE"""),2.0)</f>
        <v>2</v>
      </c>
      <c r="K170" s="1" t="str">
        <f>IFERROR(__xludf.DUMMYFUNCTION("""COMPUTED_VALUE"""),"Hybrid Working Environment with less than 3 days a month at office")</f>
        <v>Hybrid Working Environment with less than 3 days a month at office</v>
      </c>
      <c r="L170" s="1" t="str">
        <f>IFERROR(__xludf.DUMMYFUNCTION("""COMPUTED_VALUE"""),"Employer who appreciates learning and enables that environment")</f>
        <v>Employer who appreciates learning and enables that environment</v>
      </c>
      <c r="M170" s="1" t="str">
        <f>IFERROR(__xludf.DUMMYFUNCTION("""COMPUTED_VALUE"""),"Self Paced Learning Portals, Learning by observing others")</f>
        <v>Self Paced Learning Portals, Learning by observing others</v>
      </c>
      <c r="N170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70" s="1" t="str">
        <f>IFERROR(__xludf.DUMMYFUNCTION("""COMPUTED_VALUE"""),"Manager who explains what is expected, sets a goal and helps achieve it")</f>
        <v>Manager who explains what is expected, sets a goal and helps achieve it</v>
      </c>
      <c r="P170" s="1" t="str">
        <f>IFERROR(__xludf.DUMMYFUNCTION("""COMPUTED_VALUE"""),"Work with 2 to 3 people in my team")</f>
        <v>Work with 2 to 3 people in my team</v>
      </c>
      <c r="Q170" s="1"/>
      <c r="R170" s="1"/>
      <c r="S170" s="1"/>
    </row>
    <row r="171">
      <c r="A171" s="2">
        <f>IFERROR(__xludf.DUMMYFUNCTION("""COMPUTED_VALUE"""),44915.66473870371)</f>
        <v>44915.66474</v>
      </c>
      <c r="B171" s="1" t="str">
        <f>IFERROR(__xludf.DUMMYFUNCTION("""COMPUTED_VALUE"""),"India")</f>
        <v>India</v>
      </c>
      <c r="C171" s="1">
        <f>IFERROR(__xludf.DUMMYFUNCTION("""COMPUTED_VALUE"""),605110.0)</f>
        <v>605110</v>
      </c>
      <c r="D171" s="1" t="str">
        <f>IFERROR(__xludf.DUMMYFUNCTION("""COMPUTED_VALUE"""),"Male")</f>
        <v>Male</v>
      </c>
      <c r="E171" s="1" t="str">
        <f>IFERROR(__xludf.DUMMYFUNCTION("""COMPUTED_VALUE"""),"Influencers who had successful careers")</f>
        <v>Influencers who had successful careers</v>
      </c>
      <c r="F171" s="1" t="str">
        <f>IFERROR(__xludf.DUMMYFUNCTION("""COMPUTED_VALUE"""),"No, But if someone could bare the cost I will")</f>
        <v>No, But if someone could bare the cost I will</v>
      </c>
      <c r="G171" s="1" t="str">
        <f>IFERROR(__xludf.DUMMYFUNCTION("""COMPUTED_VALUE"""),"Will work for 3 years or more")</f>
        <v>Will work for 3 years or more</v>
      </c>
      <c r="H171" s="1" t="str">
        <f>IFERROR(__xludf.DUMMYFUNCTION("""COMPUTED_VALUE"""),"No")</f>
        <v>No</v>
      </c>
      <c r="I171" s="1" t="str">
        <f>IFERROR(__xludf.DUMMYFUNCTION("""COMPUTED_VALUE"""),"Will NOT work for them")</f>
        <v>Will NOT work for them</v>
      </c>
      <c r="J171" s="1">
        <f>IFERROR(__xludf.DUMMYFUNCTION("""COMPUTED_VALUE"""),6.0)</f>
        <v>6</v>
      </c>
      <c r="K171" s="1" t="str">
        <f>IFERROR(__xludf.DUMMYFUNCTION("""COMPUTED_VALUE"""),"Fully Remote with Options to travel as and when needed")</f>
        <v>Fully Remote with Options to travel as and when needed</v>
      </c>
      <c r="L1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71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171" s="1" t="str">
        <f>IFERROR(__xludf.DUMMYFUNCTION("""COMPUTED_VALUE"""),"Manager who explains what is expected, sets a goal and helps achieve it")</f>
        <v>Manager who explains what is expected, sets a goal and helps achieve it</v>
      </c>
      <c r="P171" s="1" t="str">
        <f>IFERROR(__xludf.DUMMYFUNCTION("""COMPUTED_VALUE"""),"Work alone, Work with 2 to 3 people in my team")</f>
        <v>Work alone, Work with 2 to 3 people in my team</v>
      </c>
      <c r="Q171" s="1"/>
      <c r="R171" s="1"/>
      <c r="S171" s="1"/>
    </row>
    <row r="172">
      <c r="A172" s="2">
        <f>IFERROR(__xludf.DUMMYFUNCTION("""COMPUTED_VALUE"""),44915.66808552083)</f>
        <v>44915.66809</v>
      </c>
      <c r="B172" s="1" t="str">
        <f>IFERROR(__xludf.DUMMYFUNCTION("""COMPUTED_VALUE"""),"India")</f>
        <v>India</v>
      </c>
      <c r="C172" s="1">
        <f>IFERROR(__xludf.DUMMYFUNCTION("""COMPUTED_VALUE"""),800009.0)</f>
        <v>800009</v>
      </c>
      <c r="D172" s="1" t="str">
        <f>IFERROR(__xludf.DUMMYFUNCTION("""COMPUTED_VALUE"""),"Female")</f>
        <v>Female</v>
      </c>
      <c r="E172" s="1" t="str">
        <f>IFERROR(__xludf.DUMMYFUNCTION("""COMPUTED_VALUE"""),"People who have changed the world for better")</f>
        <v>People who have changed the world for better</v>
      </c>
      <c r="F172" s="1" t="str">
        <f>IFERROR(__xludf.DUMMYFUNCTION("""COMPUTED_VALUE"""),"No I would not be pursuing Higher Education outside of India")</f>
        <v>No I would not be pursuing Higher Education outside of India</v>
      </c>
      <c r="G172" s="1" t="str">
        <f>IFERROR(__xludf.DUMMYFUNCTION("""COMPUTED_VALUE"""),"This will be hard to do, but if it is the right company I would try")</f>
        <v>This will be hard to do, but if it is the right company I would try</v>
      </c>
      <c r="H172" s="1" t="str">
        <f>IFERROR(__xludf.DUMMYFUNCTION("""COMPUTED_VALUE"""),"Yes")</f>
        <v>Yes</v>
      </c>
      <c r="I172" s="1" t="str">
        <f>IFERROR(__xludf.DUMMYFUNCTION("""COMPUTED_VALUE"""),"Will work for them")</f>
        <v>Will work for them</v>
      </c>
      <c r="J172" s="1">
        <f>IFERROR(__xludf.DUMMYFUNCTION("""COMPUTED_VALUE"""),7.0)</f>
        <v>7</v>
      </c>
      <c r="K172" s="1" t="str">
        <f>IFERROR(__xludf.DUMMYFUNCTION("""COMPUTED_VALUE"""),"Hybrid Working Environment with less than 15 days a month at office")</f>
        <v>Hybrid Working Environment with less than 15 days a month at office</v>
      </c>
      <c r="L1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72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172" s="1" t="str">
        <f>IFERROR(__xludf.DUMMYFUNCTION("""COMPUTED_VALUE"""),"Manager who explains what is expected, sets a goal and helps achieve it")</f>
        <v>Manager who explains what is expected, sets a goal and helps achieve it</v>
      </c>
      <c r="P172" s="1" t="str">
        <f>IFERROR(__xludf.DUMMYFUNCTION("""COMPUTED_VALUE"""),"Work with 5 to 6 people in my team")</f>
        <v>Work with 5 to 6 people in my team</v>
      </c>
      <c r="Q172" s="1"/>
      <c r="R172" s="1"/>
      <c r="S172" s="1"/>
    </row>
    <row r="173">
      <c r="A173" s="2">
        <f>IFERROR(__xludf.DUMMYFUNCTION("""COMPUTED_VALUE"""),44915.67512960648)</f>
        <v>44915.67513</v>
      </c>
      <c r="B173" s="1" t="str">
        <f>IFERROR(__xludf.DUMMYFUNCTION("""COMPUTED_VALUE"""),"India")</f>
        <v>India</v>
      </c>
      <c r="C173" s="1">
        <f>IFERROR(__xludf.DUMMYFUNCTION("""COMPUTED_VALUE"""),248002.0)</f>
        <v>248002</v>
      </c>
      <c r="D173" s="1" t="str">
        <f>IFERROR(__xludf.DUMMYFUNCTION("""COMPUTED_VALUE"""),"Female")</f>
        <v>Female</v>
      </c>
      <c r="E173" s="1" t="str">
        <f>IFERROR(__xludf.DUMMYFUNCTION("""COMPUTED_VALUE"""),"People who have changed the world for better")</f>
        <v>People who have changed the world for better</v>
      </c>
      <c r="F173" s="1" t="str">
        <f>IFERROR(__xludf.DUMMYFUNCTION("""COMPUTED_VALUE"""),"No, But if someone could bare the cost I will")</f>
        <v>No, But if someone could bare the cost I will</v>
      </c>
      <c r="G173" s="1" t="str">
        <f>IFERROR(__xludf.DUMMYFUNCTION("""COMPUTED_VALUE"""),"No way, 3 years with one employer is crazy")</f>
        <v>No way, 3 years with one employer is crazy</v>
      </c>
      <c r="H173" s="1" t="str">
        <f>IFERROR(__xludf.DUMMYFUNCTION("""COMPUTED_VALUE"""),"No")</f>
        <v>No</v>
      </c>
      <c r="I173" s="1" t="str">
        <f>IFERROR(__xludf.DUMMYFUNCTION("""COMPUTED_VALUE"""),"Will work for them")</f>
        <v>Will work for them</v>
      </c>
      <c r="J173" s="1">
        <f>IFERROR(__xludf.DUMMYFUNCTION("""COMPUTED_VALUE"""),4.0)</f>
        <v>4</v>
      </c>
      <c r="K173" s="1" t="str">
        <f>IFERROR(__xludf.DUMMYFUNCTION("""COMPUTED_VALUE"""),"Hybrid Working Environment with less than 3 days a month at office")</f>
        <v>Hybrid Working Environment with less than 3 days a month at office</v>
      </c>
      <c r="L173" s="1" t="str">
        <f>IFERROR(__xludf.DUMMYFUNCTION("""COMPUTED_VALUE"""),"Employer who rewards learning and enables that environment")</f>
        <v>Employer who rewards learning and enables that environment</v>
      </c>
      <c r="M173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73" s="1" t="str">
        <f>IFERROR(__xludf.DUMMYFUNCTION("""COMPUTED_VALUE"""),"Teaching in any of the institutes/online or Offline, Business Operations in any organization, Build and develop a Team")</f>
        <v>Teaching in any of the institutes/online or Offline, Business Operations in any organization, Build and develop a Team</v>
      </c>
      <c r="O173" s="1" t="str">
        <f>IFERROR(__xludf.DUMMYFUNCTION("""COMPUTED_VALUE"""),"Manager who sets goal and helps me achieve it")</f>
        <v>Manager who sets goal and helps me achieve it</v>
      </c>
      <c r="P173" s="1" t="str">
        <f>IFERROR(__xludf.DUMMYFUNCTION("""COMPUTED_VALUE"""),"Work with 2 to 3 people in my team, Work with 7 to 10 or more people in my team, Work with more than 10 people in my team")</f>
        <v>Work with 2 to 3 people in my team, Work with 7 to 10 or more people in my team, Work with more than 10 people in my team</v>
      </c>
      <c r="Q173" s="1"/>
      <c r="R173" s="1"/>
      <c r="S173" s="1"/>
    </row>
    <row r="174">
      <c r="A174" s="2">
        <f>IFERROR(__xludf.DUMMYFUNCTION("""COMPUTED_VALUE"""),44915.68549185185)</f>
        <v>44915.68549</v>
      </c>
      <c r="B174" s="1" t="str">
        <f>IFERROR(__xludf.DUMMYFUNCTION("""COMPUTED_VALUE"""),"India")</f>
        <v>India</v>
      </c>
      <c r="C174" s="1">
        <f>IFERROR(__xludf.DUMMYFUNCTION("""COMPUTED_VALUE"""),845438.0)</f>
        <v>845438</v>
      </c>
      <c r="D174" s="1" t="str">
        <f>IFERROR(__xludf.DUMMYFUNCTION("""COMPUTED_VALUE"""),"Female")</f>
        <v>Female</v>
      </c>
      <c r="E174" s="1" t="str">
        <f>IFERROR(__xludf.DUMMYFUNCTION("""COMPUTED_VALUE"""),"Influencers who had successful careers")</f>
        <v>Influencers who had successful careers</v>
      </c>
      <c r="F174" s="1" t="str">
        <f>IFERROR(__xludf.DUMMYFUNCTION("""COMPUTED_VALUE"""),"Yes, I will earn and do that")</f>
        <v>Yes, I will earn and do that</v>
      </c>
      <c r="G174" s="1" t="str">
        <f>IFERROR(__xludf.DUMMYFUNCTION("""COMPUTED_VALUE"""),"This will be hard to do, but if it is the right company I would try")</f>
        <v>This will be hard to do, but if it is the right company I would try</v>
      </c>
      <c r="H174" s="1" t="str">
        <f>IFERROR(__xludf.DUMMYFUNCTION("""COMPUTED_VALUE"""),"No")</f>
        <v>No</v>
      </c>
      <c r="I174" s="1" t="str">
        <f>IFERROR(__xludf.DUMMYFUNCTION("""COMPUTED_VALUE"""),"Will NOT work for them")</f>
        <v>Will NOT work for them</v>
      </c>
      <c r="J174" s="1">
        <f>IFERROR(__xludf.DUMMYFUNCTION("""COMPUTED_VALUE"""),5.0)</f>
        <v>5</v>
      </c>
      <c r="K174" s="1" t="str">
        <f>IFERROR(__xludf.DUMMYFUNCTION("""COMPUTED_VALUE"""),"Every Day Office Environment")</f>
        <v>Every Day Office Environment</v>
      </c>
      <c r="L174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74" s="1" t="str">
        <f>IFERROR(__xludf.DUMMYFUNCTION("""COMPUTED_VALUE"""),"Self Paced Learning Portals, Instructor or Expert Learning Programs")</f>
        <v>Self Paced Learning Portals, Instructor or Expert Learning Programs</v>
      </c>
      <c r="N174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174" s="1" t="str">
        <f>IFERROR(__xludf.DUMMYFUNCTION("""COMPUTED_VALUE"""),"Manager who sets goal and helps me achieve it")</f>
        <v>Manager who sets goal and helps me achieve it</v>
      </c>
      <c r="P174" s="1" t="str">
        <f>IFERROR(__xludf.DUMMYFUNCTION("""COMPUTED_VALUE"""),"Work with 5 to 6 people in my team")</f>
        <v>Work with 5 to 6 people in my team</v>
      </c>
      <c r="Q174" s="1"/>
      <c r="R174" s="1"/>
      <c r="S174" s="1"/>
    </row>
    <row r="175">
      <c r="A175" s="2">
        <f>IFERROR(__xludf.DUMMYFUNCTION("""COMPUTED_VALUE"""),44915.69342810185)</f>
        <v>44915.69343</v>
      </c>
      <c r="B175" s="1" t="str">
        <f>IFERROR(__xludf.DUMMYFUNCTION("""COMPUTED_VALUE"""),"India")</f>
        <v>India</v>
      </c>
      <c r="C175" s="1">
        <f>IFERROR(__xludf.DUMMYFUNCTION("""COMPUTED_VALUE"""),800006.0)</f>
        <v>800006</v>
      </c>
      <c r="D175" s="1" t="str">
        <f>IFERROR(__xludf.DUMMYFUNCTION("""COMPUTED_VALUE"""),"Male")</f>
        <v>Male</v>
      </c>
      <c r="E175" s="1" t="str">
        <f>IFERROR(__xludf.DUMMYFUNCTION("""COMPUTED_VALUE"""),"My Parents")</f>
        <v>My Parents</v>
      </c>
      <c r="F175" s="1" t="str">
        <f>IFERROR(__xludf.DUMMYFUNCTION("""COMPUTED_VALUE"""),"No I would not be pursuing Higher Education outside of India")</f>
        <v>No I would not be pursuing Higher Education outside of India</v>
      </c>
      <c r="G175" s="1" t="str">
        <f>IFERROR(__xludf.DUMMYFUNCTION("""COMPUTED_VALUE"""),"This will be hard to do, but if it is the right company I would try")</f>
        <v>This will be hard to do, but if it is the right company I would try</v>
      </c>
      <c r="H175" s="1" t="str">
        <f>IFERROR(__xludf.DUMMYFUNCTION("""COMPUTED_VALUE"""),"Yes")</f>
        <v>Yes</v>
      </c>
      <c r="I175" s="1" t="str">
        <f>IFERROR(__xludf.DUMMYFUNCTION("""COMPUTED_VALUE"""),"Will work for them")</f>
        <v>Will work for them</v>
      </c>
      <c r="J175" s="1">
        <f>IFERROR(__xludf.DUMMYFUNCTION("""COMPUTED_VALUE"""),6.0)</f>
        <v>6</v>
      </c>
      <c r="K175" s="1" t="str">
        <f>IFERROR(__xludf.DUMMYFUNCTION("""COMPUTED_VALUE"""),"Every Day Office Environment")</f>
        <v>Every Day Office Environment</v>
      </c>
      <c r="L1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" s="1" t="str">
        <f>IFERROR(__xludf.DUMMYFUNCTION("""COMPUTED_VALUE"""),"Self Paced Learning Portals, Instructor or Expert Learning Programs")</f>
        <v>Self Paced Learning Portals, Instructor or Expert Learning Programs</v>
      </c>
      <c r="N175" s="1" t="str">
        <f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175" s="1" t="str">
        <f>IFERROR(__xludf.DUMMYFUNCTION("""COMPUTED_VALUE"""),"Manager who explains what is expected, sets a goal and helps achieve it")</f>
        <v>Manager who explains what is expected, sets a goal and helps achieve it</v>
      </c>
      <c r="P175" s="1" t="str">
        <f>IFERROR(__xludf.DUMMYFUNCTION("""COMPUTED_VALUE"""),"Work with 2 to 3 people in my team")</f>
        <v>Work with 2 to 3 people in my team</v>
      </c>
      <c r="Q175" s="1"/>
      <c r="R175" s="1"/>
      <c r="S175" s="1"/>
    </row>
    <row r="176">
      <c r="A176" s="2">
        <f>IFERROR(__xludf.DUMMYFUNCTION("""COMPUTED_VALUE"""),44915.69871482639)</f>
        <v>44915.69871</v>
      </c>
      <c r="B176" s="1" t="str">
        <f>IFERROR(__xludf.DUMMYFUNCTION("""COMPUTED_VALUE"""),"India")</f>
        <v>India</v>
      </c>
      <c r="C176" s="1">
        <f>IFERROR(__xludf.DUMMYFUNCTION("""COMPUTED_VALUE"""),800024.0)</f>
        <v>800024</v>
      </c>
      <c r="D176" s="1" t="str">
        <f>IFERROR(__xludf.DUMMYFUNCTION("""COMPUTED_VALUE"""),"Male")</f>
        <v>Male</v>
      </c>
      <c r="E176" s="1" t="str">
        <f>IFERROR(__xludf.DUMMYFUNCTION("""COMPUTED_VALUE"""),"My Parents")</f>
        <v>My Parents</v>
      </c>
      <c r="F176" s="1" t="str">
        <f>IFERROR(__xludf.DUMMYFUNCTION("""COMPUTED_VALUE"""),"No, But if someone could bare the cost I will")</f>
        <v>No, But if someone could bare the cost I will</v>
      </c>
      <c r="G176" s="1" t="str">
        <f>IFERROR(__xludf.DUMMYFUNCTION("""COMPUTED_VALUE"""),"This will be hard to do, but if it is the right company I would try")</f>
        <v>This will be hard to do, but if it is the right company I would try</v>
      </c>
      <c r="H176" s="1" t="str">
        <f>IFERROR(__xludf.DUMMYFUNCTION("""COMPUTED_VALUE"""),"No")</f>
        <v>No</v>
      </c>
      <c r="I176" s="1" t="str">
        <f>IFERROR(__xludf.DUMMYFUNCTION("""COMPUTED_VALUE"""),"Will NOT work for them")</f>
        <v>Will NOT work for them</v>
      </c>
      <c r="J176" s="1">
        <f>IFERROR(__xludf.DUMMYFUNCTION("""COMPUTED_VALUE"""),4.0)</f>
        <v>4</v>
      </c>
      <c r="K176" s="1" t="str">
        <f>IFERROR(__xludf.DUMMYFUNCTION("""COMPUTED_VALUE"""),"Hybrid Working Environment with less than 15 days a month at office")</f>
        <v>Hybrid Working Environment with less than 15 days a month at office</v>
      </c>
      <c r="L1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76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76" s="1" t="str">
        <f>IFERROR(__xludf.DUMMYFUNCTION("""COMPUTED_VALUE"""),"Manager who explains what is expected, sets a goal and helps achieve it")</f>
        <v>Manager who explains what is expected, sets a goal and helps achieve it</v>
      </c>
      <c r="P176" s="1" t="str">
        <f>IFERROR(__xludf.DUMMYFUNCTION("""COMPUTED_VALUE"""),"Work with 5 to 6 people in my team")</f>
        <v>Work with 5 to 6 people in my team</v>
      </c>
      <c r="Q176" s="1"/>
      <c r="R176" s="1"/>
      <c r="S176" s="1"/>
    </row>
    <row r="177">
      <c r="A177" s="2">
        <f>IFERROR(__xludf.DUMMYFUNCTION("""COMPUTED_VALUE"""),44915.69918293982)</f>
        <v>44915.69918</v>
      </c>
      <c r="B177" s="1" t="str">
        <f>IFERROR(__xludf.DUMMYFUNCTION("""COMPUTED_VALUE"""),"India")</f>
        <v>India</v>
      </c>
      <c r="C177" s="1">
        <f>IFERROR(__xludf.DUMMYFUNCTION("""COMPUTED_VALUE"""),248002.0)</f>
        <v>248002</v>
      </c>
      <c r="D177" s="1" t="str">
        <f>IFERROR(__xludf.DUMMYFUNCTION("""COMPUTED_VALUE"""),"Female")</f>
        <v>Female</v>
      </c>
      <c r="E177" s="1" t="str">
        <f>IFERROR(__xludf.DUMMYFUNCTION("""COMPUTED_VALUE"""),"My Parents")</f>
        <v>My Parents</v>
      </c>
      <c r="F177" s="1" t="str">
        <f>IFERROR(__xludf.DUMMYFUNCTION("""COMPUTED_VALUE"""),"Yes, I will earn and do that")</f>
        <v>Yes, I will earn and do that</v>
      </c>
      <c r="G177" s="1" t="str">
        <f>IFERROR(__xludf.DUMMYFUNCTION("""COMPUTED_VALUE"""),"Will work for 3 years or more")</f>
        <v>Will work for 3 years or more</v>
      </c>
      <c r="H177" s="1" t="str">
        <f>IFERROR(__xludf.DUMMYFUNCTION("""COMPUTED_VALUE"""),"No")</f>
        <v>No</v>
      </c>
      <c r="I177" s="1" t="str">
        <f>IFERROR(__xludf.DUMMYFUNCTION("""COMPUTED_VALUE"""),"Will NOT work for them")</f>
        <v>Will NOT work for them</v>
      </c>
      <c r="J177" s="1">
        <f>IFERROR(__xludf.DUMMYFUNCTION("""COMPUTED_VALUE"""),7.0)</f>
        <v>7</v>
      </c>
      <c r="K177" s="1" t="str">
        <f>IFERROR(__xludf.DUMMYFUNCTION("""COMPUTED_VALUE"""),"Every Day Office Environment")</f>
        <v>Every Day Office Environment</v>
      </c>
      <c r="L1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" s="1" t="str">
        <f>IFERROR(__xludf.DUMMYFUNCTION("""COMPUTED_VALUE"""),"Instructor or Expert Learning Programs, Learning by observing others")</f>
        <v>Instructor or Expert Learning Programs, Learning by observing others</v>
      </c>
      <c r="N177" s="1" t="str">
        <f>IFERROR(__xludf.DUMMYFUNCTION("""COMPUTED_VALUE"""),"Business Operations in any organization, Manage and drive End-to-End Projects or Products, Work in a BPO setup for some well known client")</f>
        <v>Business Operations in any organization, Manage and drive End-to-End Projects or Products, Work in a BPO setup for some well known client</v>
      </c>
      <c r="O177" s="1" t="str">
        <f>IFERROR(__xludf.DUMMYFUNCTION("""COMPUTED_VALUE"""),"Manager who explains what is expected, sets a goal and helps achieve it")</f>
        <v>Manager who explains what is expected, sets a goal and helps achieve it</v>
      </c>
      <c r="P177" s="1" t="str">
        <f>IFERROR(__xludf.DUMMYFUNCTION("""COMPUTED_VALUE"""),"Work with 5 to 6 people in my team")</f>
        <v>Work with 5 to 6 people in my team</v>
      </c>
      <c r="Q177" s="1"/>
      <c r="R177" s="1"/>
      <c r="S177" s="1"/>
    </row>
    <row r="178">
      <c r="A178" s="2">
        <f>IFERROR(__xludf.DUMMYFUNCTION("""COMPUTED_VALUE"""),44915.71211767361)</f>
        <v>44915.71212</v>
      </c>
      <c r="B178" s="1" t="str">
        <f>IFERROR(__xludf.DUMMYFUNCTION("""COMPUTED_VALUE"""),"India")</f>
        <v>India</v>
      </c>
      <c r="C178" s="1">
        <f>IFERROR(__xludf.DUMMYFUNCTION("""COMPUTED_VALUE"""),502285.0)</f>
        <v>502285</v>
      </c>
      <c r="D178" s="1" t="str">
        <f>IFERROR(__xludf.DUMMYFUNCTION("""COMPUTED_VALUE"""),"Male")</f>
        <v>Male</v>
      </c>
      <c r="E178" s="1" t="str">
        <f>IFERROR(__xludf.DUMMYFUNCTION("""COMPUTED_VALUE"""),"My Parents")</f>
        <v>My Parents</v>
      </c>
      <c r="F178" s="1" t="str">
        <f>IFERROR(__xludf.DUMMYFUNCTION("""COMPUTED_VALUE"""),"No I would not be pursuing Higher Education outside of India")</f>
        <v>No I would not be pursuing Higher Education outside of India</v>
      </c>
      <c r="G178" s="1" t="str">
        <f>IFERROR(__xludf.DUMMYFUNCTION("""COMPUTED_VALUE"""),"This will be hard to do, but if it is the right company I would try")</f>
        <v>This will be hard to do, but if it is the right company I would try</v>
      </c>
      <c r="H178" s="1" t="str">
        <f>IFERROR(__xludf.DUMMYFUNCTION("""COMPUTED_VALUE"""),"Yes")</f>
        <v>Yes</v>
      </c>
      <c r="I178" s="1" t="str">
        <f>IFERROR(__xludf.DUMMYFUNCTION("""COMPUTED_VALUE"""),"Will work for them")</f>
        <v>Will work for them</v>
      </c>
      <c r="J178" s="1">
        <f>IFERROR(__xludf.DUMMYFUNCTION("""COMPUTED_VALUE"""),8.0)</f>
        <v>8</v>
      </c>
      <c r="K178" s="1" t="str">
        <f>IFERROR(__xludf.DUMMYFUNCTION("""COMPUTED_VALUE"""),"Every Day Office Environment")</f>
        <v>Every Day Office Environment</v>
      </c>
      <c r="L178" s="1" t="str">
        <f>IFERROR(__xludf.DUMMYFUNCTION("""COMPUTED_VALUE"""),"Employer who rewards learning and enables that environment")</f>
        <v>Employer who rewards learning and enables that environment</v>
      </c>
      <c r="M178" s="1" t="str">
        <f>IFERROR(__xludf.DUMMYFUNCTION("""COMPUTED_VALUE"""),"Self Paced Learning Portals, Instructor or Expert Learning Programs")</f>
        <v>Self Paced Learning Portals, Instructor or Expert Learning Programs</v>
      </c>
      <c r="N178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78" s="1" t="str">
        <f>IFERROR(__xludf.DUMMYFUNCTION("""COMPUTED_VALUE"""),"Manager who sets goal and helps me achieve it")</f>
        <v>Manager who sets goal and helps me achieve it</v>
      </c>
      <c r="P178" s="1" t="str">
        <f>IFERROR(__xludf.DUMMYFUNCTION("""COMPUTED_VALUE"""),"Work with 5 to 6 people in my team")</f>
        <v>Work with 5 to 6 people in my team</v>
      </c>
      <c r="Q178" s="1"/>
      <c r="R178" s="1"/>
      <c r="S178" s="1"/>
    </row>
    <row r="179">
      <c r="A179" s="2">
        <f>IFERROR(__xludf.DUMMYFUNCTION("""COMPUTED_VALUE"""),44915.721128310186)</f>
        <v>44915.72113</v>
      </c>
      <c r="B179" s="1" t="str">
        <f>IFERROR(__xludf.DUMMYFUNCTION("""COMPUTED_VALUE"""),"India")</f>
        <v>India</v>
      </c>
      <c r="C179" s="1">
        <f>IFERROR(__xludf.DUMMYFUNCTION("""COMPUTED_VALUE"""),123106.0)</f>
        <v>123106</v>
      </c>
      <c r="D179" s="1" t="str">
        <f>IFERROR(__xludf.DUMMYFUNCTION("""COMPUTED_VALUE"""),"Male")</f>
        <v>Male</v>
      </c>
      <c r="E179" s="1" t="str">
        <f>IFERROR(__xludf.DUMMYFUNCTION("""COMPUTED_VALUE"""),"Influencers who had successful careers")</f>
        <v>Influencers who had successful careers</v>
      </c>
      <c r="F179" s="1" t="str">
        <f>IFERROR(__xludf.DUMMYFUNCTION("""COMPUTED_VALUE"""),"No, But if someone could bare the cost I will")</f>
        <v>No, But if someone could bare the cost I will</v>
      </c>
      <c r="G179" s="1" t="str">
        <f>IFERROR(__xludf.DUMMYFUNCTION("""COMPUTED_VALUE"""),"Will work for 3 years or more")</f>
        <v>Will work for 3 years or more</v>
      </c>
      <c r="H179" s="1" t="str">
        <f>IFERROR(__xludf.DUMMYFUNCTION("""COMPUTED_VALUE"""),"No")</f>
        <v>No</v>
      </c>
      <c r="I179" s="1" t="str">
        <f>IFERROR(__xludf.DUMMYFUNCTION("""COMPUTED_VALUE"""),"Will NOT work for them")</f>
        <v>Will NOT work for them</v>
      </c>
      <c r="J179" s="1">
        <f>IFERROR(__xludf.DUMMYFUNCTION("""COMPUTED_VALUE"""),3.0)</f>
        <v>3</v>
      </c>
      <c r="K179" s="1" t="str">
        <f>IFERROR(__xludf.DUMMYFUNCTION("""COMPUTED_VALUE"""),"Hybrid Working Environment with less than 15 days a month at office")</f>
        <v>Hybrid Working Environment with less than 15 days a month at office</v>
      </c>
      <c r="L1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" s="1" t="str">
        <f>IFERROR(__xludf.DUMMYFUNCTION("""COMPUTED_VALUE"""),"Self Paced Learning Portals, Learning by observing others")</f>
        <v>Self Paced Learning Portals, Learning by observing others</v>
      </c>
      <c r="N179" s="1" t="str">
        <f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179" s="1" t="str">
        <f>IFERROR(__xludf.DUMMYFUNCTION("""COMPUTED_VALUE"""),"Manager who explains what is expected, sets a goal and helps achieve it")</f>
        <v>Manager who explains what is expected, sets a goal and helps achieve it</v>
      </c>
      <c r="P179" s="1" t="str">
        <f>IFERROR(__xludf.DUMMYFUNCTION("""COMPUTED_VALUE"""),"Work with 5 to 6 people in my team")</f>
        <v>Work with 5 to 6 people in my team</v>
      </c>
      <c r="Q179" s="1"/>
      <c r="R179" s="1"/>
      <c r="S179" s="1"/>
    </row>
    <row r="180">
      <c r="A180" s="2">
        <f>IFERROR(__xludf.DUMMYFUNCTION("""COMPUTED_VALUE"""),44915.73091240741)</f>
        <v>44915.73091</v>
      </c>
      <c r="B180" s="1" t="str">
        <f>IFERROR(__xludf.DUMMYFUNCTION("""COMPUTED_VALUE"""),"India")</f>
        <v>India</v>
      </c>
      <c r="C180" s="1">
        <f>IFERROR(__xludf.DUMMYFUNCTION("""COMPUTED_VALUE"""),365541.0)</f>
        <v>365541</v>
      </c>
      <c r="D180" s="1" t="str">
        <f>IFERROR(__xludf.DUMMYFUNCTION("""COMPUTED_VALUE"""),"Female")</f>
        <v>Female</v>
      </c>
      <c r="E180" s="1" t="str">
        <f>IFERROR(__xludf.DUMMYFUNCTION("""COMPUTED_VALUE"""),"Social Media like LinkedIn")</f>
        <v>Social Media like LinkedIn</v>
      </c>
      <c r="F180" s="1" t="str">
        <f>IFERROR(__xludf.DUMMYFUNCTION("""COMPUTED_VALUE"""),"Yes, I will earn and do that")</f>
        <v>Yes, I will earn and do that</v>
      </c>
      <c r="G180" s="1" t="str">
        <f>IFERROR(__xludf.DUMMYFUNCTION("""COMPUTED_VALUE"""),"Will work for 3 years or more")</f>
        <v>Will work for 3 years or more</v>
      </c>
      <c r="H180" s="1" t="str">
        <f>IFERROR(__xludf.DUMMYFUNCTION("""COMPUTED_VALUE"""),"No")</f>
        <v>No</v>
      </c>
      <c r="I180" s="1" t="str">
        <f>IFERROR(__xludf.DUMMYFUNCTION("""COMPUTED_VALUE"""),"Will NOT work for them")</f>
        <v>Will NOT work for them</v>
      </c>
      <c r="J180" s="1">
        <f>IFERROR(__xludf.DUMMYFUNCTION("""COMPUTED_VALUE"""),5.0)</f>
        <v>5</v>
      </c>
      <c r="K180" s="1" t="str">
        <f>IFERROR(__xludf.DUMMYFUNCTION("""COMPUTED_VALUE"""),"Fully Remote with Options to travel as and when needed")</f>
        <v>Fully Remote with Options to travel as and when needed</v>
      </c>
      <c r="L180" s="1" t="str">
        <f>IFERROR(__xludf.DUMMYFUNCTION("""COMPUTED_VALUE"""),"Employer who appreciates learning and enables that environment")</f>
        <v>Employer who appreciates learning and enables that environment</v>
      </c>
      <c r="M18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80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180" s="1" t="str">
        <f>IFERROR(__xludf.DUMMYFUNCTION("""COMPUTED_VALUE"""),"Manager who clearly describes what she/he needs")</f>
        <v>Manager who clearly describes what she/he needs</v>
      </c>
      <c r="P180" s="1" t="str">
        <f>IFERROR(__xludf.DUMMYFUNCTION("""COMPUTED_VALUE"""),"Work alone")</f>
        <v>Work alone</v>
      </c>
      <c r="Q180" s="1"/>
      <c r="R180" s="1"/>
      <c r="S180" s="1"/>
    </row>
    <row r="181">
      <c r="A181" s="2">
        <f>IFERROR(__xludf.DUMMYFUNCTION("""COMPUTED_VALUE"""),44915.74375673611)</f>
        <v>44915.74376</v>
      </c>
      <c r="B181" s="1" t="str">
        <f>IFERROR(__xludf.DUMMYFUNCTION("""COMPUTED_VALUE"""),"India")</f>
        <v>India</v>
      </c>
      <c r="C181" s="1">
        <f>IFERROR(__xludf.DUMMYFUNCTION("""COMPUTED_VALUE"""),425001.0)</f>
        <v>425001</v>
      </c>
      <c r="D181" s="1" t="str">
        <f>IFERROR(__xludf.DUMMYFUNCTION("""COMPUTED_VALUE"""),"Male")</f>
        <v>Male</v>
      </c>
      <c r="E181" s="1" t="str">
        <f>IFERROR(__xludf.DUMMYFUNCTION("""COMPUTED_VALUE"""),"People who have changed the world for better")</f>
        <v>People who have changed the world for better</v>
      </c>
      <c r="F181" s="1" t="str">
        <f>IFERROR(__xludf.DUMMYFUNCTION("""COMPUTED_VALUE"""),"Yes, I will earn and do that")</f>
        <v>Yes, I will earn and do that</v>
      </c>
      <c r="G181" s="1" t="str">
        <f>IFERROR(__xludf.DUMMYFUNCTION("""COMPUTED_VALUE"""),"This will be hard to do, but if it is the right company I would try")</f>
        <v>This will be hard to do, but if it is the right company I would try</v>
      </c>
      <c r="H181" s="1" t="str">
        <f>IFERROR(__xludf.DUMMYFUNCTION("""COMPUTED_VALUE"""),"No")</f>
        <v>No</v>
      </c>
      <c r="I181" s="1" t="str">
        <f>IFERROR(__xludf.DUMMYFUNCTION("""COMPUTED_VALUE"""),"Will NOT work for them")</f>
        <v>Will NOT work for them</v>
      </c>
      <c r="J181" s="1">
        <f>IFERROR(__xludf.DUMMYFUNCTION("""COMPUTED_VALUE"""),4.0)</f>
        <v>4</v>
      </c>
      <c r="K181" s="1" t="str">
        <f>IFERROR(__xludf.DUMMYFUNCTION("""COMPUTED_VALUE"""),"Hybrid Working Environment with less than 15 days a month at office")</f>
        <v>Hybrid Working Environment with less than 15 days a month at office</v>
      </c>
      <c r="L181" s="1" t="str">
        <f>IFERROR(__xludf.DUMMYFUNCTION("""COMPUTED_VALUE"""),"Employer who rewards learning and enables that environment")</f>
        <v>Employer who rewards learning and enables that environment</v>
      </c>
      <c r="M181" s="1" t="str">
        <f>IFERROR(__xludf.DUMMYFUNCTION("""COMPUTED_VALUE"""),"Instructor or Expert Learning Programs, Learning by observing others")</f>
        <v>Instructor or Expert Learning Programs, Learning by observing others</v>
      </c>
      <c r="N181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81" s="1" t="str">
        <f>IFERROR(__xludf.DUMMYFUNCTION("""COMPUTED_VALUE"""),"Manager who sets targets and expects me to achieve it")</f>
        <v>Manager who sets targets and expects me to achieve it</v>
      </c>
      <c r="P181" s="1" t="str">
        <f>IFERROR(__xludf.DUMMYFUNCTION("""COMPUTED_VALUE"""),"Work with 7 to 10 or more people in my team")</f>
        <v>Work with 7 to 10 or more people in my team</v>
      </c>
      <c r="Q181" s="1"/>
      <c r="R181" s="1"/>
      <c r="S181" s="1"/>
    </row>
    <row r="182">
      <c r="A182" s="2">
        <f>IFERROR(__xludf.DUMMYFUNCTION("""COMPUTED_VALUE"""),44915.74678361111)</f>
        <v>44915.74678</v>
      </c>
      <c r="B182" s="1" t="str">
        <f>IFERROR(__xludf.DUMMYFUNCTION("""COMPUTED_VALUE"""),"India")</f>
        <v>India</v>
      </c>
      <c r="C182" s="1">
        <f>IFERROR(__xludf.DUMMYFUNCTION("""COMPUTED_VALUE"""),425001.0)</f>
        <v>425001</v>
      </c>
      <c r="D182" s="1" t="str">
        <f>IFERROR(__xludf.DUMMYFUNCTION("""COMPUTED_VALUE"""),"Male")</f>
        <v>Male</v>
      </c>
      <c r="E182" s="1" t="str">
        <f>IFERROR(__xludf.DUMMYFUNCTION("""COMPUTED_VALUE"""),"My Parents")</f>
        <v>My Parents</v>
      </c>
      <c r="F182" s="1" t="str">
        <f>IFERROR(__xludf.DUMMYFUNCTION("""COMPUTED_VALUE"""),"Yes, I will earn and do that")</f>
        <v>Yes, I will earn and do that</v>
      </c>
      <c r="G182" s="1" t="str">
        <f>IFERROR(__xludf.DUMMYFUNCTION("""COMPUTED_VALUE"""),"This will be hard to do, but if it is the right company I would try")</f>
        <v>This will be hard to do, but if it is the right company I would try</v>
      </c>
      <c r="H182" s="1" t="str">
        <f>IFERROR(__xludf.DUMMYFUNCTION("""COMPUTED_VALUE"""),"No")</f>
        <v>No</v>
      </c>
      <c r="I182" s="1" t="str">
        <f>IFERROR(__xludf.DUMMYFUNCTION("""COMPUTED_VALUE"""),"Will NOT work for them")</f>
        <v>Will NOT work for them</v>
      </c>
      <c r="J182" s="1">
        <f>IFERROR(__xludf.DUMMYFUNCTION("""COMPUTED_VALUE"""),3.0)</f>
        <v>3</v>
      </c>
      <c r="K182" s="1" t="str">
        <f>IFERROR(__xludf.DUMMYFUNCTION("""COMPUTED_VALUE"""),"Fully Remote with Options to travel as and when needed")</f>
        <v>Fully Remote with Options to travel as and when needed</v>
      </c>
      <c r="L182" s="1" t="str">
        <f>IFERROR(__xludf.DUMMYFUNCTION("""COMPUTED_VALUE"""),"Employer who appreciates learning and enables that environment")</f>
        <v>Employer who appreciates learning and enables that environment</v>
      </c>
      <c r="M182" s="1" t="str">
        <f>IFERROR(__xludf.DUMMYFUNCTION("""COMPUTED_VALUE"""),"Self Paced Learning Portals, Learning by observing others")</f>
        <v>Self Paced Learning Portals, Learning by observing others</v>
      </c>
      <c r="N182" s="1" t="str">
        <f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182" s="1" t="str">
        <f>IFERROR(__xludf.DUMMYFUNCTION("""COMPUTED_VALUE"""),"Manager who sets goal and helps me achieve it")</f>
        <v>Manager who sets goal and helps me achieve it</v>
      </c>
      <c r="P182" s="1" t="str">
        <f>IFERROR(__xludf.DUMMYFUNCTION("""COMPUTED_VALUE"""),"Work alone")</f>
        <v>Work alone</v>
      </c>
      <c r="Q182" s="1"/>
      <c r="R182" s="1"/>
      <c r="S182" s="1"/>
    </row>
    <row r="183">
      <c r="A183" s="2">
        <f>IFERROR(__xludf.DUMMYFUNCTION("""COMPUTED_VALUE"""),44915.74726122685)</f>
        <v>44915.74726</v>
      </c>
      <c r="B183" s="1" t="str">
        <f>IFERROR(__xludf.DUMMYFUNCTION("""COMPUTED_VALUE"""),"India")</f>
        <v>India</v>
      </c>
      <c r="C183" s="1">
        <f>IFERROR(__xludf.DUMMYFUNCTION("""COMPUTED_VALUE"""),424206.0)</f>
        <v>424206</v>
      </c>
      <c r="D183" s="1" t="str">
        <f>IFERROR(__xludf.DUMMYFUNCTION("""COMPUTED_VALUE"""),"Male")</f>
        <v>Male</v>
      </c>
      <c r="E183" s="1" t="str">
        <f>IFERROR(__xludf.DUMMYFUNCTION("""COMPUTED_VALUE"""),"My Parents")</f>
        <v>My Parents</v>
      </c>
      <c r="F183" s="1" t="str">
        <f>IFERROR(__xludf.DUMMYFUNCTION("""COMPUTED_VALUE"""),"No I would not be pursuing Higher Education outside of India")</f>
        <v>No I would not be pursuing Higher Education outside of India</v>
      </c>
      <c r="G183" s="1" t="str">
        <f>IFERROR(__xludf.DUMMYFUNCTION("""COMPUTED_VALUE"""),"Will work for 3 years or more")</f>
        <v>Will work for 3 years or more</v>
      </c>
      <c r="H183" s="1" t="str">
        <f>IFERROR(__xludf.DUMMYFUNCTION("""COMPUTED_VALUE"""),"No")</f>
        <v>No</v>
      </c>
      <c r="I183" s="1" t="str">
        <f>IFERROR(__xludf.DUMMYFUNCTION("""COMPUTED_VALUE"""),"Will NOT work for them")</f>
        <v>Will NOT work for them</v>
      </c>
      <c r="J183" s="1">
        <f>IFERROR(__xludf.DUMMYFUNCTION("""COMPUTED_VALUE"""),7.0)</f>
        <v>7</v>
      </c>
      <c r="K183" s="1" t="str">
        <f>IFERROR(__xludf.DUMMYFUNCTION("""COMPUTED_VALUE"""),"Fully Remote with Options to travel as and when needed")</f>
        <v>Fully Remote with Options to travel as and when needed</v>
      </c>
      <c r="L1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83" s="1" t="str">
        <f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183" s="1" t="str">
        <f>IFERROR(__xludf.DUMMYFUNCTION("""COMPUTED_VALUE"""),"Manager who explains what is expected, sets a goal and helps achieve it")</f>
        <v>Manager who explains what is expected, sets a goal and helps achieve it</v>
      </c>
      <c r="P183" s="1" t="str">
        <f>IFERROR(__xludf.DUMMYFUNCTION("""COMPUTED_VALUE"""),"Work with more than 10 people in my team")</f>
        <v>Work with more than 10 people in my team</v>
      </c>
      <c r="Q183" s="1"/>
      <c r="R183" s="1"/>
      <c r="S183" s="1"/>
    </row>
    <row r="184">
      <c r="A184" s="2">
        <f>IFERROR(__xludf.DUMMYFUNCTION("""COMPUTED_VALUE"""),44915.748813032405)</f>
        <v>44915.74881</v>
      </c>
      <c r="B184" s="1" t="str">
        <f>IFERROR(__xludf.DUMMYFUNCTION("""COMPUTED_VALUE"""),"India")</f>
        <v>India</v>
      </c>
      <c r="C184" s="1">
        <f>IFERROR(__xludf.DUMMYFUNCTION("""COMPUTED_VALUE"""),122004.0)</f>
        <v>122004</v>
      </c>
      <c r="D184" s="1" t="str">
        <f>IFERROR(__xludf.DUMMYFUNCTION("""COMPUTED_VALUE"""),"Male")</f>
        <v>Male</v>
      </c>
      <c r="E184" s="1" t="str">
        <f>IFERROR(__xludf.DUMMYFUNCTION("""COMPUTED_VALUE"""),"Social Media like LinkedIn")</f>
        <v>Social Media like LinkedIn</v>
      </c>
      <c r="F184" s="1" t="str">
        <f>IFERROR(__xludf.DUMMYFUNCTION("""COMPUTED_VALUE"""),"No, But if someone could bare the cost I will")</f>
        <v>No, But if someone could bare the cost I will</v>
      </c>
      <c r="G184" s="1" t="str">
        <f>IFERROR(__xludf.DUMMYFUNCTION("""COMPUTED_VALUE"""),"This will be hard to do, but if it is the right company I would try")</f>
        <v>This will be hard to do, but if it is the right company I would try</v>
      </c>
      <c r="H184" s="1" t="str">
        <f>IFERROR(__xludf.DUMMYFUNCTION("""COMPUTED_VALUE"""),"Yes")</f>
        <v>Yes</v>
      </c>
      <c r="I184" s="1" t="str">
        <f>IFERROR(__xludf.DUMMYFUNCTION("""COMPUTED_VALUE"""),"Will NOT work for them")</f>
        <v>Will NOT work for them</v>
      </c>
      <c r="J184" s="1">
        <f>IFERROR(__xludf.DUMMYFUNCTION("""COMPUTED_VALUE"""),3.0)</f>
        <v>3</v>
      </c>
      <c r="K184" s="1" t="str">
        <f>IFERROR(__xludf.DUMMYFUNCTION("""COMPUTED_VALUE"""),"Hybrid Working Environment with less than 15 days a month at office")</f>
        <v>Hybrid Working Environment with less than 15 days a month at office</v>
      </c>
      <c r="L1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84" s="1" t="str">
        <f>IFERROR(__xludf.DUMMYFUNCTION("""COMPUTED_VALUE"""),"Teaching in any of the institutes/online or Offline, Manage and drive End-to-End Projects or Products, Become a content Creator in some platform")</f>
        <v>Teaching in any of the institutes/online or Offline, Manage and drive End-to-End Projects or Products, Become a content Creator in some platform</v>
      </c>
      <c r="O184" s="1" t="str">
        <f>IFERROR(__xludf.DUMMYFUNCTION("""COMPUTED_VALUE"""),"Manager who explains what is expected, sets a goal and helps achieve it")</f>
        <v>Manager who explains what is expected, sets a goal and helps achieve it</v>
      </c>
      <c r="P18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84" s="1"/>
      <c r="R184" s="1"/>
      <c r="S184" s="1"/>
    </row>
    <row r="185">
      <c r="A185" s="2">
        <f>IFERROR(__xludf.DUMMYFUNCTION("""COMPUTED_VALUE"""),44915.759047893516)</f>
        <v>44915.75905</v>
      </c>
      <c r="B185" s="1" t="str">
        <f>IFERROR(__xludf.DUMMYFUNCTION("""COMPUTED_VALUE"""),"India")</f>
        <v>India</v>
      </c>
      <c r="C185" s="1">
        <f>IFERROR(__xludf.DUMMYFUNCTION("""COMPUTED_VALUE"""),246701.0)</f>
        <v>246701</v>
      </c>
      <c r="D185" s="1" t="str">
        <f>IFERROR(__xludf.DUMMYFUNCTION("""COMPUTED_VALUE"""),"Female")</f>
        <v>Female</v>
      </c>
      <c r="E185" s="1" t="str">
        <f>IFERROR(__xludf.DUMMYFUNCTION("""COMPUTED_VALUE"""),"My Parents")</f>
        <v>My Parents</v>
      </c>
      <c r="F185" s="1" t="str">
        <f>IFERROR(__xludf.DUMMYFUNCTION("""COMPUTED_VALUE"""),"Yes, I will earn and do that")</f>
        <v>Yes, I will earn and do that</v>
      </c>
      <c r="G185" s="1" t="str">
        <f>IFERROR(__xludf.DUMMYFUNCTION("""COMPUTED_VALUE"""),"This will be hard to do, but if it is the right company I would try")</f>
        <v>This will be hard to do, but if it is the right company I would try</v>
      </c>
      <c r="H185" s="1" t="str">
        <f>IFERROR(__xludf.DUMMYFUNCTION("""COMPUTED_VALUE"""),"No")</f>
        <v>No</v>
      </c>
      <c r="I185" s="1" t="str">
        <f>IFERROR(__xludf.DUMMYFUNCTION("""COMPUTED_VALUE"""),"Will NOT work for them")</f>
        <v>Will NOT work for them</v>
      </c>
      <c r="J185" s="1">
        <f>IFERROR(__xludf.DUMMYFUNCTION("""COMPUTED_VALUE"""),5.0)</f>
        <v>5</v>
      </c>
      <c r="K185" s="1" t="str">
        <f>IFERROR(__xludf.DUMMYFUNCTION("""COMPUTED_VALUE"""),"Hybrid Working Environment with less than 15 days a month at office")</f>
        <v>Hybrid Working Environment with less than 15 days a month at office</v>
      </c>
      <c r="L1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" s="1" t="str">
        <f>IFERROR(__xludf.DUMMYFUNCTION("""COMPUTED_VALUE"""),"Self Paced Learning Portals, Instructor or Expert Learning Programs")</f>
        <v>Self Paced Learning Portals, Instructor or Expert Learning Programs</v>
      </c>
      <c r="N185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85" s="1" t="str">
        <f>IFERROR(__xludf.DUMMYFUNCTION("""COMPUTED_VALUE"""),"Manager who explains what is expected, sets a goal and helps achieve it")</f>
        <v>Manager who explains what is expected, sets a goal and helps achieve it</v>
      </c>
      <c r="P185" s="1" t="str">
        <f>IFERROR(__xludf.DUMMYFUNCTION("""COMPUTED_VALUE"""),"Work with 2 to 3 people in my team")</f>
        <v>Work with 2 to 3 people in my team</v>
      </c>
      <c r="Q185" s="1"/>
      <c r="R185" s="1"/>
      <c r="S185" s="1"/>
    </row>
    <row r="186">
      <c r="A186" s="2">
        <f>IFERROR(__xludf.DUMMYFUNCTION("""COMPUTED_VALUE"""),44915.771796030094)</f>
        <v>44915.7718</v>
      </c>
      <c r="B186" s="1" t="str">
        <f>IFERROR(__xludf.DUMMYFUNCTION("""COMPUTED_VALUE"""),"India")</f>
        <v>India</v>
      </c>
      <c r="C186" s="1">
        <f>IFERROR(__xludf.DUMMYFUNCTION("""COMPUTED_VALUE"""),412308.0)</f>
        <v>412308</v>
      </c>
      <c r="D186" s="1" t="str">
        <f>IFERROR(__xludf.DUMMYFUNCTION("""COMPUTED_VALUE"""),"Male")</f>
        <v>Male</v>
      </c>
      <c r="E186" s="1" t="str">
        <f>IFERROR(__xludf.DUMMYFUNCTION("""COMPUTED_VALUE"""),"People who have changed the world for better")</f>
        <v>People who have changed the world for better</v>
      </c>
      <c r="F186" s="1" t="str">
        <f>IFERROR(__xludf.DUMMYFUNCTION("""COMPUTED_VALUE"""),"No I would not be pursuing Higher Education outside of India")</f>
        <v>No I would not be pursuing Higher Education outside of India</v>
      </c>
      <c r="G186" s="1" t="str">
        <f>IFERROR(__xludf.DUMMYFUNCTION("""COMPUTED_VALUE"""),"Will work for 3 years or more")</f>
        <v>Will work for 3 years or more</v>
      </c>
      <c r="H186" s="1" t="str">
        <f>IFERROR(__xludf.DUMMYFUNCTION("""COMPUTED_VALUE"""),"No")</f>
        <v>No</v>
      </c>
      <c r="I186" s="1" t="str">
        <f>IFERROR(__xludf.DUMMYFUNCTION("""COMPUTED_VALUE"""),"Will NOT work for them")</f>
        <v>Will NOT work for them</v>
      </c>
      <c r="J186" s="1">
        <f>IFERROR(__xludf.DUMMYFUNCTION("""COMPUTED_VALUE"""),1.0)</f>
        <v>1</v>
      </c>
      <c r="K186" s="1" t="str">
        <f>IFERROR(__xludf.DUMMYFUNCTION("""COMPUTED_VALUE"""),"Every Day Office Environment")</f>
        <v>Every Day Office Environment</v>
      </c>
      <c r="L1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" s="1" t="str">
        <f>IFERROR(__xludf.DUMMYFUNCTION("""COMPUTED_VALUE"""),"Self Paced Learning Portals, Instructor or Expert Learning Programs")</f>
        <v>Self Paced Learning Portals, Instructor or Expert Learning Programs</v>
      </c>
      <c r="N186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86" s="1" t="str">
        <f>IFERROR(__xludf.DUMMYFUNCTION("""COMPUTED_VALUE"""),"Manager who sets goal and helps me achieve it")</f>
        <v>Manager who sets goal and helps me achieve it</v>
      </c>
      <c r="P186" s="1" t="str">
        <f>IFERROR(__xludf.DUMMYFUNCTION("""COMPUTED_VALUE"""),"Work with more than 10 people in my team")</f>
        <v>Work with more than 10 people in my team</v>
      </c>
      <c r="Q186" s="1"/>
      <c r="R186" s="1"/>
      <c r="S186" s="1"/>
    </row>
    <row r="187">
      <c r="A187" s="2">
        <f>IFERROR(__xludf.DUMMYFUNCTION("""COMPUTED_VALUE"""),44915.77245267361)</f>
        <v>44915.77245</v>
      </c>
      <c r="B187" s="1" t="str">
        <f>IFERROR(__xludf.DUMMYFUNCTION("""COMPUTED_VALUE"""),"India")</f>
        <v>India</v>
      </c>
      <c r="C187" s="1">
        <f>IFERROR(__xludf.DUMMYFUNCTION("""COMPUTED_VALUE"""),248001.0)</f>
        <v>248001</v>
      </c>
      <c r="D187" s="1" t="str">
        <f>IFERROR(__xludf.DUMMYFUNCTION("""COMPUTED_VALUE"""),"Female")</f>
        <v>Female</v>
      </c>
      <c r="E187" s="1" t="str">
        <f>IFERROR(__xludf.DUMMYFUNCTION("""COMPUTED_VALUE"""),"Social Media like LinkedIn")</f>
        <v>Social Media like LinkedIn</v>
      </c>
      <c r="F187" s="1" t="str">
        <f>IFERROR(__xludf.DUMMYFUNCTION("""COMPUTED_VALUE"""),"No, But if someone could bare the cost I will")</f>
        <v>No, But if someone could bare the cost I will</v>
      </c>
      <c r="G187" s="1" t="str">
        <f>IFERROR(__xludf.DUMMYFUNCTION("""COMPUTED_VALUE"""),"Will work for 3 years or more")</f>
        <v>Will work for 3 years or more</v>
      </c>
      <c r="H187" s="1" t="str">
        <f>IFERROR(__xludf.DUMMYFUNCTION("""COMPUTED_VALUE"""),"No")</f>
        <v>No</v>
      </c>
      <c r="I187" s="1" t="str">
        <f>IFERROR(__xludf.DUMMYFUNCTION("""COMPUTED_VALUE"""),"Will work for them")</f>
        <v>Will work for them</v>
      </c>
      <c r="J187" s="1">
        <f>IFERROR(__xludf.DUMMYFUNCTION("""COMPUTED_VALUE"""),5.0)</f>
        <v>5</v>
      </c>
      <c r="K187" s="1" t="str">
        <f>IFERROR(__xludf.DUMMYFUNCTION("""COMPUTED_VALUE"""),"Hybrid Working Environment with less than 10 days a month at office")</f>
        <v>Hybrid Working Environment with less than 10 days a month at office</v>
      </c>
      <c r="L187" s="1" t="str">
        <f>IFERROR(__xludf.DUMMYFUNCTION("""COMPUTED_VALUE"""),"Employer who appreciates learning and enables that environment")</f>
        <v>Employer who appreciates learning and enables that environment</v>
      </c>
      <c r="M187" s="1" t="str">
        <f>IFERROR(__xludf.DUMMYFUNCTION("""COMPUTED_VALUE"""),"Instructor or Expert Learning Programs, Learning by observing others")</f>
        <v>Instructor or Expert Learning Programs, Learning by observing others</v>
      </c>
      <c r="N187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187" s="1" t="str">
        <f>IFERROR(__xludf.DUMMYFUNCTION("""COMPUTED_VALUE"""),"Manager who clearly describes what she/he needs")</f>
        <v>Manager who clearly describes what she/he needs</v>
      </c>
      <c r="P187" s="1" t="str">
        <f>IFERROR(__xludf.DUMMYFUNCTION("""COMPUTED_VALUE"""),"Work with 5 to 6 people in my team")</f>
        <v>Work with 5 to 6 people in my team</v>
      </c>
      <c r="Q187" s="1"/>
      <c r="R187" s="1"/>
      <c r="S187" s="1"/>
    </row>
    <row r="188">
      <c r="A188" s="2">
        <f>IFERROR(__xludf.DUMMYFUNCTION("""COMPUTED_VALUE"""),44915.817316319444)</f>
        <v>44915.81732</v>
      </c>
      <c r="B188" s="1" t="str">
        <f>IFERROR(__xludf.DUMMYFUNCTION("""COMPUTED_VALUE"""),"India")</f>
        <v>India</v>
      </c>
      <c r="C188" s="1">
        <f>IFERROR(__xludf.DUMMYFUNCTION("""COMPUTED_VALUE"""),500001.0)</f>
        <v>500001</v>
      </c>
      <c r="D188" s="1" t="str">
        <f>IFERROR(__xludf.DUMMYFUNCTION("""COMPUTED_VALUE"""),"Female")</f>
        <v>Female</v>
      </c>
      <c r="E188" s="1" t="str">
        <f>IFERROR(__xludf.DUMMYFUNCTION("""COMPUTED_VALUE"""),"People who have changed the world for better")</f>
        <v>People who have changed the world for better</v>
      </c>
      <c r="F188" s="1" t="str">
        <f>IFERROR(__xludf.DUMMYFUNCTION("""COMPUTED_VALUE"""),"No, But if someone could bare the cost I will")</f>
        <v>No, But if someone could bare the cost I will</v>
      </c>
      <c r="G188" s="1" t="str">
        <f>IFERROR(__xludf.DUMMYFUNCTION("""COMPUTED_VALUE"""),"This will be hard to do, but if it is the right company I would try")</f>
        <v>This will be hard to do, but if it is the right company I would try</v>
      </c>
      <c r="H188" s="1" t="str">
        <f>IFERROR(__xludf.DUMMYFUNCTION("""COMPUTED_VALUE"""),"No")</f>
        <v>No</v>
      </c>
      <c r="I188" s="1" t="str">
        <f>IFERROR(__xludf.DUMMYFUNCTION("""COMPUTED_VALUE"""),"Will NOT work for them")</f>
        <v>Will NOT work for them</v>
      </c>
      <c r="J188" s="1">
        <f>IFERROR(__xludf.DUMMYFUNCTION("""COMPUTED_VALUE"""),3.0)</f>
        <v>3</v>
      </c>
      <c r="K188" s="1" t="str">
        <f>IFERROR(__xludf.DUMMYFUNCTION("""COMPUTED_VALUE"""),"Fully Remote with Options to travel as and when needed")</f>
        <v>Fully Remote with Options to travel as and when needed</v>
      </c>
      <c r="L188" s="1" t="str">
        <f>IFERROR(__xludf.DUMMYFUNCTION("""COMPUTED_VALUE"""),"Employer who rewards learning and enables that environment")</f>
        <v>Employer who rewards learning and enables that environment</v>
      </c>
      <c r="M188" s="1" t="str">
        <f>IFERROR(__xludf.DUMMYFUNCTION("""COMPUTED_VALUE"""),"Self Paced Learning Portals, Learning by observing others")</f>
        <v>Self Paced Learning Portals, Learning by observing others</v>
      </c>
      <c r="N188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188" s="1" t="str">
        <f>IFERROR(__xludf.DUMMYFUNCTION("""COMPUTED_VALUE"""),"Manager who clearly describes what she/he needs")</f>
        <v>Manager who clearly describes what she/he needs</v>
      </c>
      <c r="P188" s="1" t="str">
        <f>IFERROR(__xludf.DUMMYFUNCTION("""COMPUTED_VALUE"""),"Work with 2 to 3 people in my team")</f>
        <v>Work with 2 to 3 people in my team</v>
      </c>
      <c r="Q188" s="1"/>
      <c r="R188" s="1"/>
      <c r="S188" s="1"/>
    </row>
    <row r="189">
      <c r="A189" s="2">
        <f>IFERROR(__xludf.DUMMYFUNCTION("""COMPUTED_VALUE"""),44915.81952804398)</f>
        <v>44915.81953</v>
      </c>
      <c r="B189" s="1" t="str">
        <f>IFERROR(__xludf.DUMMYFUNCTION("""COMPUTED_VALUE"""),"India")</f>
        <v>India</v>
      </c>
      <c r="C189" s="1">
        <f>IFERROR(__xludf.DUMMYFUNCTION("""COMPUTED_VALUE"""),670504.0)</f>
        <v>670504</v>
      </c>
      <c r="D189" s="1" t="str">
        <f>IFERROR(__xludf.DUMMYFUNCTION("""COMPUTED_VALUE"""),"Female")</f>
        <v>Female</v>
      </c>
      <c r="E189" s="1" t="str">
        <f>IFERROR(__xludf.DUMMYFUNCTION("""COMPUTED_VALUE"""),"People from my circle, but not family members")</f>
        <v>People from my circle, but not family members</v>
      </c>
      <c r="F189" s="1" t="str">
        <f>IFERROR(__xludf.DUMMYFUNCTION("""COMPUTED_VALUE"""),"Yes, I will earn and do that")</f>
        <v>Yes, I will earn and do that</v>
      </c>
      <c r="G189" s="1" t="str">
        <f>IFERROR(__xludf.DUMMYFUNCTION("""COMPUTED_VALUE"""),"Will work for 3 years or more")</f>
        <v>Will work for 3 years or more</v>
      </c>
      <c r="H189" s="1" t="str">
        <f>IFERROR(__xludf.DUMMYFUNCTION("""COMPUTED_VALUE"""),"No")</f>
        <v>No</v>
      </c>
      <c r="I189" s="1" t="str">
        <f>IFERROR(__xludf.DUMMYFUNCTION("""COMPUTED_VALUE"""),"Will NOT work for them")</f>
        <v>Will NOT work for them</v>
      </c>
      <c r="J189" s="1">
        <f>IFERROR(__xludf.DUMMYFUNCTION("""COMPUTED_VALUE"""),1.0)</f>
        <v>1</v>
      </c>
      <c r="K189" s="1" t="str">
        <f>IFERROR(__xludf.DUMMYFUNCTION("""COMPUTED_VALUE"""),"Hybrid Working Environment with less than 15 days a month at office")</f>
        <v>Hybrid Working Environment with less than 15 days a month at office</v>
      </c>
      <c r="L189" s="1" t="str">
        <f>IFERROR(__xludf.DUMMYFUNCTION("""COMPUTED_VALUE"""),"Employer who rewards learning and enables that environment")</f>
        <v>Employer who rewards learning and enables that environment</v>
      </c>
      <c r="M18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89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189" s="1" t="str">
        <f>IFERROR(__xludf.DUMMYFUNCTION("""COMPUTED_VALUE"""),"Manager who clearly describes what she/he needs")</f>
        <v>Manager who clearly describes what she/he needs</v>
      </c>
      <c r="P189" s="1" t="str">
        <f>IFERROR(__xludf.DUMMYFUNCTION("""COMPUTED_VALUE"""),"Work with 2 to 3 people in my team")</f>
        <v>Work with 2 to 3 people in my team</v>
      </c>
      <c r="Q189" s="1"/>
      <c r="R189" s="1"/>
      <c r="S189" s="1"/>
    </row>
    <row r="190">
      <c r="A190" s="2">
        <f>IFERROR(__xludf.DUMMYFUNCTION("""COMPUTED_VALUE"""),44915.82618884259)</f>
        <v>44915.82619</v>
      </c>
      <c r="B190" s="1" t="str">
        <f>IFERROR(__xludf.DUMMYFUNCTION("""COMPUTED_VALUE"""),"India")</f>
        <v>India</v>
      </c>
      <c r="C190" s="1">
        <f>IFERROR(__xludf.DUMMYFUNCTION("""COMPUTED_VALUE"""),301018.0)</f>
        <v>301018</v>
      </c>
      <c r="D190" s="1" t="str">
        <f>IFERROR(__xludf.DUMMYFUNCTION("""COMPUTED_VALUE"""),"Female")</f>
        <v>Female</v>
      </c>
      <c r="E190" s="1" t="str">
        <f>IFERROR(__xludf.DUMMYFUNCTION("""COMPUTED_VALUE"""),"My Parents")</f>
        <v>My Parents</v>
      </c>
      <c r="F190" s="1" t="str">
        <f>IFERROR(__xludf.DUMMYFUNCTION("""COMPUTED_VALUE"""),"No, But if someone could bare the cost I will")</f>
        <v>No, But if someone could bare the cost I will</v>
      </c>
      <c r="G190" s="1" t="str">
        <f>IFERROR(__xludf.DUMMYFUNCTION("""COMPUTED_VALUE"""),"This will be hard to do, but if it is the right company I would try")</f>
        <v>This will be hard to do, but if it is the right company I would try</v>
      </c>
      <c r="H190" s="1" t="str">
        <f>IFERROR(__xludf.DUMMYFUNCTION("""COMPUTED_VALUE"""),"Yes")</f>
        <v>Yes</v>
      </c>
      <c r="I190" s="1" t="str">
        <f>IFERROR(__xludf.DUMMYFUNCTION("""COMPUTED_VALUE"""),"Will NOT work for them")</f>
        <v>Will NOT work for them</v>
      </c>
      <c r="J190" s="1">
        <f>IFERROR(__xludf.DUMMYFUNCTION("""COMPUTED_VALUE"""),8.0)</f>
        <v>8</v>
      </c>
      <c r="K190" s="1" t="str">
        <f>IFERROR(__xludf.DUMMYFUNCTION("""COMPUTED_VALUE"""),"Fully Remote with Options to travel as and when needed")</f>
        <v>Fully Remote with Options to travel as and when needed</v>
      </c>
      <c r="L1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90" s="1" t="str">
        <f>IFERROR(__xludf.DUMMYFUNCTION("""COMPUTED_VALUE"""),"Manage and drive End-to-End Projects or Products, Work as a freelancer and do my thing my way, Become a content Creator in some platform")</f>
        <v>Manage and drive End-to-End Projects or Products, Work as a freelancer and do my thing my way, Become a content Creator in some platform</v>
      </c>
      <c r="O190" s="1" t="str">
        <f>IFERROR(__xludf.DUMMYFUNCTION("""COMPUTED_VALUE"""),"Manager who clearly describes what she/he needs")</f>
        <v>Manager who clearly describes what she/he needs</v>
      </c>
      <c r="P190" s="1" t="str">
        <f>IFERROR(__xludf.DUMMYFUNCTION("""COMPUTED_VALUE"""),"Work with 5 to 6 people in my team")</f>
        <v>Work with 5 to 6 people in my team</v>
      </c>
      <c r="Q190" s="1"/>
      <c r="R190" s="1"/>
      <c r="S190" s="1"/>
    </row>
    <row r="191">
      <c r="A191" s="2">
        <f>IFERROR(__xludf.DUMMYFUNCTION("""COMPUTED_VALUE"""),44915.870606701385)</f>
        <v>44915.87061</v>
      </c>
      <c r="B191" s="1" t="str">
        <f>IFERROR(__xludf.DUMMYFUNCTION("""COMPUTED_VALUE"""),"India")</f>
        <v>India</v>
      </c>
      <c r="C191" s="1">
        <f>IFERROR(__xludf.DUMMYFUNCTION("""COMPUTED_VALUE"""),680307.0)</f>
        <v>680307</v>
      </c>
      <c r="D191" s="1" t="str">
        <f>IFERROR(__xludf.DUMMYFUNCTION("""COMPUTED_VALUE"""),"Female")</f>
        <v>Female</v>
      </c>
      <c r="E191" s="1" t="str">
        <f>IFERROR(__xludf.DUMMYFUNCTION("""COMPUTED_VALUE"""),"People who have changed the world for better")</f>
        <v>People who have changed the world for better</v>
      </c>
      <c r="F191" s="1" t="str">
        <f>IFERROR(__xludf.DUMMYFUNCTION("""COMPUTED_VALUE"""),"Yes, I will earn and do that")</f>
        <v>Yes, I will earn and do that</v>
      </c>
      <c r="G191" s="1" t="str">
        <f>IFERROR(__xludf.DUMMYFUNCTION("""COMPUTED_VALUE"""),"Will work for 3 years or more")</f>
        <v>Will work for 3 years or more</v>
      </c>
      <c r="H191" s="1" t="str">
        <f>IFERROR(__xludf.DUMMYFUNCTION("""COMPUTED_VALUE"""),"No")</f>
        <v>No</v>
      </c>
      <c r="I191" s="1" t="str">
        <f>IFERROR(__xludf.DUMMYFUNCTION("""COMPUTED_VALUE"""),"Will NOT work for them")</f>
        <v>Will NOT work for them</v>
      </c>
      <c r="J191" s="1">
        <f>IFERROR(__xludf.DUMMYFUNCTION("""COMPUTED_VALUE"""),1.0)</f>
        <v>1</v>
      </c>
      <c r="K191" s="1" t="str">
        <f>IFERROR(__xludf.DUMMYFUNCTION("""COMPUTED_VALUE"""),"Fully Remote with Options to travel as and when needed")</f>
        <v>Fully Remote with Options to travel as and when needed</v>
      </c>
      <c r="L1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" s="1" t="str">
        <f>IFERROR(__xludf.DUMMYFUNCTION("""COMPUTED_VALUE"""),"Instructor or Expert Learning Programs, Learning by observing others")</f>
        <v>Instructor or Expert Learning Programs, Learning by observing others</v>
      </c>
      <c r="N191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91" s="1" t="str">
        <f>IFERROR(__xludf.DUMMYFUNCTION("""COMPUTED_VALUE"""),"Manager who clearly describes what she/he needs")</f>
        <v>Manager who clearly describes what she/he needs</v>
      </c>
      <c r="P191" s="1" t="str">
        <f>IFERROR(__xludf.DUMMYFUNCTION("""COMPUTED_VALUE"""),"Work with 2 to 3 people in my team")</f>
        <v>Work with 2 to 3 people in my team</v>
      </c>
      <c r="Q191" s="1"/>
      <c r="R191" s="1"/>
      <c r="S191" s="1"/>
    </row>
    <row r="192">
      <c r="A192" s="2">
        <f>IFERROR(__xludf.DUMMYFUNCTION("""COMPUTED_VALUE"""),44915.88563046296)</f>
        <v>44915.88563</v>
      </c>
      <c r="B192" s="1" t="str">
        <f>IFERROR(__xludf.DUMMYFUNCTION("""COMPUTED_VALUE"""),"India")</f>
        <v>India</v>
      </c>
      <c r="C192" s="1">
        <f>IFERROR(__xludf.DUMMYFUNCTION("""COMPUTED_VALUE"""),607102.0)</f>
        <v>607102</v>
      </c>
      <c r="D192" s="1" t="str">
        <f>IFERROR(__xludf.DUMMYFUNCTION("""COMPUTED_VALUE"""),"Male")</f>
        <v>Male</v>
      </c>
      <c r="E192" s="1" t="str">
        <f>IFERROR(__xludf.DUMMYFUNCTION("""COMPUTED_VALUE"""),"My Parents")</f>
        <v>My Parents</v>
      </c>
      <c r="F192" s="1" t="str">
        <f>IFERROR(__xludf.DUMMYFUNCTION("""COMPUTED_VALUE"""),"Yes, I will earn and do that")</f>
        <v>Yes, I will earn and do that</v>
      </c>
      <c r="G192" s="1" t="str">
        <f>IFERROR(__xludf.DUMMYFUNCTION("""COMPUTED_VALUE"""),"Will work for 3 years or more")</f>
        <v>Will work for 3 years or more</v>
      </c>
      <c r="H192" s="1" t="str">
        <f>IFERROR(__xludf.DUMMYFUNCTION("""COMPUTED_VALUE"""),"Yes")</f>
        <v>Yes</v>
      </c>
      <c r="I192" s="1" t="str">
        <f>IFERROR(__xludf.DUMMYFUNCTION("""COMPUTED_VALUE"""),"Will work for them")</f>
        <v>Will work for them</v>
      </c>
      <c r="J192" s="1">
        <f>IFERROR(__xludf.DUMMYFUNCTION("""COMPUTED_VALUE"""),6.0)</f>
        <v>6</v>
      </c>
      <c r="K192" s="1" t="str">
        <f>IFERROR(__xludf.DUMMYFUNCTION("""COMPUTED_VALUE"""),"Every Day Office Environment")</f>
        <v>Every Day Office Environment</v>
      </c>
      <c r="L192" s="1" t="str">
        <f>IFERROR(__xludf.DUMMYFUNCTION("""COMPUTED_VALUE"""),"Employer who appreciates learning and enables that environment")</f>
        <v>Employer who appreciates learning and enables that environment</v>
      </c>
      <c r="M192" s="1" t="str">
        <f>IFERROR(__xludf.DUMMYFUNCTION("""COMPUTED_VALUE"""),"Self Paced Learning Portals, Learning by observing others")</f>
        <v>Self Paced Learning Portals, Learning by observing others</v>
      </c>
      <c r="N192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92" s="1" t="str">
        <f>IFERROR(__xludf.DUMMYFUNCTION("""COMPUTED_VALUE"""),"Manager who sets unrealistic targets")</f>
        <v>Manager who sets unrealistic targets</v>
      </c>
      <c r="P192" s="1" t="str">
        <f>IFERROR(__xludf.DUMMYFUNCTION("""COMPUTED_VALUE"""),"Work with 5 to 6 people in my team")</f>
        <v>Work with 5 to 6 people in my team</v>
      </c>
      <c r="Q192" s="1"/>
      <c r="R192" s="1"/>
      <c r="S192" s="1"/>
    </row>
    <row r="193">
      <c r="A193" s="2">
        <f>IFERROR(__xludf.DUMMYFUNCTION("""COMPUTED_VALUE"""),44915.89058900463)</f>
        <v>44915.89059</v>
      </c>
      <c r="B193" s="1" t="str">
        <f>IFERROR(__xludf.DUMMYFUNCTION("""COMPUTED_VALUE"""),"India")</f>
        <v>India</v>
      </c>
      <c r="C193" s="1">
        <f>IFERROR(__xludf.DUMMYFUNCTION("""COMPUTED_VALUE"""),605110.0)</f>
        <v>605110</v>
      </c>
      <c r="D193" s="1" t="str">
        <f>IFERROR(__xludf.DUMMYFUNCTION("""COMPUTED_VALUE"""),"Male")</f>
        <v>Male</v>
      </c>
      <c r="E193" s="1" t="str">
        <f>IFERROR(__xludf.DUMMYFUNCTION("""COMPUTED_VALUE"""),"Social Media like LinkedIn")</f>
        <v>Social Media like LinkedIn</v>
      </c>
      <c r="F193" s="1" t="str">
        <f>IFERROR(__xludf.DUMMYFUNCTION("""COMPUTED_VALUE"""),"Yes, I will earn and do that")</f>
        <v>Yes, I will earn and do that</v>
      </c>
      <c r="G193" s="1" t="str">
        <f>IFERROR(__xludf.DUMMYFUNCTION("""COMPUTED_VALUE"""),"No way, 3 years with one employer is crazy")</f>
        <v>No way, 3 years with one employer is crazy</v>
      </c>
      <c r="H193" s="1" t="str">
        <f>IFERROR(__xludf.DUMMYFUNCTION("""COMPUTED_VALUE"""),"Yes")</f>
        <v>Yes</v>
      </c>
      <c r="I193" s="1" t="str">
        <f>IFERROR(__xludf.DUMMYFUNCTION("""COMPUTED_VALUE"""),"Will work for them")</f>
        <v>Will work for them</v>
      </c>
      <c r="J193" s="1">
        <f>IFERROR(__xludf.DUMMYFUNCTION("""COMPUTED_VALUE"""),5.0)</f>
        <v>5</v>
      </c>
      <c r="K193" s="1" t="str">
        <f>IFERROR(__xludf.DUMMYFUNCTION("""COMPUTED_VALUE"""),"Hybrid Working Environment with less than 3 days a month at office")</f>
        <v>Hybrid Working Environment with less than 3 days a month at office</v>
      </c>
      <c r="L1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" s="1" t="str">
        <f>IFERROR(__xludf.DUMMYFUNCTION("""COMPUTED_VALUE"""),"Instructor or Expert Learning Programs, Learning by observing others")</f>
        <v>Instructor or Expert Learning Programs, Learning by observing others</v>
      </c>
      <c r="N193" s="1" t="str">
        <f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193" s="1" t="str">
        <f>IFERROR(__xludf.DUMMYFUNCTION("""COMPUTED_VALUE"""),"Manager who explains what is expected, sets a goal and helps achieve it")</f>
        <v>Manager who explains what is expected, sets a goal and helps achieve it</v>
      </c>
      <c r="P193" s="1" t="str">
        <f>IFERROR(__xludf.DUMMYFUNCTION("""COMPUTED_VALUE"""),"Work alone")</f>
        <v>Work alone</v>
      </c>
      <c r="Q193" s="1"/>
      <c r="R193" s="1"/>
      <c r="S193" s="1"/>
    </row>
    <row r="194">
      <c r="A194" s="2">
        <f>IFERROR(__xludf.DUMMYFUNCTION("""COMPUTED_VALUE"""),44915.897214930555)</f>
        <v>44915.89721</v>
      </c>
      <c r="B194" s="1" t="str">
        <f>IFERROR(__xludf.DUMMYFUNCTION("""COMPUTED_VALUE"""),"India")</f>
        <v>India</v>
      </c>
      <c r="C194" s="1">
        <f>IFERROR(__xludf.DUMMYFUNCTION("""COMPUTED_VALUE"""),680586.0)</f>
        <v>680586</v>
      </c>
      <c r="D194" s="1" t="str">
        <f>IFERROR(__xludf.DUMMYFUNCTION("""COMPUTED_VALUE"""),"Female")</f>
        <v>Female</v>
      </c>
      <c r="E194" s="1" t="str">
        <f>IFERROR(__xludf.DUMMYFUNCTION("""COMPUTED_VALUE"""),"Influencers who had successful careers")</f>
        <v>Influencers who had successful careers</v>
      </c>
      <c r="F194" s="1" t="str">
        <f>IFERROR(__xludf.DUMMYFUNCTION("""COMPUTED_VALUE"""),"Yes, I will earn and do that")</f>
        <v>Yes, I will earn and do that</v>
      </c>
      <c r="G194" s="1" t="str">
        <f>IFERROR(__xludf.DUMMYFUNCTION("""COMPUTED_VALUE"""),"Will work for 3 years or more")</f>
        <v>Will work for 3 years or more</v>
      </c>
      <c r="H194" s="1" t="str">
        <f>IFERROR(__xludf.DUMMYFUNCTION("""COMPUTED_VALUE"""),"No")</f>
        <v>No</v>
      </c>
      <c r="I194" s="1" t="str">
        <f>IFERROR(__xludf.DUMMYFUNCTION("""COMPUTED_VALUE"""),"Will NOT work for them")</f>
        <v>Will NOT work for them</v>
      </c>
      <c r="J194" s="1">
        <f>IFERROR(__xludf.DUMMYFUNCTION("""COMPUTED_VALUE"""),5.0)</f>
        <v>5</v>
      </c>
      <c r="K194" s="1" t="str">
        <f>IFERROR(__xludf.DUMMYFUNCTION("""COMPUTED_VALUE"""),"Fully Remote with Options to travel as and when needed")</f>
        <v>Fully Remote with Options to travel as and when needed</v>
      </c>
      <c r="L1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94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94" s="1" t="str">
        <f>IFERROR(__xludf.DUMMYFUNCTION("""COMPUTED_VALUE"""),"Manager who explains what is expected, sets a goal and helps achieve it")</f>
        <v>Manager who explains what is expected, sets a goal and helps achieve it</v>
      </c>
      <c r="P194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94" s="1"/>
      <c r="R194" s="1"/>
      <c r="S194" s="1"/>
    </row>
    <row r="195">
      <c r="A195" s="2">
        <f>IFERROR(__xludf.DUMMYFUNCTION("""COMPUTED_VALUE"""),44915.90968616898)</f>
        <v>44915.90969</v>
      </c>
      <c r="B195" s="1" t="str">
        <f>IFERROR(__xludf.DUMMYFUNCTION("""COMPUTED_VALUE"""),"India")</f>
        <v>India</v>
      </c>
      <c r="C195" s="1">
        <f>IFERROR(__xludf.DUMMYFUNCTION("""COMPUTED_VALUE"""),431001.0)</f>
        <v>431001</v>
      </c>
      <c r="D195" s="1" t="str">
        <f>IFERROR(__xludf.DUMMYFUNCTION("""COMPUTED_VALUE"""),"Male")</f>
        <v>Male</v>
      </c>
      <c r="E195" s="1" t="str">
        <f>IFERROR(__xludf.DUMMYFUNCTION("""COMPUTED_VALUE"""),"Influencers who had successful careers")</f>
        <v>Influencers who had successful careers</v>
      </c>
      <c r="F195" s="1" t="str">
        <f>IFERROR(__xludf.DUMMYFUNCTION("""COMPUTED_VALUE"""),"Yes, I will earn and do that")</f>
        <v>Yes, I will earn and do that</v>
      </c>
      <c r="G195" s="1" t="str">
        <f>IFERROR(__xludf.DUMMYFUNCTION("""COMPUTED_VALUE"""),"This will be hard to do, but if it is the right company I would try")</f>
        <v>This will be hard to do, but if it is the right company I would try</v>
      </c>
      <c r="H195" s="1" t="str">
        <f>IFERROR(__xludf.DUMMYFUNCTION("""COMPUTED_VALUE"""),"No")</f>
        <v>No</v>
      </c>
      <c r="I195" s="1" t="str">
        <f>IFERROR(__xludf.DUMMYFUNCTION("""COMPUTED_VALUE"""),"Will NOT work for them")</f>
        <v>Will NOT work for them</v>
      </c>
      <c r="J195" s="1">
        <f>IFERROR(__xludf.DUMMYFUNCTION("""COMPUTED_VALUE"""),5.0)</f>
        <v>5</v>
      </c>
      <c r="K195" s="1" t="str">
        <f>IFERROR(__xludf.DUMMYFUNCTION("""COMPUTED_VALUE"""),"Hybrid Working Environment with less than 3 days a month at office")</f>
        <v>Hybrid Working Environment with less than 3 days a month at office</v>
      </c>
      <c r="L1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" s="1" t="str">
        <f>IFERROR(__xludf.DUMMYFUNCTION("""COMPUTED_VALUE"""),"Self Paced Learning Portals, Instructor or Expert Learning Programs")</f>
        <v>Self Paced Learning Portals, Instructor or Expert Learning Programs</v>
      </c>
      <c r="N195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195" s="1" t="str">
        <f>IFERROR(__xludf.DUMMYFUNCTION("""COMPUTED_VALUE"""),"Manager who clearly describes what she/he needs")</f>
        <v>Manager who clearly describes what she/he needs</v>
      </c>
      <c r="P195" s="1" t="str">
        <f>IFERROR(__xludf.DUMMYFUNCTION("""COMPUTED_VALUE"""),"Work alone, Work with 2 to 3 people in my team")</f>
        <v>Work alone, Work with 2 to 3 people in my team</v>
      </c>
      <c r="Q195" s="1"/>
      <c r="R195" s="1"/>
      <c r="S195" s="1"/>
    </row>
    <row r="196">
      <c r="A196" s="2">
        <f>IFERROR(__xludf.DUMMYFUNCTION("""COMPUTED_VALUE"""),44915.92216365741)</f>
        <v>44915.92216</v>
      </c>
      <c r="B196" s="1" t="str">
        <f>IFERROR(__xludf.DUMMYFUNCTION("""COMPUTED_VALUE"""),"India")</f>
        <v>India</v>
      </c>
      <c r="C196" s="1">
        <f>IFERROR(__xludf.DUMMYFUNCTION("""COMPUTED_VALUE"""),411046.0)</f>
        <v>411046</v>
      </c>
      <c r="D196" s="1" t="str">
        <f>IFERROR(__xludf.DUMMYFUNCTION("""COMPUTED_VALUE"""),"Male")</f>
        <v>Male</v>
      </c>
      <c r="E196" s="1" t="str">
        <f>IFERROR(__xludf.DUMMYFUNCTION("""COMPUTED_VALUE"""),"People who have changed the world for better")</f>
        <v>People who have changed the world for better</v>
      </c>
      <c r="F196" s="1" t="str">
        <f>IFERROR(__xludf.DUMMYFUNCTION("""COMPUTED_VALUE"""),"Yes, I will earn and do that")</f>
        <v>Yes, I will earn and do that</v>
      </c>
      <c r="G196" s="1" t="str">
        <f>IFERROR(__xludf.DUMMYFUNCTION("""COMPUTED_VALUE"""),"This will be hard to do, but if it is the right company I would try")</f>
        <v>This will be hard to do, but if it is the right company I would try</v>
      </c>
      <c r="H196" s="1" t="str">
        <f>IFERROR(__xludf.DUMMYFUNCTION("""COMPUTED_VALUE"""),"No")</f>
        <v>No</v>
      </c>
      <c r="I196" s="1" t="str">
        <f>IFERROR(__xludf.DUMMYFUNCTION("""COMPUTED_VALUE"""),"Will NOT work for them")</f>
        <v>Will NOT work for them</v>
      </c>
      <c r="J196" s="1">
        <f>IFERROR(__xludf.DUMMYFUNCTION("""COMPUTED_VALUE"""),1.0)</f>
        <v>1</v>
      </c>
      <c r="K196" s="1" t="str">
        <f>IFERROR(__xludf.DUMMYFUNCTION("""COMPUTED_VALUE"""),"Hybrid Working Environment with less than 15 days a month at office")</f>
        <v>Hybrid Working Environment with less than 15 days a month at office</v>
      </c>
      <c r="L1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" s="1" t="str">
        <f>IFERROR(__xludf.DUMMYFUNCTION("""COMPUTED_VALUE"""),"Self Paced Learning Portals, Learning by observing others")</f>
        <v>Self Paced Learning Portals, Learning by observing others</v>
      </c>
      <c r="N196" s="1" t="str">
        <f>IFERROR(__xludf.DUMMYFUNCTION("""COMPUTED_VALUE"""),"Teaching in any of the institutes/online or Offline, Design and Develop amazing software, Work in a BPO setup for some well known client")</f>
        <v>Teaching in any of the institutes/online or Offline, Design and Develop amazing software, Work in a BPO setup for some well known client</v>
      </c>
      <c r="O196" s="1" t="str">
        <f>IFERROR(__xludf.DUMMYFUNCTION("""COMPUTED_VALUE"""),"Manager who sets targets and expects me to achieve it")</f>
        <v>Manager who sets targets and expects me to achieve it</v>
      </c>
      <c r="P19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96" s="1"/>
      <c r="R196" s="1"/>
      <c r="S196" s="1"/>
    </row>
    <row r="197">
      <c r="A197" s="2">
        <f>IFERROR(__xludf.DUMMYFUNCTION("""COMPUTED_VALUE"""),44915.93190164352)</f>
        <v>44915.9319</v>
      </c>
      <c r="B197" s="1" t="str">
        <f>IFERROR(__xludf.DUMMYFUNCTION("""COMPUTED_VALUE"""),"India")</f>
        <v>India</v>
      </c>
      <c r="C197" s="1">
        <f>IFERROR(__xludf.DUMMYFUNCTION("""COMPUTED_VALUE"""),431105.0)</f>
        <v>431105</v>
      </c>
      <c r="D197" s="1" t="str">
        <f>IFERROR(__xludf.DUMMYFUNCTION("""COMPUTED_VALUE"""),"Male")</f>
        <v>Male</v>
      </c>
      <c r="E197" s="1" t="str">
        <f>IFERROR(__xludf.DUMMYFUNCTION("""COMPUTED_VALUE"""),"Influencers who had successful careers")</f>
        <v>Influencers who had successful careers</v>
      </c>
      <c r="F197" s="1" t="str">
        <f>IFERROR(__xludf.DUMMYFUNCTION("""COMPUTED_VALUE"""),"Yes, I will earn and do that")</f>
        <v>Yes, I will earn and do that</v>
      </c>
      <c r="G197" s="1" t="str">
        <f>IFERROR(__xludf.DUMMYFUNCTION("""COMPUTED_VALUE"""),"This will be hard to do, but if it is the right company I would try")</f>
        <v>This will be hard to do, but if it is the right company I would try</v>
      </c>
      <c r="H197" s="1" t="str">
        <f>IFERROR(__xludf.DUMMYFUNCTION("""COMPUTED_VALUE"""),"No")</f>
        <v>No</v>
      </c>
      <c r="I197" s="1" t="str">
        <f>IFERROR(__xludf.DUMMYFUNCTION("""COMPUTED_VALUE"""),"Will NOT work for them")</f>
        <v>Will NOT work for them</v>
      </c>
      <c r="J197" s="1">
        <f>IFERROR(__xludf.DUMMYFUNCTION("""COMPUTED_VALUE"""),7.0)</f>
        <v>7</v>
      </c>
      <c r="K197" s="1" t="str">
        <f>IFERROR(__xludf.DUMMYFUNCTION("""COMPUTED_VALUE"""),"Every Day Office Environment")</f>
        <v>Every Day Office Environment</v>
      </c>
      <c r="L1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" s="1" t="str">
        <f>IFERROR(__xludf.DUMMYFUNCTION("""COMPUTED_VALUE"""),"Self Paced Learning Portals, Instructor or Expert Learning Programs")</f>
        <v>Self Paced Learning Portals, Instructor or Expert Learning Programs</v>
      </c>
      <c r="N197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197" s="1" t="str">
        <f>IFERROR(__xludf.DUMMYFUNCTION("""COMPUTED_VALUE"""),"Manager who explains what is expected, sets a goal and helps achieve it")</f>
        <v>Manager who explains what is expected, sets a goal and helps achieve it</v>
      </c>
      <c r="P197" s="1" t="str">
        <f>IFERROR(__xludf.DUMMYFUNCTION("""COMPUTED_VALUE"""),"Work with 5 to 6 people in my team")</f>
        <v>Work with 5 to 6 people in my team</v>
      </c>
      <c r="Q197" s="1"/>
      <c r="R197" s="1"/>
      <c r="S197" s="1"/>
    </row>
    <row r="198">
      <c r="A198" s="2">
        <f>IFERROR(__xludf.DUMMYFUNCTION("""COMPUTED_VALUE"""),44915.943870393516)</f>
        <v>44915.94387</v>
      </c>
      <c r="B198" s="1" t="str">
        <f>IFERROR(__xludf.DUMMYFUNCTION("""COMPUTED_VALUE"""),"India")</f>
        <v>India</v>
      </c>
      <c r="C198" s="1">
        <f>IFERROR(__xludf.DUMMYFUNCTION("""COMPUTED_VALUE"""),110024.0)</f>
        <v>110024</v>
      </c>
      <c r="D198" s="1" t="str">
        <f>IFERROR(__xludf.DUMMYFUNCTION("""COMPUTED_VALUE"""),"Female")</f>
        <v>Female</v>
      </c>
      <c r="E198" s="1" t="str">
        <f>IFERROR(__xludf.DUMMYFUNCTION("""COMPUTED_VALUE"""),"People who have changed the world for better")</f>
        <v>People who have changed the world for better</v>
      </c>
      <c r="F198" s="1" t="str">
        <f>IFERROR(__xludf.DUMMYFUNCTION("""COMPUTED_VALUE"""),"Yes, I will earn and do that")</f>
        <v>Yes, I will earn and do that</v>
      </c>
      <c r="G198" s="1" t="str">
        <f>IFERROR(__xludf.DUMMYFUNCTION("""COMPUTED_VALUE"""),"This will be hard to do, but if it is the right company I would try")</f>
        <v>This will be hard to do, but if it is the right company I would try</v>
      </c>
      <c r="H198" s="1" t="str">
        <f>IFERROR(__xludf.DUMMYFUNCTION("""COMPUTED_VALUE"""),"No")</f>
        <v>No</v>
      </c>
      <c r="I198" s="1" t="str">
        <f>IFERROR(__xludf.DUMMYFUNCTION("""COMPUTED_VALUE"""),"Will NOT work for them")</f>
        <v>Will NOT work for them</v>
      </c>
      <c r="J198" s="1">
        <f>IFERROR(__xludf.DUMMYFUNCTION("""COMPUTED_VALUE"""),8.0)</f>
        <v>8</v>
      </c>
      <c r="K198" s="1" t="str">
        <f>IFERROR(__xludf.DUMMYFUNCTION("""COMPUTED_VALUE"""),"Hybrid Working Environment with less than 15 days a month at office")</f>
        <v>Hybrid Working Environment with less than 15 days a month at office</v>
      </c>
      <c r="L1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98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198" s="1" t="str">
        <f>IFERROR(__xludf.DUMMYFUNCTION("""COMPUTED_VALUE"""),"Manager who explains what is expected, sets a goal and helps achieve it")</f>
        <v>Manager who explains what is expected, sets a goal and helps achieve it</v>
      </c>
      <c r="P19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98" s="1"/>
      <c r="R198" s="1"/>
      <c r="S198" s="1"/>
    </row>
    <row r="199">
      <c r="A199" s="2">
        <f>IFERROR(__xludf.DUMMYFUNCTION("""COMPUTED_VALUE"""),44915.95173136574)</f>
        <v>44915.95173</v>
      </c>
      <c r="B199" s="1" t="str">
        <f>IFERROR(__xludf.DUMMYFUNCTION("""COMPUTED_VALUE"""),"India")</f>
        <v>India</v>
      </c>
      <c r="C199" s="1">
        <f>IFERROR(__xludf.DUMMYFUNCTION("""COMPUTED_VALUE"""),431001.0)</f>
        <v>431001</v>
      </c>
      <c r="D199" s="1" t="str">
        <f>IFERROR(__xludf.DUMMYFUNCTION("""COMPUTED_VALUE"""),"Female")</f>
        <v>Female</v>
      </c>
      <c r="E199" s="1" t="str">
        <f>IFERROR(__xludf.DUMMYFUNCTION("""COMPUTED_VALUE"""),"Influencers who had successful careers")</f>
        <v>Influencers who had successful careers</v>
      </c>
      <c r="F199" s="1" t="str">
        <f>IFERROR(__xludf.DUMMYFUNCTION("""COMPUTED_VALUE"""),"No, But if someone could bare the cost I will")</f>
        <v>No, But if someone could bare the cost I will</v>
      </c>
      <c r="G199" s="1" t="str">
        <f>IFERROR(__xludf.DUMMYFUNCTION("""COMPUTED_VALUE"""),"Will work for 3 years or more")</f>
        <v>Will work for 3 years or more</v>
      </c>
      <c r="H199" s="1" t="str">
        <f>IFERROR(__xludf.DUMMYFUNCTION("""COMPUTED_VALUE"""),"Yes")</f>
        <v>Yes</v>
      </c>
      <c r="I199" s="1" t="str">
        <f>IFERROR(__xludf.DUMMYFUNCTION("""COMPUTED_VALUE"""),"Will work for them")</f>
        <v>Will work for them</v>
      </c>
      <c r="J199" s="1">
        <f>IFERROR(__xludf.DUMMYFUNCTION("""COMPUTED_VALUE"""),6.0)</f>
        <v>6</v>
      </c>
      <c r="K199" s="1" t="str">
        <f>IFERROR(__xludf.DUMMYFUNCTION("""COMPUTED_VALUE"""),"Hybrid Working Environment with less than 3 days a month at office")</f>
        <v>Hybrid Working Environment with less than 3 days a month at office</v>
      </c>
      <c r="L199" s="1" t="str">
        <f>IFERROR(__xludf.DUMMYFUNCTION("""COMPUTED_VALUE"""),"Employer who rewards learning and enables that environment")</f>
        <v>Employer who rewards learning and enables that environment</v>
      </c>
      <c r="M199" s="1" t="str">
        <f>IFERROR(__xludf.DUMMYFUNCTION("""COMPUTED_VALUE"""),"Self Paced Learning Portals, Learning by observing others")</f>
        <v>Self Paced Learning Portals, Learning by observing others</v>
      </c>
      <c r="N199" s="1" t="str">
        <f>IFERROR(__xludf.DUMMYFUNCTION("""COMPUTED_VALUE"""),"Manage and drive End-to-End Projects or Products, Look deeply into Data and generate insights, Work in a BPO setup for some well known client")</f>
        <v>Manage and drive End-to-End Projects or Products, Look deeply into Data and generate insights, Work in a BPO setup for some well known client</v>
      </c>
      <c r="O199" s="1" t="str">
        <f>IFERROR(__xludf.DUMMYFUNCTION("""COMPUTED_VALUE"""),"Manager who explains what is expected, sets a goal and helps achieve it")</f>
        <v>Manager who explains what is expected, sets a goal and helps achieve it</v>
      </c>
      <c r="P199" s="1" t="str">
        <f>IFERROR(__xludf.DUMMYFUNCTION("""COMPUTED_VALUE"""),"Work with 5 to 6 people in my team")</f>
        <v>Work with 5 to 6 people in my team</v>
      </c>
      <c r="Q199" s="1"/>
      <c r="R199" s="1"/>
      <c r="S199" s="1"/>
    </row>
    <row r="200">
      <c r="A200" s="2">
        <f>IFERROR(__xludf.DUMMYFUNCTION("""COMPUTED_VALUE"""),44915.98111282407)</f>
        <v>44915.98111</v>
      </c>
      <c r="B200" s="1" t="str">
        <f>IFERROR(__xludf.DUMMYFUNCTION("""COMPUTED_VALUE"""),"India")</f>
        <v>India</v>
      </c>
      <c r="C200" s="1">
        <f>IFERROR(__xludf.DUMMYFUNCTION("""COMPUTED_VALUE"""),425001.0)</f>
        <v>425001</v>
      </c>
      <c r="D200" s="1" t="str">
        <f>IFERROR(__xludf.DUMMYFUNCTION("""COMPUTED_VALUE"""),"Male")</f>
        <v>Male</v>
      </c>
      <c r="E200" s="1" t="str">
        <f>IFERROR(__xludf.DUMMYFUNCTION("""COMPUTED_VALUE"""),"Influencers who had successful careers")</f>
        <v>Influencers who had successful careers</v>
      </c>
      <c r="F200" s="1" t="str">
        <f>IFERROR(__xludf.DUMMYFUNCTION("""COMPUTED_VALUE"""),"Yes, I will earn and do that")</f>
        <v>Yes, I will earn and do that</v>
      </c>
      <c r="G200" s="1" t="str">
        <f>IFERROR(__xludf.DUMMYFUNCTION("""COMPUTED_VALUE"""),"This will be hard to do, but if it is the right company I would try")</f>
        <v>This will be hard to do, but if it is the right company I would try</v>
      </c>
      <c r="H200" s="1" t="str">
        <f>IFERROR(__xludf.DUMMYFUNCTION("""COMPUTED_VALUE"""),"Yes")</f>
        <v>Yes</v>
      </c>
      <c r="I200" s="1" t="str">
        <f>IFERROR(__xludf.DUMMYFUNCTION("""COMPUTED_VALUE"""),"Will NOT work for them")</f>
        <v>Will NOT work for them</v>
      </c>
      <c r="J200" s="1">
        <f>IFERROR(__xludf.DUMMYFUNCTION("""COMPUTED_VALUE"""),9.0)</f>
        <v>9</v>
      </c>
      <c r="K200" s="1" t="str">
        <f>IFERROR(__xludf.DUMMYFUNCTION("""COMPUTED_VALUE"""),"Hybrid Working Environment with less than 10 days a month at office")</f>
        <v>Hybrid Working Environment with less than 10 days a month at office</v>
      </c>
      <c r="L2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0" s="1" t="str">
        <f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200" s="1" t="str">
        <f>IFERROR(__xludf.DUMMYFUNCTION("""COMPUTED_VALUE"""),"Manager who explains what is expected, sets a goal and helps achieve it")</f>
        <v>Manager who explains what is expected, sets a goal and helps achieve it</v>
      </c>
      <c r="P200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200" s="1"/>
      <c r="R200" s="1"/>
      <c r="S200" s="1"/>
    </row>
    <row r="201">
      <c r="A201" s="2">
        <f>IFERROR(__xludf.DUMMYFUNCTION("""COMPUTED_VALUE"""),44916.27266166666)</f>
        <v>44916.27266</v>
      </c>
      <c r="B201" s="1" t="str">
        <f>IFERROR(__xludf.DUMMYFUNCTION("""COMPUTED_VALUE"""),"India")</f>
        <v>India</v>
      </c>
      <c r="C201" s="1">
        <f>IFERROR(__xludf.DUMMYFUNCTION("""COMPUTED_VALUE"""),500028.0)</f>
        <v>500028</v>
      </c>
      <c r="D201" s="1" t="str">
        <f>IFERROR(__xludf.DUMMYFUNCTION("""COMPUTED_VALUE"""),"Male")</f>
        <v>Male</v>
      </c>
      <c r="E201" s="1" t="str">
        <f>IFERROR(__xludf.DUMMYFUNCTION("""COMPUTED_VALUE"""),"People from my circle, but not family members")</f>
        <v>People from my circle, but not family members</v>
      </c>
      <c r="F201" s="1" t="str">
        <f>IFERROR(__xludf.DUMMYFUNCTION("""COMPUTED_VALUE"""),"Yes, I will earn and do that")</f>
        <v>Yes, I will earn and do that</v>
      </c>
      <c r="G201" s="1" t="str">
        <f>IFERROR(__xludf.DUMMYFUNCTION("""COMPUTED_VALUE"""),"No way, 3 years with one employer is crazy")</f>
        <v>No way, 3 years with one employer is crazy</v>
      </c>
      <c r="H201" s="1" t="str">
        <f>IFERROR(__xludf.DUMMYFUNCTION("""COMPUTED_VALUE"""),"Yes")</f>
        <v>Yes</v>
      </c>
      <c r="I201" s="1" t="str">
        <f>IFERROR(__xludf.DUMMYFUNCTION("""COMPUTED_VALUE"""),"Will work for them")</f>
        <v>Will work for them</v>
      </c>
      <c r="J201" s="1">
        <f>IFERROR(__xludf.DUMMYFUNCTION("""COMPUTED_VALUE"""),8.0)</f>
        <v>8</v>
      </c>
      <c r="K201" s="1" t="str">
        <f>IFERROR(__xludf.DUMMYFUNCTION("""COMPUTED_VALUE"""),"Fully Remote with Options to travel as and when needed")</f>
        <v>Fully Remote with Options to travel as and when needed</v>
      </c>
      <c r="L201" s="1" t="str">
        <f>IFERROR(__xludf.DUMMYFUNCTION("""COMPUTED_VALUE"""),"Employer who rewards learning and enables that environment")</f>
        <v>Employer who rewards learning and enables that environment</v>
      </c>
      <c r="M20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1" s="1" t="str">
        <f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201" s="1" t="str">
        <f>IFERROR(__xludf.DUMMYFUNCTION("""COMPUTED_VALUE"""),"Manager who sets targets and expects me to achieve it")</f>
        <v>Manager who sets targets and expects me to achieve it</v>
      </c>
      <c r="P201" s="1" t="str">
        <f>IFERROR(__xludf.DUMMYFUNCTION("""COMPUTED_VALUE"""),"Work with 2 to 3 people in my team")</f>
        <v>Work with 2 to 3 people in my team</v>
      </c>
      <c r="Q201" s="1"/>
      <c r="R201" s="1"/>
      <c r="S201" s="1"/>
    </row>
    <row r="202">
      <c r="A202" s="2">
        <f>IFERROR(__xludf.DUMMYFUNCTION("""COMPUTED_VALUE"""),44916.30637039352)</f>
        <v>44916.30637</v>
      </c>
      <c r="B202" s="1" t="str">
        <f>IFERROR(__xludf.DUMMYFUNCTION("""COMPUTED_VALUE"""),"India")</f>
        <v>India</v>
      </c>
      <c r="C202" s="1">
        <f>IFERROR(__xludf.DUMMYFUNCTION("""COMPUTED_VALUE"""),413525.0)</f>
        <v>413525</v>
      </c>
      <c r="D202" s="1" t="str">
        <f>IFERROR(__xludf.DUMMYFUNCTION("""COMPUTED_VALUE"""),"Male")</f>
        <v>Male</v>
      </c>
      <c r="E202" s="1" t="str">
        <f>IFERROR(__xludf.DUMMYFUNCTION("""COMPUTED_VALUE"""),"My Parents")</f>
        <v>My Parents</v>
      </c>
      <c r="F202" s="1" t="str">
        <f>IFERROR(__xludf.DUMMYFUNCTION("""COMPUTED_VALUE"""),"Yes, I will earn and do that")</f>
        <v>Yes, I will earn and do that</v>
      </c>
      <c r="G202" s="1" t="str">
        <f>IFERROR(__xludf.DUMMYFUNCTION("""COMPUTED_VALUE"""),"Will work for 3 years or more")</f>
        <v>Will work for 3 years or more</v>
      </c>
      <c r="H202" s="1" t="str">
        <f>IFERROR(__xludf.DUMMYFUNCTION("""COMPUTED_VALUE"""),"Yes")</f>
        <v>Yes</v>
      </c>
      <c r="I202" s="1" t="str">
        <f>IFERROR(__xludf.DUMMYFUNCTION("""COMPUTED_VALUE"""),"Will work for them")</f>
        <v>Will work for them</v>
      </c>
      <c r="J202" s="1">
        <f>IFERROR(__xludf.DUMMYFUNCTION("""COMPUTED_VALUE"""),7.0)</f>
        <v>7</v>
      </c>
      <c r="K202" s="1" t="str">
        <f>IFERROR(__xludf.DUMMYFUNCTION("""COMPUTED_VALUE"""),"Hybrid Working Environment with less than 3 days a month at office")</f>
        <v>Hybrid Working Environment with less than 3 days a month at office</v>
      </c>
      <c r="L202" s="1" t="str">
        <f>IFERROR(__xludf.DUMMYFUNCTION("""COMPUTED_VALUE"""),"Employer who appreciates learning and enables that environment")</f>
        <v>Employer who appreciates learning and enables that environment</v>
      </c>
      <c r="M202" s="1" t="str">
        <f>IFERROR(__xludf.DUMMYFUNCTION("""COMPUTED_VALUE"""),"Self Paced Learning Portals, Learning by observing others")</f>
        <v>Self Paced Learning Portals, Learning by observing others</v>
      </c>
      <c r="N202" s="1" t="str">
        <f>IFERROR(__xludf.DUMMYFUNCTION("""COMPUTED_VALUE"""),"Business Operations in any organization, Build and develop a Team, Become a content Creator in some platform")</f>
        <v>Business Operations in any organization, Build and develop a Team, Become a content Creator in some platform</v>
      </c>
      <c r="O202" s="1" t="str">
        <f>IFERROR(__xludf.DUMMYFUNCTION("""COMPUTED_VALUE"""),"Manager who sets targets and expects me to achieve it")</f>
        <v>Manager who sets targets and expects me to achieve it</v>
      </c>
      <c r="P202" s="1" t="str">
        <f>IFERROR(__xludf.DUMMYFUNCTION("""COMPUTED_VALUE"""),"Work alone")</f>
        <v>Work alone</v>
      </c>
      <c r="Q202" s="1"/>
      <c r="R202" s="1"/>
      <c r="S202" s="1"/>
    </row>
    <row r="203">
      <c r="A203" s="2">
        <f>IFERROR(__xludf.DUMMYFUNCTION("""COMPUTED_VALUE"""),44916.499596967595)</f>
        <v>44916.4996</v>
      </c>
      <c r="B203" s="1" t="str">
        <f>IFERROR(__xludf.DUMMYFUNCTION("""COMPUTED_VALUE"""),"India")</f>
        <v>India</v>
      </c>
      <c r="C203" s="1">
        <f>IFERROR(__xludf.DUMMYFUNCTION("""COMPUTED_VALUE"""),691505.0)</f>
        <v>691505</v>
      </c>
      <c r="D203" s="1" t="str">
        <f>IFERROR(__xludf.DUMMYFUNCTION("""COMPUTED_VALUE"""),"Male")</f>
        <v>Male</v>
      </c>
      <c r="E203" s="1" t="str">
        <f>IFERROR(__xludf.DUMMYFUNCTION("""COMPUTED_VALUE"""),"People from my circle, but not family members")</f>
        <v>People from my circle, but not family members</v>
      </c>
      <c r="F203" s="1" t="str">
        <f>IFERROR(__xludf.DUMMYFUNCTION("""COMPUTED_VALUE"""),"No, But if someone could bare the cost I will")</f>
        <v>No, But if someone could bare the cost I will</v>
      </c>
      <c r="G203" s="1" t="str">
        <f>IFERROR(__xludf.DUMMYFUNCTION("""COMPUTED_VALUE"""),"This will be hard to do, but if it is the right company I would try")</f>
        <v>This will be hard to do, but if it is the right company I would try</v>
      </c>
      <c r="H203" s="1" t="str">
        <f>IFERROR(__xludf.DUMMYFUNCTION("""COMPUTED_VALUE"""),"Yes")</f>
        <v>Yes</v>
      </c>
      <c r="I203" s="1" t="str">
        <f>IFERROR(__xludf.DUMMYFUNCTION("""COMPUTED_VALUE"""),"Will work for them")</f>
        <v>Will work for them</v>
      </c>
      <c r="J203" s="1">
        <f>IFERROR(__xludf.DUMMYFUNCTION("""COMPUTED_VALUE"""),8.0)</f>
        <v>8</v>
      </c>
      <c r="K203" s="1" t="str">
        <f>IFERROR(__xludf.DUMMYFUNCTION("""COMPUTED_VALUE"""),"Hybrid Working Environment with less than 15 days a month at office")</f>
        <v>Hybrid Working Environment with less than 15 days a month at office</v>
      </c>
      <c r="L203" s="1" t="str">
        <f>IFERROR(__xludf.DUMMYFUNCTION("""COMPUTED_VALUE"""),"Employer who rewards learning and enables that environment")</f>
        <v>Employer who rewards learning and enables that environment</v>
      </c>
      <c r="M203" s="1" t="str">
        <f>IFERROR(__xludf.DUMMYFUNCTION("""COMPUTED_VALUE"""),"Self Paced Learning Portals, Instructor or Expert Learning Programs")</f>
        <v>Self Paced Learning Portals, Instructor or Expert Learning Programs</v>
      </c>
      <c r="N203" s="1" t="str">
        <f>IFERROR(__xludf.DUMMYFUNCTION("""COMPUTED_VALUE"""),"Teaching in any of the institutes/online or Offline, Work in a BPO setup for some well known client, Work as a freelancer and do my thing my way")</f>
        <v>Teaching in any of the institutes/online or Offline, Work in a BPO setup for some well known client, Work as a freelancer and do my thing my way</v>
      </c>
      <c r="O203" s="1" t="str">
        <f>IFERROR(__xludf.DUMMYFUNCTION("""COMPUTED_VALUE"""),"Manager who explains what is expected, sets a goal and helps achieve it")</f>
        <v>Manager who explains what is expected, sets a goal and helps achieve it</v>
      </c>
      <c r="P203" s="1" t="str">
        <f>IFERROR(__xludf.DUMMYFUNCTION("""COMPUTED_VALUE"""),"Work with 5 to 6 people in my team")</f>
        <v>Work with 5 to 6 people in my team</v>
      </c>
      <c r="Q203" s="1"/>
      <c r="R203" s="1"/>
      <c r="S203" s="1"/>
    </row>
    <row r="204">
      <c r="A204" s="2">
        <f>IFERROR(__xludf.DUMMYFUNCTION("""COMPUTED_VALUE"""),44916.50144876157)</f>
        <v>44916.50145</v>
      </c>
      <c r="B204" s="1" t="str">
        <f>IFERROR(__xludf.DUMMYFUNCTION("""COMPUTED_VALUE"""),"India")</f>
        <v>India</v>
      </c>
      <c r="C204" s="1">
        <f>IFERROR(__xludf.DUMMYFUNCTION("""COMPUTED_VALUE"""),605110.0)</f>
        <v>605110</v>
      </c>
      <c r="D204" s="1" t="str">
        <f>IFERROR(__xludf.DUMMYFUNCTION("""COMPUTED_VALUE"""),"Male")</f>
        <v>Male</v>
      </c>
      <c r="E204" s="1" t="str">
        <f>IFERROR(__xludf.DUMMYFUNCTION("""COMPUTED_VALUE"""),"My Parents")</f>
        <v>My Parents</v>
      </c>
      <c r="F204" s="1" t="str">
        <f>IFERROR(__xludf.DUMMYFUNCTION("""COMPUTED_VALUE"""),"No I would not be pursuing Higher Education outside of India")</f>
        <v>No I would not be pursuing Higher Education outside of India</v>
      </c>
      <c r="G204" s="1" t="str">
        <f>IFERROR(__xludf.DUMMYFUNCTION("""COMPUTED_VALUE"""),"This will be hard to do, but if it is the right company I would try")</f>
        <v>This will be hard to do, but if it is the right company I would try</v>
      </c>
      <c r="H204" s="1" t="str">
        <f>IFERROR(__xludf.DUMMYFUNCTION("""COMPUTED_VALUE"""),"No")</f>
        <v>No</v>
      </c>
      <c r="I204" s="1" t="str">
        <f>IFERROR(__xludf.DUMMYFUNCTION("""COMPUTED_VALUE"""),"Will NOT work for them")</f>
        <v>Will NOT work for them</v>
      </c>
      <c r="J204" s="1">
        <f>IFERROR(__xludf.DUMMYFUNCTION("""COMPUTED_VALUE"""),5.0)</f>
        <v>5</v>
      </c>
      <c r="K204" s="1" t="str">
        <f>IFERROR(__xludf.DUMMYFUNCTION("""COMPUTED_VALUE"""),"Hybrid Working Environment with less than 15 days a month at office")</f>
        <v>Hybrid Working Environment with less than 15 days a month at office</v>
      </c>
      <c r="L204" s="1" t="str">
        <f>IFERROR(__xludf.DUMMYFUNCTION("""COMPUTED_VALUE"""),"Employer who appreciates learning and enables that environment")</f>
        <v>Employer who appreciates learning and enables that environment</v>
      </c>
      <c r="M204" s="1" t="str">
        <f>IFERROR(__xludf.DUMMYFUNCTION("""COMPUTED_VALUE"""),"Self Paced Learning Portals, Instructor or Expert Learning Programs")</f>
        <v>Self Paced Learning Portals, Instructor or Expert Learning Programs</v>
      </c>
      <c r="N204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204" s="1" t="str">
        <f>IFERROR(__xludf.DUMMYFUNCTION("""COMPUTED_VALUE"""),"Manager who sets goal and helps me achieve it")</f>
        <v>Manager who sets goal and helps me achieve it</v>
      </c>
      <c r="P204" s="1" t="str">
        <f>IFERROR(__xludf.DUMMYFUNCTION("""COMPUTED_VALUE"""),"Work with 5 to 6 people in my team")</f>
        <v>Work with 5 to 6 people in my team</v>
      </c>
      <c r="Q204" s="1"/>
      <c r="R204" s="1"/>
      <c r="S204" s="1"/>
    </row>
    <row r="205">
      <c r="A205" s="2">
        <f>IFERROR(__xludf.DUMMYFUNCTION("""COMPUTED_VALUE"""),44916.53825171296)</f>
        <v>44916.53825</v>
      </c>
      <c r="B205" s="1" t="str">
        <f>IFERROR(__xludf.DUMMYFUNCTION("""COMPUTED_VALUE"""),"India")</f>
        <v>India</v>
      </c>
      <c r="C205" s="1">
        <f>IFERROR(__xludf.DUMMYFUNCTION("""COMPUTED_VALUE"""),673507.0)</f>
        <v>673507</v>
      </c>
      <c r="D205" s="1" t="str">
        <f>IFERROR(__xludf.DUMMYFUNCTION("""COMPUTED_VALUE"""),"Female")</f>
        <v>Female</v>
      </c>
      <c r="E205" s="1" t="str">
        <f>IFERROR(__xludf.DUMMYFUNCTION("""COMPUTED_VALUE"""),"People from my circle, but not family members")</f>
        <v>People from my circle, but not family members</v>
      </c>
      <c r="F205" s="1" t="str">
        <f>IFERROR(__xludf.DUMMYFUNCTION("""COMPUTED_VALUE"""),"No I would not be pursuing Higher Education outside of India")</f>
        <v>No I would not be pursuing Higher Education outside of India</v>
      </c>
      <c r="G205" s="1" t="str">
        <f>IFERROR(__xludf.DUMMYFUNCTION("""COMPUTED_VALUE"""),"No way, 3 years with one employer is crazy")</f>
        <v>No way, 3 years with one employer is crazy</v>
      </c>
      <c r="H205" s="1" t="str">
        <f>IFERROR(__xludf.DUMMYFUNCTION("""COMPUTED_VALUE"""),"No")</f>
        <v>No</v>
      </c>
      <c r="I205" s="1" t="str">
        <f>IFERROR(__xludf.DUMMYFUNCTION("""COMPUTED_VALUE"""),"Will NOT work for them")</f>
        <v>Will NOT work for them</v>
      </c>
      <c r="J205" s="1">
        <f>IFERROR(__xludf.DUMMYFUNCTION("""COMPUTED_VALUE"""),1.0)</f>
        <v>1</v>
      </c>
      <c r="K205" s="1" t="str">
        <f>IFERROR(__xludf.DUMMYFUNCTION("""COMPUTED_VALUE"""),"Hybrid Working Environment with less than 10 days a month at office")</f>
        <v>Hybrid Working Environment with less than 10 days a month at office</v>
      </c>
      <c r="L205" s="1" t="str">
        <f>IFERROR(__xludf.DUMMYFUNCTION("""COMPUTED_VALUE"""),"Employer who rewards learning and enables that environment")</f>
        <v>Employer who rewards learning and enables that environment</v>
      </c>
      <c r="M20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05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205" s="1" t="str">
        <f>IFERROR(__xludf.DUMMYFUNCTION("""COMPUTED_VALUE"""),"Manager who clearly describes what she/he needs")</f>
        <v>Manager who clearly describes what she/he needs</v>
      </c>
      <c r="P205" s="1" t="str">
        <f>IFERROR(__xludf.DUMMYFUNCTION("""COMPUTED_VALUE"""),"Work with 7 to 10 or more people in my team")</f>
        <v>Work with 7 to 10 or more people in my team</v>
      </c>
      <c r="Q205" s="1"/>
      <c r="R205" s="1"/>
      <c r="S205" s="1"/>
    </row>
    <row r="206">
      <c r="A206" s="2">
        <f>IFERROR(__xludf.DUMMYFUNCTION("""COMPUTED_VALUE"""),44916.57084423611)</f>
        <v>44916.57084</v>
      </c>
      <c r="B206" s="1" t="str">
        <f>IFERROR(__xludf.DUMMYFUNCTION("""COMPUTED_VALUE"""),"India")</f>
        <v>India</v>
      </c>
      <c r="C206" s="1">
        <f>IFERROR(__xludf.DUMMYFUNCTION("""COMPUTED_VALUE"""),796701.0)</f>
        <v>796701</v>
      </c>
      <c r="D206" s="1" t="str">
        <f>IFERROR(__xludf.DUMMYFUNCTION("""COMPUTED_VALUE"""),"Female")</f>
        <v>Female</v>
      </c>
      <c r="E206" s="1" t="str">
        <f>IFERROR(__xludf.DUMMYFUNCTION("""COMPUTED_VALUE"""),"People who have changed the world for better")</f>
        <v>People who have changed the world for better</v>
      </c>
      <c r="F206" s="1" t="str">
        <f>IFERROR(__xludf.DUMMYFUNCTION("""COMPUTED_VALUE"""),"No, But if someone could bare the cost I will")</f>
        <v>No, But if someone could bare the cost I will</v>
      </c>
      <c r="G206" s="1" t="str">
        <f>IFERROR(__xludf.DUMMYFUNCTION("""COMPUTED_VALUE"""),"This will be hard to do, but if it is the right company I would try")</f>
        <v>This will be hard to do, but if it is the right company I would try</v>
      </c>
      <c r="H206" s="1" t="str">
        <f>IFERROR(__xludf.DUMMYFUNCTION("""COMPUTED_VALUE"""),"No")</f>
        <v>No</v>
      </c>
      <c r="I206" s="1" t="str">
        <f>IFERROR(__xludf.DUMMYFUNCTION("""COMPUTED_VALUE"""),"Will NOT work for them")</f>
        <v>Will NOT work for them</v>
      </c>
      <c r="J206" s="1">
        <f>IFERROR(__xludf.DUMMYFUNCTION("""COMPUTED_VALUE"""),3.0)</f>
        <v>3</v>
      </c>
      <c r="K206" s="1" t="str">
        <f>IFERROR(__xludf.DUMMYFUNCTION("""COMPUTED_VALUE"""),"Hybrid Working Environment with less than 15 days a month at office")</f>
        <v>Hybrid Working Environment with less than 15 days a month at office</v>
      </c>
      <c r="L206" s="1" t="str">
        <f>IFERROR(__xludf.DUMMYFUNCTION("""COMPUTED_VALUE"""),"Employer who rewards learning and enables that environment")</f>
        <v>Employer who rewards learning and enables that environment</v>
      </c>
      <c r="M20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6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206" s="1" t="str">
        <f>IFERROR(__xludf.DUMMYFUNCTION("""COMPUTED_VALUE"""),"Manager who explains what is expected, sets a goal and helps achieve it")</f>
        <v>Manager who explains what is expected, sets a goal and helps achieve it</v>
      </c>
      <c r="P206" s="1" t="str">
        <f>IFERROR(__xludf.DUMMYFUNCTION("""COMPUTED_VALUE"""),"Work with 5 to 6 people in my team")</f>
        <v>Work with 5 to 6 people in my team</v>
      </c>
      <c r="Q206" s="1"/>
      <c r="R206" s="1"/>
      <c r="S206" s="1"/>
    </row>
    <row r="207">
      <c r="A207" s="2">
        <f>IFERROR(__xludf.DUMMYFUNCTION("""COMPUTED_VALUE"""),44916.601864641205)</f>
        <v>44916.60186</v>
      </c>
      <c r="B207" s="1" t="str">
        <f>IFERROR(__xludf.DUMMYFUNCTION("""COMPUTED_VALUE"""),"India")</f>
        <v>India</v>
      </c>
      <c r="C207" s="1">
        <f>IFERROR(__xludf.DUMMYFUNCTION("""COMPUTED_VALUE"""),1234.0)</f>
        <v>1234</v>
      </c>
      <c r="D207" s="1" t="str">
        <f>IFERROR(__xludf.DUMMYFUNCTION("""COMPUTED_VALUE"""),"Male")</f>
        <v>Male</v>
      </c>
      <c r="E207" s="1" t="str">
        <f>IFERROR(__xludf.DUMMYFUNCTION("""COMPUTED_VALUE"""),"My Parents")</f>
        <v>My Parents</v>
      </c>
      <c r="F207" s="1" t="str">
        <f>IFERROR(__xludf.DUMMYFUNCTION("""COMPUTED_VALUE"""),"Yes, I will earn and do that")</f>
        <v>Yes, I will earn and do that</v>
      </c>
      <c r="G207" s="1" t="str">
        <f>IFERROR(__xludf.DUMMYFUNCTION("""COMPUTED_VALUE"""),"Will work for 3 years or more")</f>
        <v>Will work for 3 years or more</v>
      </c>
      <c r="H207" s="1" t="str">
        <f>IFERROR(__xludf.DUMMYFUNCTION("""COMPUTED_VALUE"""),"Yes")</f>
        <v>Yes</v>
      </c>
      <c r="I207" s="1" t="str">
        <f>IFERROR(__xludf.DUMMYFUNCTION("""COMPUTED_VALUE"""),"Will work for them")</f>
        <v>Will work for them</v>
      </c>
      <c r="J207" s="1">
        <f>IFERROR(__xludf.DUMMYFUNCTION("""COMPUTED_VALUE"""),1.0)</f>
        <v>1</v>
      </c>
      <c r="K207" s="1" t="str">
        <f>IFERROR(__xludf.DUMMYFUNCTION("""COMPUTED_VALUE"""),"Every Day Office Environment")</f>
        <v>Every Day Office Environment</v>
      </c>
      <c r="L207" s="1" t="str">
        <f>IFERROR(__xludf.DUMMYFUNCTION("""COMPUTED_VALUE"""),"Employer who appreciates learning and enables that environment")</f>
        <v>Employer who appreciates learning and enables that environment</v>
      </c>
      <c r="M207" s="1" t="str">
        <f>IFERROR(__xludf.DUMMYFUNCTION("""COMPUTED_VALUE"""),"Self Paced Learning Portals, Learning by observing others")</f>
        <v>Self Paced Learning Portals, Learning by observing others</v>
      </c>
      <c r="N207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07" s="1" t="str">
        <f>IFERROR(__xludf.DUMMYFUNCTION("""COMPUTED_VALUE"""),"Manager who clearly describes what she/he needs")</f>
        <v>Manager who clearly describes what she/he needs</v>
      </c>
      <c r="P207" s="1" t="str">
        <f>IFERROR(__xludf.DUMMYFUNCTION("""COMPUTED_VALUE"""),"Work with 2 to 3 people in my team")</f>
        <v>Work with 2 to 3 people in my team</v>
      </c>
      <c r="Q207" s="1"/>
      <c r="R207" s="1"/>
      <c r="S207" s="1"/>
    </row>
    <row r="208">
      <c r="A208" s="2">
        <f>IFERROR(__xludf.DUMMYFUNCTION("""COMPUTED_VALUE"""),44916.604244594906)</f>
        <v>44916.60424</v>
      </c>
      <c r="B208" s="1" t="str">
        <f>IFERROR(__xludf.DUMMYFUNCTION("""COMPUTED_VALUE"""),"India")</f>
        <v>India</v>
      </c>
      <c r="C208" s="1">
        <f>IFERROR(__xludf.DUMMYFUNCTION("""COMPUTED_VALUE"""),605110.0)</f>
        <v>605110</v>
      </c>
      <c r="D208" s="1" t="str">
        <f>IFERROR(__xludf.DUMMYFUNCTION("""COMPUTED_VALUE"""),"Male")</f>
        <v>Male</v>
      </c>
      <c r="E208" s="1" t="str">
        <f>IFERROR(__xludf.DUMMYFUNCTION("""COMPUTED_VALUE"""),"People who have changed the world for better")</f>
        <v>People who have changed the world for better</v>
      </c>
      <c r="F208" s="1" t="str">
        <f>IFERROR(__xludf.DUMMYFUNCTION("""COMPUTED_VALUE"""),"Yes, I will earn and do that")</f>
        <v>Yes, I will earn and do that</v>
      </c>
      <c r="G208" s="1" t="str">
        <f>IFERROR(__xludf.DUMMYFUNCTION("""COMPUTED_VALUE"""),"This will be hard to do, but if it is the right company I would try")</f>
        <v>This will be hard to do, but if it is the right company I would try</v>
      </c>
      <c r="H208" s="1" t="str">
        <f>IFERROR(__xludf.DUMMYFUNCTION("""COMPUTED_VALUE"""),"Yes")</f>
        <v>Yes</v>
      </c>
      <c r="I208" s="1" t="str">
        <f>IFERROR(__xludf.DUMMYFUNCTION("""COMPUTED_VALUE"""),"Will NOT work for them")</f>
        <v>Will NOT work for them</v>
      </c>
      <c r="J208" s="1">
        <f>IFERROR(__xludf.DUMMYFUNCTION("""COMPUTED_VALUE"""),3.0)</f>
        <v>3</v>
      </c>
      <c r="K208" s="1" t="str">
        <f>IFERROR(__xludf.DUMMYFUNCTION("""COMPUTED_VALUE"""),"Hybrid Working Environment with less than 15 days a month at office")</f>
        <v>Hybrid Working Environment with less than 15 days a month at office</v>
      </c>
      <c r="L208" s="1" t="str">
        <f>IFERROR(__xludf.DUMMYFUNCTION("""COMPUTED_VALUE"""),"Employer who appreciates learning and enables that environment")</f>
        <v>Employer who appreciates learning and enables that environment</v>
      </c>
      <c r="M20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8" s="1" t="str">
        <f>IFERROR(__xludf.DUMMYFUNCTION("""COMPUTED_VALUE"""),"Teaching in any of the institutes/online or Offline, Business Operations in any organization, Work in a BPO setup for some well known client")</f>
        <v>Teaching in any of the institutes/online or Offline, Business Operations in any organization, Work in a BPO setup for some well known client</v>
      </c>
      <c r="O208" s="1" t="str">
        <f>IFERROR(__xludf.DUMMYFUNCTION("""COMPUTED_VALUE"""),"Manager who sets goal and helps me achieve it")</f>
        <v>Manager who sets goal and helps me achieve it</v>
      </c>
      <c r="P208" s="1" t="str">
        <f>IFERROR(__xludf.DUMMYFUNCTION("""COMPUTED_VALUE"""),"Work with more than 10 people in my team")</f>
        <v>Work with more than 10 people in my team</v>
      </c>
      <c r="Q208" s="1"/>
      <c r="R208" s="1"/>
      <c r="S208" s="1"/>
    </row>
    <row r="209">
      <c r="A209" s="2">
        <f>IFERROR(__xludf.DUMMYFUNCTION("""COMPUTED_VALUE"""),44916.60635383102)</f>
        <v>44916.60635</v>
      </c>
      <c r="B209" s="1" t="str">
        <f>IFERROR(__xludf.DUMMYFUNCTION("""COMPUTED_VALUE"""),"India")</f>
        <v>India</v>
      </c>
      <c r="C209" s="1">
        <f>IFERROR(__xludf.DUMMYFUNCTION("""COMPUTED_VALUE"""),605501.0)</f>
        <v>605501</v>
      </c>
      <c r="D209" s="1" t="str">
        <f>IFERROR(__xludf.DUMMYFUNCTION("""COMPUTED_VALUE"""),"Male")</f>
        <v>Male</v>
      </c>
      <c r="E209" s="1" t="str">
        <f>IFERROR(__xludf.DUMMYFUNCTION("""COMPUTED_VALUE"""),"Social Media like LinkedIn")</f>
        <v>Social Media like LinkedIn</v>
      </c>
      <c r="F209" s="1" t="str">
        <f>IFERROR(__xludf.DUMMYFUNCTION("""COMPUTED_VALUE"""),"No I would not be pursuing Higher Education outside of India")</f>
        <v>No I would not be pursuing Higher Education outside of India</v>
      </c>
      <c r="G209" s="1" t="str">
        <f>IFERROR(__xludf.DUMMYFUNCTION("""COMPUTED_VALUE"""),"Will work for 3 years or more")</f>
        <v>Will work for 3 years or more</v>
      </c>
      <c r="H209" s="1" t="str">
        <f>IFERROR(__xludf.DUMMYFUNCTION("""COMPUTED_VALUE"""),"Yes")</f>
        <v>Yes</v>
      </c>
      <c r="I209" s="1" t="str">
        <f>IFERROR(__xludf.DUMMYFUNCTION("""COMPUTED_VALUE"""),"Will work for them")</f>
        <v>Will work for them</v>
      </c>
      <c r="J209" s="1">
        <f>IFERROR(__xludf.DUMMYFUNCTION("""COMPUTED_VALUE"""),8.0)</f>
        <v>8</v>
      </c>
      <c r="K209" s="1" t="str">
        <f>IFERROR(__xludf.DUMMYFUNCTION("""COMPUTED_VALUE"""),"Every Day Office Environment")</f>
        <v>Every Day Office Environment</v>
      </c>
      <c r="L209" s="1" t="str">
        <f>IFERROR(__xludf.DUMMYFUNCTION("""COMPUTED_VALUE"""),"Employer who appreciates learning and enables that environment")</f>
        <v>Employer who appreciates learning and enables that environment</v>
      </c>
      <c r="M20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09" s="1" t="str">
        <f>IFERROR(__xludf.DUMMYFUNCTION("""COMPUTED_VALUE"""),"Teaching in any of the institutes/online or Offline, Business Operations in any organization, Manage and drive End-to-End Projects or Products")</f>
        <v>Teaching in any of the institutes/online or Offline, Business Operations in any organization, Manage and drive End-to-End Projects or Products</v>
      </c>
      <c r="O209" s="1" t="str">
        <f>IFERROR(__xludf.DUMMYFUNCTION("""COMPUTED_VALUE"""),"Manager who sets targets and expects me to achieve it")</f>
        <v>Manager who sets targets and expects me to achieve it</v>
      </c>
      <c r="P209" s="1" t="str">
        <f>IFERROR(__xludf.DUMMYFUNCTION("""COMPUTED_VALUE"""),"Work with more than 10 people in my team")</f>
        <v>Work with more than 10 people in my team</v>
      </c>
      <c r="Q209" s="1"/>
      <c r="R209" s="1"/>
      <c r="S209" s="1"/>
    </row>
    <row r="210">
      <c r="A210" s="2">
        <f>IFERROR(__xludf.DUMMYFUNCTION("""COMPUTED_VALUE"""),44916.60649259259)</f>
        <v>44916.60649</v>
      </c>
      <c r="B210" s="1" t="str">
        <f>IFERROR(__xludf.DUMMYFUNCTION("""COMPUTED_VALUE"""),"India")</f>
        <v>India</v>
      </c>
      <c r="C210" s="1">
        <f>IFERROR(__xludf.DUMMYFUNCTION("""COMPUTED_VALUE"""),604102.0)</f>
        <v>604102</v>
      </c>
      <c r="D210" s="1" t="str">
        <f>IFERROR(__xludf.DUMMYFUNCTION("""COMPUTED_VALUE"""),"Female")</f>
        <v>Female</v>
      </c>
      <c r="E210" s="1" t="str">
        <f>IFERROR(__xludf.DUMMYFUNCTION("""COMPUTED_VALUE"""),"Social Media like LinkedIn")</f>
        <v>Social Media like LinkedIn</v>
      </c>
      <c r="F210" s="1" t="str">
        <f>IFERROR(__xludf.DUMMYFUNCTION("""COMPUTED_VALUE"""),"No, But if someone could bare the cost I will")</f>
        <v>No, But if someone could bare the cost I will</v>
      </c>
      <c r="G210" s="1" t="str">
        <f>IFERROR(__xludf.DUMMYFUNCTION("""COMPUTED_VALUE"""),"This will be hard to do, but if it is the right company I would try")</f>
        <v>This will be hard to do, but if it is the right company I would try</v>
      </c>
      <c r="H210" s="1" t="str">
        <f>IFERROR(__xludf.DUMMYFUNCTION("""COMPUTED_VALUE"""),"No")</f>
        <v>No</v>
      </c>
      <c r="I210" s="1" t="str">
        <f>IFERROR(__xludf.DUMMYFUNCTION("""COMPUTED_VALUE"""),"Will NOT work for them")</f>
        <v>Will NOT work for them</v>
      </c>
      <c r="J210" s="1">
        <f>IFERROR(__xludf.DUMMYFUNCTION("""COMPUTED_VALUE"""),7.0)</f>
        <v>7</v>
      </c>
      <c r="K210" s="1" t="str">
        <f>IFERROR(__xludf.DUMMYFUNCTION("""COMPUTED_VALUE"""),"Every Day Office Environment")</f>
        <v>Every Day Office Environment</v>
      </c>
      <c r="L210" s="1" t="str">
        <f>IFERROR(__xludf.DUMMYFUNCTION("""COMPUTED_VALUE"""),"Employer who rewards learning and enables that environment")</f>
        <v>Employer who rewards learning and enables that environment</v>
      </c>
      <c r="M210" s="1" t="str">
        <f>IFERROR(__xludf.DUMMYFUNCTION("""COMPUTED_VALUE"""),"Self Paced Learning Portals, Learning by observing others")</f>
        <v>Self Paced Learning Portals, Learning by observing others</v>
      </c>
      <c r="N210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210" s="1" t="str">
        <f>IFERROR(__xludf.DUMMYFUNCTION("""COMPUTED_VALUE"""),"Manager who explains what is expected, sets a goal and helps achieve it")</f>
        <v>Manager who explains what is expected, sets a goal and helps achieve it</v>
      </c>
      <c r="P210" s="1" t="str">
        <f>IFERROR(__xludf.DUMMYFUNCTION("""COMPUTED_VALUE"""),"Work with 2 to 3 people in my team")</f>
        <v>Work with 2 to 3 people in my team</v>
      </c>
      <c r="Q210" s="1"/>
      <c r="R210" s="1"/>
      <c r="S210" s="1"/>
    </row>
    <row r="211">
      <c r="A211" s="2">
        <f>IFERROR(__xludf.DUMMYFUNCTION("""COMPUTED_VALUE"""),44916.606977118056)</f>
        <v>44916.60698</v>
      </c>
      <c r="B211" s="1" t="str">
        <f>IFERROR(__xludf.DUMMYFUNCTION("""COMPUTED_VALUE"""),"India")</f>
        <v>India</v>
      </c>
      <c r="C211" s="1">
        <f>IFERROR(__xludf.DUMMYFUNCTION("""COMPUTED_VALUE"""),605102.0)</f>
        <v>605102</v>
      </c>
      <c r="D211" s="1" t="str">
        <f>IFERROR(__xludf.DUMMYFUNCTION("""COMPUTED_VALUE"""),"Male")</f>
        <v>Male</v>
      </c>
      <c r="E211" s="1" t="str">
        <f>IFERROR(__xludf.DUMMYFUNCTION("""COMPUTED_VALUE"""),"My Parents")</f>
        <v>My Parents</v>
      </c>
      <c r="F211" s="1" t="str">
        <f>IFERROR(__xludf.DUMMYFUNCTION("""COMPUTED_VALUE"""),"Yes, I will earn and do that")</f>
        <v>Yes, I will earn and do that</v>
      </c>
      <c r="G211" s="1" t="str">
        <f>IFERROR(__xludf.DUMMYFUNCTION("""COMPUTED_VALUE"""),"This will be hard to do, but if it is the right company I would try")</f>
        <v>This will be hard to do, but if it is the right company I would try</v>
      </c>
      <c r="H211" s="1" t="str">
        <f>IFERROR(__xludf.DUMMYFUNCTION("""COMPUTED_VALUE"""),"Yes")</f>
        <v>Yes</v>
      </c>
      <c r="I211" s="1" t="str">
        <f>IFERROR(__xludf.DUMMYFUNCTION("""COMPUTED_VALUE"""),"Will NOT work for them")</f>
        <v>Will NOT work for them</v>
      </c>
      <c r="J211" s="1">
        <f>IFERROR(__xludf.DUMMYFUNCTION("""COMPUTED_VALUE"""),2.0)</f>
        <v>2</v>
      </c>
      <c r="K211" s="1" t="str">
        <f>IFERROR(__xludf.DUMMYFUNCTION("""COMPUTED_VALUE"""),"Every Day Office Environment")</f>
        <v>Every Day Office Environment</v>
      </c>
      <c r="L211" s="1" t="str">
        <f>IFERROR(__xludf.DUMMYFUNCTION("""COMPUTED_VALUE"""),"Employer who appreciates learning and enables that environment")</f>
        <v>Employer who appreciates learning and enables that environment</v>
      </c>
      <c r="M211" s="1" t="str">
        <f>IFERROR(__xludf.DUMMYFUNCTION("""COMPUTED_VALUE"""),"Self Paced Learning Portals, Instructor or Expert Learning Programs")</f>
        <v>Self Paced Learning Portals, Instructor or Expert Learning Programs</v>
      </c>
      <c r="N211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11" s="1" t="str">
        <f>IFERROR(__xludf.DUMMYFUNCTION("""COMPUTED_VALUE"""),"Manager who sets targets and expects me to achieve it")</f>
        <v>Manager who sets targets and expects me to achieve it</v>
      </c>
      <c r="P211" s="1" t="str">
        <f>IFERROR(__xludf.DUMMYFUNCTION("""COMPUTED_VALUE"""),"Work with 2 to 3 people in my team")</f>
        <v>Work with 2 to 3 people in my team</v>
      </c>
      <c r="Q211" s="1"/>
      <c r="R211" s="1"/>
      <c r="S211" s="1"/>
    </row>
    <row r="212">
      <c r="A212" s="2">
        <f>IFERROR(__xludf.DUMMYFUNCTION("""COMPUTED_VALUE"""),44916.60704292824)</f>
        <v>44916.60704</v>
      </c>
      <c r="B212" s="1" t="str">
        <f>IFERROR(__xludf.DUMMYFUNCTION("""COMPUTED_VALUE"""),"India")</f>
        <v>India</v>
      </c>
      <c r="C212" s="1">
        <f>IFERROR(__xludf.DUMMYFUNCTION("""COMPUTED_VALUE"""),607402.0)</f>
        <v>607402</v>
      </c>
      <c r="D212" s="1" t="str">
        <f>IFERROR(__xludf.DUMMYFUNCTION("""COMPUTED_VALUE"""),"Male")</f>
        <v>Male</v>
      </c>
      <c r="E212" s="1" t="str">
        <f>IFERROR(__xludf.DUMMYFUNCTION("""COMPUTED_VALUE"""),"People who have changed the world for better")</f>
        <v>People who have changed the world for better</v>
      </c>
      <c r="F212" s="1" t="str">
        <f>IFERROR(__xludf.DUMMYFUNCTION("""COMPUTED_VALUE"""),"No I would not be pursuing Higher Education outside of India")</f>
        <v>No I would not be pursuing Higher Education outside of India</v>
      </c>
      <c r="G212" s="1" t="str">
        <f>IFERROR(__xludf.DUMMYFUNCTION("""COMPUTED_VALUE"""),"This will be hard to do, but if it is the right company I would try")</f>
        <v>This will be hard to do, but if it is the right company I would try</v>
      </c>
      <c r="H212" s="1" t="str">
        <f>IFERROR(__xludf.DUMMYFUNCTION("""COMPUTED_VALUE"""),"No")</f>
        <v>No</v>
      </c>
      <c r="I212" s="1" t="str">
        <f>IFERROR(__xludf.DUMMYFUNCTION("""COMPUTED_VALUE"""),"Will NOT work for them")</f>
        <v>Will NOT work for them</v>
      </c>
      <c r="J212" s="1">
        <f>IFERROR(__xludf.DUMMYFUNCTION("""COMPUTED_VALUE"""),4.0)</f>
        <v>4</v>
      </c>
      <c r="K212" s="1" t="str">
        <f>IFERROR(__xludf.DUMMYFUNCTION("""COMPUTED_VALUE"""),"Fully Remote with Options to travel as and when needed")</f>
        <v>Fully Remote with Options to travel as and when needed</v>
      </c>
      <c r="L212" s="1" t="str">
        <f>IFERROR(__xludf.DUMMYFUNCTION("""COMPUTED_VALUE"""),"Employer who appreciates learning and enables that environment")</f>
        <v>Employer who appreciates learning and enables that environment</v>
      </c>
      <c r="M212" s="1" t="str">
        <f>IFERROR(__xludf.DUMMYFUNCTION("""COMPUTED_VALUE"""),"Instructor or Expert Learning Programs, Learning by observing others")</f>
        <v>Instructor or Expert Learning Programs, Learning by observing others</v>
      </c>
      <c r="N212" s="1" t="str">
        <f>IFERROR(__xludf.DUMMYFUNCTION("""COMPUTED_VALUE"""),"Design and Creative strategy in any company, Manage and drive End-to-End Projects or Products, Design and Develop amazing software")</f>
        <v>Design and Creative strategy in any company, Manage and drive End-to-End Projects or Products, Design and Develop amazing software</v>
      </c>
      <c r="O212" s="1" t="str">
        <f>IFERROR(__xludf.DUMMYFUNCTION("""COMPUTED_VALUE"""),"Manager who explains what is expected, sets a goal and helps achieve it")</f>
        <v>Manager who explains what is expected, sets a goal and helps achieve it</v>
      </c>
      <c r="P212" s="1" t="str">
        <f>IFERROR(__xludf.DUMMYFUNCTION("""COMPUTED_VALUE"""),"Work with more than 10 people in my team")</f>
        <v>Work with more than 10 people in my team</v>
      </c>
      <c r="Q212" s="1"/>
      <c r="R212" s="1"/>
      <c r="S212" s="1"/>
    </row>
    <row r="213">
      <c r="A213" s="2">
        <f>IFERROR(__xludf.DUMMYFUNCTION("""COMPUTED_VALUE"""),44916.60793267361)</f>
        <v>44916.60793</v>
      </c>
      <c r="B213" s="1" t="str">
        <f>IFERROR(__xludf.DUMMYFUNCTION("""COMPUTED_VALUE"""),"India")</f>
        <v>India</v>
      </c>
      <c r="C213" s="1">
        <f>IFERROR(__xludf.DUMMYFUNCTION("""COMPUTED_VALUE"""),605003.0)</f>
        <v>605003</v>
      </c>
      <c r="D213" s="1" t="str">
        <f>IFERROR(__xludf.DUMMYFUNCTION("""COMPUTED_VALUE"""),"Male")</f>
        <v>Male</v>
      </c>
      <c r="E213" s="1" t="str">
        <f>IFERROR(__xludf.DUMMYFUNCTION("""COMPUTED_VALUE"""),"My Parents")</f>
        <v>My Parents</v>
      </c>
      <c r="F213" s="1" t="str">
        <f>IFERROR(__xludf.DUMMYFUNCTION("""COMPUTED_VALUE"""),"Yes, I will earn and do that")</f>
        <v>Yes, I will earn and do that</v>
      </c>
      <c r="G213" s="1" t="str">
        <f>IFERROR(__xludf.DUMMYFUNCTION("""COMPUTED_VALUE"""),"No way, 3 years with one employer is crazy")</f>
        <v>No way, 3 years with one employer is crazy</v>
      </c>
      <c r="H213" s="1" t="str">
        <f>IFERROR(__xludf.DUMMYFUNCTION("""COMPUTED_VALUE"""),"Yes")</f>
        <v>Yes</v>
      </c>
      <c r="I213" s="1" t="str">
        <f>IFERROR(__xludf.DUMMYFUNCTION("""COMPUTED_VALUE"""),"Will work for them")</f>
        <v>Will work for them</v>
      </c>
      <c r="J213" s="1">
        <f>IFERROR(__xludf.DUMMYFUNCTION("""COMPUTED_VALUE"""),2.0)</f>
        <v>2</v>
      </c>
      <c r="K213" s="1" t="str">
        <f>IFERROR(__xludf.DUMMYFUNCTION("""COMPUTED_VALUE"""),"Every Day Office Environment")</f>
        <v>Every Day Office Environment</v>
      </c>
      <c r="L213" s="1" t="str">
        <f>IFERROR(__xludf.DUMMYFUNCTION("""COMPUTED_VALUE"""),"Employer who appreciates learning and enables that environment")</f>
        <v>Employer who appreciates learning and enables that environment</v>
      </c>
      <c r="M213" s="1" t="str">
        <f>IFERROR(__xludf.DUMMYFUNCTION("""COMPUTED_VALUE"""),"Instructor or Expert Learning Programs, Learning by observing others")</f>
        <v>Instructor or Expert Learning Programs, Learning by observing others</v>
      </c>
      <c r="N213" s="1" t="str">
        <f>IFERROR(__xludf.DUMMYFUNCTION("""COMPUTED_VALUE"""),"Design and Creative strategy in any company, Manage and drive End-to-End Projects or Products, Work in a BPO setup for some well known client")</f>
        <v>Design and Creative strategy in any company, Manage and drive End-to-End Projects or Products, Work in a BPO setup for some well known client</v>
      </c>
      <c r="O213" s="1" t="str">
        <f>IFERROR(__xludf.DUMMYFUNCTION("""COMPUTED_VALUE"""),"Manager who sets targets and expects me to achieve it")</f>
        <v>Manager who sets targets and expects me to achieve it</v>
      </c>
      <c r="P213" s="1" t="str">
        <f>IFERROR(__xludf.DUMMYFUNCTION("""COMPUTED_VALUE"""),"Work with 7 to 10 or more people in my team")</f>
        <v>Work with 7 to 10 or more people in my team</v>
      </c>
      <c r="Q213" s="1"/>
      <c r="R213" s="1"/>
      <c r="S213" s="1"/>
    </row>
    <row r="214">
      <c r="A214" s="2">
        <f>IFERROR(__xludf.DUMMYFUNCTION("""COMPUTED_VALUE"""),44916.60813622685)</f>
        <v>44916.60814</v>
      </c>
      <c r="B214" s="1" t="str">
        <f>IFERROR(__xludf.DUMMYFUNCTION("""COMPUTED_VALUE"""),"India")</f>
        <v>India</v>
      </c>
      <c r="C214" s="1">
        <f>IFERROR(__xludf.DUMMYFUNCTION("""COMPUTED_VALUE"""),607003.0)</f>
        <v>607003</v>
      </c>
      <c r="D214" s="1" t="str">
        <f>IFERROR(__xludf.DUMMYFUNCTION("""COMPUTED_VALUE"""),"Male")</f>
        <v>Male</v>
      </c>
      <c r="E214" s="1" t="str">
        <f>IFERROR(__xludf.DUMMYFUNCTION("""COMPUTED_VALUE"""),"People who have changed the world for better")</f>
        <v>People who have changed the world for better</v>
      </c>
      <c r="F214" s="1" t="str">
        <f>IFERROR(__xludf.DUMMYFUNCTION("""COMPUTED_VALUE"""),"Yes, I will earn and do that")</f>
        <v>Yes, I will earn and do that</v>
      </c>
      <c r="G214" s="1" t="str">
        <f>IFERROR(__xludf.DUMMYFUNCTION("""COMPUTED_VALUE"""),"This will be hard to do, but if it is the right company I would try")</f>
        <v>This will be hard to do, but if it is the right company I would try</v>
      </c>
      <c r="H214" s="1" t="str">
        <f>IFERROR(__xludf.DUMMYFUNCTION("""COMPUTED_VALUE"""),"Yes")</f>
        <v>Yes</v>
      </c>
      <c r="I214" s="1" t="str">
        <f>IFERROR(__xludf.DUMMYFUNCTION("""COMPUTED_VALUE"""),"Will work for them")</f>
        <v>Will work for them</v>
      </c>
      <c r="J214" s="1">
        <f>IFERROR(__xludf.DUMMYFUNCTION("""COMPUTED_VALUE"""),5.0)</f>
        <v>5</v>
      </c>
      <c r="K214" s="1" t="str">
        <f>IFERROR(__xludf.DUMMYFUNCTION("""COMPUTED_VALUE"""),"Fully Remote with Options to travel as and when needed")</f>
        <v>Fully Remote with Options to travel as and when needed</v>
      </c>
      <c r="L2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" s="1" t="str">
        <f>IFERROR(__xludf.DUMMYFUNCTION("""COMPUTED_VALUE"""),"Self Paced Learning Portals, Learning by observing others")</f>
        <v>Self Paced Learning Portals, Learning by observing others</v>
      </c>
      <c r="N214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14" s="1" t="str">
        <f>IFERROR(__xludf.DUMMYFUNCTION("""COMPUTED_VALUE"""),"Manager who explains what is expected, sets a goal and helps achieve it")</f>
        <v>Manager who explains what is expected, sets a goal and helps achieve it</v>
      </c>
      <c r="P214" s="1" t="str">
        <f>IFERROR(__xludf.DUMMYFUNCTION("""COMPUTED_VALUE"""),"Work with 5 to 6 people in my team")</f>
        <v>Work with 5 to 6 people in my team</v>
      </c>
      <c r="Q214" s="1"/>
      <c r="R214" s="1"/>
      <c r="S214" s="1"/>
    </row>
    <row r="215">
      <c r="A215" s="2">
        <f>IFERROR(__xludf.DUMMYFUNCTION("""COMPUTED_VALUE"""),44916.6095500463)</f>
        <v>44916.60955</v>
      </c>
      <c r="B215" s="1" t="str">
        <f>IFERROR(__xludf.DUMMYFUNCTION("""COMPUTED_VALUE"""),"India")</f>
        <v>India</v>
      </c>
      <c r="C215" s="1">
        <f>IFERROR(__xludf.DUMMYFUNCTION("""COMPUTED_VALUE"""),605110.0)</f>
        <v>605110</v>
      </c>
      <c r="D215" s="1" t="str">
        <f>IFERROR(__xludf.DUMMYFUNCTION("""COMPUTED_VALUE"""),"Female")</f>
        <v>Female</v>
      </c>
      <c r="E215" s="1" t="str">
        <f>IFERROR(__xludf.DUMMYFUNCTION("""COMPUTED_VALUE"""),"My Parents")</f>
        <v>My Parents</v>
      </c>
      <c r="F215" s="1" t="str">
        <f>IFERROR(__xludf.DUMMYFUNCTION("""COMPUTED_VALUE"""),"No I would not be pursuing Higher Education outside of India")</f>
        <v>No I would not be pursuing Higher Education outside of India</v>
      </c>
      <c r="G215" s="1" t="str">
        <f>IFERROR(__xludf.DUMMYFUNCTION("""COMPUTED_VALUE"""),"Will work for 3 years or more")</f>
        <v>Will work for 3 years or more</v>
      </c>
      <c r="H215" s="1" t="str">
        <f>IFERROR(__xludf.DUMMYFUNCTION("""COMPUTED_VALUE"""),"Yes")</f>
        <v>Yes</v>
      </c>
      <c r="I215" s="1" t="str">
        <f>IFERROR(__xludf.DUMMYFUNCTION("""COMPUTED_VALUE"""),"Will work for them")</f>
        <v>Will work for them</v>
      </c>
      <c r="J215" s="1">
        <f>IFERROR(__xludf.DUMMYFUNCTION("""COMPUTED_VALUE"""),10.0)</f>
        <v>10</v>
      </c>
      <c r="K215" s="1" t="str">
        <f>IFERROR(__xludf.DUMMYFUNCTION("""COMPUTED_VALUE"""),"Every Day Office Environment")</f>
        <v>Every Day Office Environment</v>
      </c>
      <c r="L215" s="1" t="str">
        <f>IFERROR(__xludf.DUMMYFUNCTION("""COMPUTED_VALUE"""),"Employer who appreciates learning and enables that environment")</f>
        <v>Employer who appreciates learning and enables that environment</v>
      </c>
      <c r="M215" s="1" t="str">
        <f>IFERROR(__xludf.DUMMYFUNCTION("""COMPUTED_VALUE"""),"Instructor or Expert Learning Programs, Learning by observing others")</f>
        <v>Instructor or Expert Learning Programs, Learning by observing others</v>
      </c>
      <c r="N215" s="1" t="str">
        <f>IFERROR(__xludf.DUMMYFUNCTION("""COMPUTED_VALUE"""),"Teaching in any of the institutes/online or Offline, Business Operations in any organization, Work as a freelancer and do my thing my way")</f>
        <v>Teaching in any of the institutes/online or Offline, Business Operations in any organization, Work as a freelancer and do my thing my way</v>
      </c>
      <c r="O215" s="1" t="str">
        <f>IFERROR(__xludf.DUMMYFUNCTION("""COMPUTED_VALUE"""),"Manager who sets goal and helps me achieve it")</f>
        <v>Manager who sets goal and helps me achieve it</v>
      </c>
      <c r="P215" s="1" t="str">
        <f>IFERROR(__xludf.DUMMYFUNCTION("""COMPUTED_VALUE"""),"Work with more than 10 people in my team")</f>
        <v>Work with more than 10 people in my team</v>
      </c>
      <c r="Q215" s="1"/>
      <c r="R215" s="1"/>
      <c r="S215" s="1"/>
    </row>
    <row r="216">
      <c r="A216" s="2">
        <f>IFERROR(__xludf.DUMMYFUNCTION("""COMPUTED_VALUE"""),44916.610999756944)</f>
        <v>44916.611</v>
      </c>
      <c r="B216" s="1" t="str">
        <f>IFERROR(__xludf.DUMMYFUNCTION("""COMPUTED_VALUE"""),"India")</f>
        <v>India</v>
      </c>
      <c r="C216" s="1">
        <f>IFERROR(__xludf.DUMMYFUNCTION("""COMPUTED_VALUE"""),605008.0)</f>
        <v>605008</v>
      </c>
      <c r="D216" s="1" t="str">
        <f>IFERROR(__xludf.DUMMYFUNCTION("""COMPUTED_VALUE"""),"Male")</f>
        <v>Male</v>
      </c>
      <c r="E216" s="1" t="str">
        <f>IFERROR(__xludf.DUMMYFUNCTION("""COMPUTED_VALUE"""),"My Parents")</f>
        <v>My Parents</v>
      </c>
      <c r="F216" s="1" t="str">
        <f>IFERROR(__xludf.DUMMYFUNCTION("""COMPUTED_VALUE"""),"Yes, I will earn and do that")</f>
        <v>Yes, I will earn and do that</v>
      </c>
      <c r="G216" s="1" t="str">
        <f>IFERROR(__xludf.DUMMYFUNCTION("""COMPUTED_VALUE"""),"This will be hard to do, but if it is the right company I would try")</f>
        <v>This will be hard to do, but if it is the right company I would try</v>
      </c>
      <c r="H216" s="1" t="str">
        <f>IFERROR(__xludf.DUMMYFUNCTION("""COMPUTED_VALUE"""),"Yes")</f>
        <v>Yes</v>
      </c>
      <c r="I216" s="1" t="str">
        <f>IFERROR(__xludf.DUMMYFUNCTION("""COMPUTED_VALUE"""),"Will work for them")</f>
        <v>Will work for them</v>
      </c>
      <c r="J216" s="1">
        <f>IFERROR(__xludf.DUMMYFUNCTION("""COMPUTED_VALUE"""),10.0)</f>
        <v>10</v>
      </c>
      <c r="K216" s="1" t="str">
        <f>IFERROR(__xludf.DUMMYFUNCTION("""COMPUTED_VALUE"""),"Every Day Office Environment")</f>
        <v>Every Day Office Environment</v>
      </c>
      <c r="L216" s="1" t="str">
        <f>IFERROR(__xludf.DUMMYFUNCTION("""COMPUTED_VALUE"""),"Employer who rewards learning and enables that environment")</f>
        <v>Employer who rewards learning and enables that environment</v>
      </c>
      <c r="M216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16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216" s="1" t="str">
        <f>IFERROR(__xludf.DUMMYFUNCTION("""COMPUTED_VALUE"""),"Manager who clearly describes what she/he needs")</f>
        <v>Manager who clearly describes what she/he needs</v>
      </c>
      <c r="P216" s="1" t="str">
        <f>IFERROR(__xludf.DUMMYFUNCTION("""COMPUTED_VALUE"""),"Work with 7 to 10 or more people in my team")</f>
        <v>Work with 7 to 10 or more people in my team</v>
      </c>
      <c r="Q216" s="1"/>
      <c r="R216" s="1"/>
      <c r="S216" s="1"/>
    </row>
    <row r="217">
      <c r="A217" s="2">
        <f>IFERROR(__xludf.DUMMYFUNCTION("""COMPUTED_VALUE"""),44916.61179740741)</f>
        <v>44916.6118</v>
      </c>
      <c r="B217" s="1" t="str">
        <f>IFERROR(__xludf.DUMMYFUNCTION("""COMPUTED_VALUE"""),"India")</f>
        <v>India</v>
      </c>
      <c r="C217" s="1">
        <f>IFERROR(__xludf.DUMMYFUNCTION("""COMPUTED_VALUE"""),605110.0)</f>
        <v>605110</v>
      </c>
      <c r="D217" s="1" t="str">
        <f>IFERROR(__xludf.DUMMYFUNCTION("""COMPUTED_VALUE"""),"Female")</f>
        <v>Female</v>
      </c>
      <c r="E217" s="1" t="str">
        <f>IFERROR(__xludf.DUMMYFUNCTION("""COMPUTED_VALUE"""),"My Parents")</f>
        <v>My Parents</v>
      </c>
      <c r="F217" s="1" t="str">
        <f>IFERROR(__xludf.DUMMYFUNCTION("""COMPUTED_VALUE"""),"No I would not be pursuing Higher Education outside of India")</f>
        <v>No I would not be pursuing Higher Education outside of India</v>
      </c>
      <c r="G217" s="1" t="str">
        <f>IFERROR(__xludf.DUMMYFUNCTION("""COMPUTED_VALUE"""),"This will be hard to do, but if it is the right company I would try")</f>
        <v>This will be hard to do, but if it is the right company I would try</v>
      </c>
      <c r="H217" s="1" t="str">
        <f>IFERROR(__xludf.DUMMYFUNCTION("""COMPUTED_VALUE"""),"No")</f>
        <v>No</v>
      </c>
      <c r="I217" s="1" t="str">
        <f>IFERROR(__xludf.DUMMYFUNCTION("""COMPUTED_VALUE"""),"Will work for them")</f>
        <v>Will work for them</v>
      </c>
      <c r="J217" s="1">
        <f>IFERROR(__xludf.DUMMYFUNCTION("""COMPUTED_VALUE"""),5.0)</f>
        <v>5</v>
      </c>
      <c r="K217" s="1" t="str">
        <f>IFERROR(__xludf.DUMMYFUNCTION("""COMPUTED_VALUE"""),"Fully Remote with Options to travel as and when needed")</f>
        <v>Fully Remote with Options to travel as and when needed</v>
      </c>
      <c r="L217" s="1" t="str">
        <f>IFERROR(__xludf.DUMMYFUNCTION("""COMPUTED_VALUE"""),"Employer who appreciates learning and enables that environment")</f>
        <v>Employer who appreciates learning and enables that environment</v>
      </c>
      <c r="M21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17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217" s="1" t="str">
        <f>IFERROR(__xludf.DUMMYFUNCTION("""COMPUTED_VALUE"""),"Manager who explains what is expected, sets a goal and helps achieve it")</f>
        <v>Manager who explains what is expected, sets a goal and helps achieve it</v>
      </c>
      <c r="P217" s="1" t="str">
        <f>IFERROR(__xludf.DUMMYFUNCTION("""COMPUTED_VALUE"""),"Work with 5 to 6 people in my team")</f>
        <v>Work with 5 to 6 people in my team</v>
      </c>
      <c r="Q217" s="1"/>
      <c r="R217" s="1"/>
      <c r="S217" s="1"/>
    </row>
    <row r="218">
      <c r="A218" s="2">
        <f>IFERROR(__xludf.DUMMYFUNCTION("""COMPUTED_VALUE"""),44916.615214942125)</f>
        <v>44916.61521</v>
      </c>
      <c r="B218" s="1" t="str">
        <f>IFERROR(__xludf.DUMMYFUNCTION("""COMPUTED_VALUE"""),"India")</f>
        <v>India</v>
      </c>
      <c r="C218" s="1">
        <f>IFERROR(__xludf.DUMMYFUNCTION("""COMPUTED_VALUE"""),605110.0)</f>
        <v>605110</v>
      </c>
      <c r="D218" s="1" t="str">
        <f>IFERROR(__xludf.DUMMYFUNCTION("""COMPUTED_VALUE"""),"Male")</f>
        <v>Male</v>
      </c>
      <c r="E218" s="1" t="str">
        <f>IFERROR(__xludf.DUMMYFUNCTION("""COMPUTED_VALUE"""),"Influencers who had successful careers")</f>
        <v>Influencers who had successful careers</v>
      </c>
      <c r="F218" s="1" t="str">
        <f>IFERROR(__xludf.DUMMYFUNCTION("""COMPUTED_VALUE"""),"Yes, I will earn and do that")</f>
        <v>Yes, I will earn and do that</v>
      </c>
      <c r="G218" s="1" t="str">
        <f>IFERROR(__xludf.DUMMYFUNCTION("""COMPUTED_VALUE"""),"This will be hard to do, but if it is the right company I would try")</f>
        <v>This will be hard to do, but if it is the right company I would try</v>
      </c>
      <c r="H218" s="1" t="str">
        <f>IFERROR(__xludf.DUMMYFUNCTION("""COMPUTED_VALUE"""),"Yes")</f>
        <v>Yes</v>
      </c>
      <c r="I218" s="1" t="str">
        <f>IFERROR(__xludf.DUMMYFUNCTION("""COMPUTED_VALUE"""),"Will work for them")</f>
        <v>Will work for them</v>
      </c>
      <c r="J218" s="1">
        <f>IFERROR(__xludf.DUMMYFUNCTION("""COMPUTED_VALUE"""),3.0)</f>
        <v>3</v>
      </c>
      <c r="K218" s="1" t="str">
        <f>IFERROR(__xludf.DUMMYFUNCTION("""COMPUTED_VALUE"""),"Fully Remote with Options to travel as and when needed")</f>
        <v>Fully Remote with Options to travel as and when needed</v>
      </c>
      <c r="L218" s="1" t="str">
        <f>IFERROR(__xludf.DUMMYFUNCTION("""COMPUTED_VALUE"""),"Employer who rewards learning and enables that environment")</f>
        <v>Employer who rewards learning and enables that environment</v>
      </c>
      <c r="M218" s="1" t="str">
        <f>IFERROR(__xludf.DUMMYFUNCTION("""COMPUTED_VALUE"""),"Self Paced Learning Portals, Instructor or Expert Learning Programs")</f>
        <v>Self Paced Learning Portals, Instructor or Expert Learning Programs</v>
      </c>
      <c r="N218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18" s="1" t="str">
        <f>IFERROR(__xludf.DUMMYFUNCTION("""COMPUTED_VALUE"""),"Manager who clearly describes what she/he needs")</f>
        <v>Manager who clearly describes what she/he needs</v>
      </c>
      <c r="P218" s="1" t="str">
        <f>IFERROR(__xludf.DUMMYFUNCTION("""COMPUTED_VALUE"""),"Work with 5 to 6 people in my team")</f>
        <v>Work with 5 to 6 people in my team</v>
      </c>
      <c r="Q218" s="1"/>
      <c r="R218" s="1"/>
      <c r="S218" s="1"/>
    </row>
    <row r="219">
      <c r="A219" s="2">
        <f>IFERROR(__xludf.DUMMYFUNCTION("""COMPUTED_VALUE"""),44916.61560520833)</f>
        <v>44916.61561</v>
      </c>
      <c r="B219" s="1" t="str">
        <f>IFERROR(__xludf.DUMMYFUNCTION("""COMPUTED_VALUE"""),"India")</f>
        <v>India</v>
      </c>
      <c r="C219" s="1">
        <f>IFERROR(__xludf.DUMMYFUNCTION("""COMPUTED_VALUE"""),605102.0)</f>
        <v>605102</v>
      </c>
      <c r="D219" s="1" t="str">
        <f>IFERROR(__xludf.DUMMYFUNCTION("""COMPUTED_VALUE"""),"Male")</f>
        <v>Male</v>
      </c>
      <c r="E219" s="1" t="str">
        <f>IFERROR(__xludf.DUMMYFUNCTION("""COMPUTED_VALUE"""),"My Parents")</f>
        <v>My Parents</v>
      </c>
      <c r="F219" s="1" t="str">
        <f>IFERROR(__xludf.DUMMYFUNCTION("""COMPUTED_VALUE"""),"Yes, I will earn and do that")</f>
        <v>Yes, I will earn and do that</v>
      </c>
      <c r="G219" s="1" t="str">
        <f>IFERROR(__xludf.DUMMYFUNCTION("""COMPUTED_VALUE"""),"Will work for 3 years or more")</f>
        <v>Will work for 3 years or more</v>
      </c>
      <c r="H219" s="1" t="str">
        <f>IFERROR(__xludf.DUMMYFUNCTION("""COMPUTED_VALUE"""),"Yes")</f>
        <v>Yes</v>
      </c>
      <c r="I219" s="1" t="str">
        <f>IFERROR(__xludf.DUMMYFUNCTION("""COMPUTED_VALUE"""),"Will work for them")</f>
        <v>Will work for them</v>
      </c>
      <c r="J219" s="1">
        <f>IFERROR(__xludf.DUMMYFUNCTION("""COMPUTED_VALUE"""),10.0)</f>
        <v>10</v>
      </c>
      <c r="K219" s="1" t="str">
        <f>IFERROR(__xludf.DUMMYFUNCTION("""COMPUTED_VALUE"""),"Every Day Office Environment")</f>
        <v>Every Day Office Environment</v>
      </c>
      <c r="L219" s="1" t="str">
        <f>IFERROR(__xludf.DUMMYFUNCTION("""COMPUTED_VALUE"""),"Employer who appreciates learning and enables that environment")</f>
        <v>Employer who appreciates learning and enables that environment</v>
      </c>
      <c r="M219" s="1" t="str">
        <f>IFERROR(__xludf.DUMMYFUNCTION("""COMPUTED_VALUE"""),"Self Paced Learning Portals, Learning by observing others")</f>
        <v>Self Paced Learning Portals, Learning by observing others</v>
      </c>
      <c r="N219" s="1" t="str">
        <f>IFERROR(__xludf.DUMMYFUNCTION("""COMPUTED_VALUE"""),"Build and develop a Team, Design and Develop amazing software, Become a content Creator in some platform")</f>
        <v>Build and develop a Team, Design and Develop amazing software, Become a content Creator in some platform</v>
      </c>
      <c r="O219" s="1" t="str">
        <f>IFERROR(__xludf.DUMMYFUNCTION("""COMPUTED_VALUE"""),"Manager who sets targets and expects me to achieve it")</f>
        <v>Manager who sets targets and expects me to achieve it</v>
      </c>
      <c r="P219" s="1" t="str">
        <f>IFERROR(__xludf.DUMMYFUNCTION("""COMPUTED_VALUE"""),"Work with 2 to 3 people in my team")</f>
        <v>Work with 2 to 3 people in my team</v>
      </c>
      <c r="Q219" s="1"/>
      <c r="R219" s="1"/>
      <c r="S219" s="1"/>
    </row>
    <row r="220">
      <c r="A220" s="2">
        <f>IFERROR(__xludf.DUMMYFUNCTION("""COMPUTED_VALUE"""),44916.616051053235)</f>
        <v>44916.61605</v>
      </c>
      <c r="B220" s="1" t="str">
        <f>IFERROR(__xludf.DUMMYFUNCTION("""COMPUTED_VALUE"""),"India")</f>
        <v>India</v>
      </c>
      <c r="C220" s="1">
        <f>IFERROR(__xludf.DUMMYFUNCTION("""COMPUTED_VALUE"""),2004.0)</f>
        <v>2004</v>
      </c>
      <c r="D220" s="1" t="str">
        <f>IFERROR(__xludf.DUMMYFUNCTION("""COMPUTED_VALUE"""),"Male")</f>
        <v>Male</v>
      </c>
      <c r="E220" s="1" t="str">
        <f>IFERROR(__xludf.DUMMYFUNCTION("""COMPUTED_VALUE"""),"My Parents")</f>
        <v>My Parents</v>
      </c>
      <c r="F220" s="1" t="str">
        <f>IFERROR(__xludf.DUMMYFUNCTION("""COMPUTED_VALUE"""),"No, But if someone could bare the cost I will")</f>
        <v>No, But if someone could bare the cost I will</v>
      </c>
      <c r="G220" s="1" t="str">
        <f>IFERROR(__xludf.DUMMYFUNCTION("""COMPUTED_VALUE"""),"No way, 3 years with one employer is crazy")</f>
        <v>No way, 3 years with one employer is crazy</v>
      </c>
      <c r="H220" s="1" t="str">
        <f>IFERROR(__xludf.DUMMYFUNCTION("""COMPUTED_VALUE"""),"Yes")</f>
        <v>Yes</v>
      </c>
      <c r="I220" s="1" t="str">
        <f>IFERROR(__xludf.DUMMYFUNCTION("""COMPUTED_VALUE"""),"Will work for them")</f>
        <v>Will work for them</v>
      </c>
      <c r="J220" s="1">
        <f>IFERROR(__xludf.DUMMYFUNCTION("""COMPUTED_VALUE"""),5.0)</f>
        <v>5</v>
      </c>
      <c r="K220" s="1" t="str">
        <f>IFERROR(__xludf.DUMMYFUNCTION("""COMPUTED_VALUE"""),"Hybrid Working Environment with less than 15 days a month at office")</f>
        <v>Hybrid Working Environment with less than 15 days a month at office</v>
      </c>
      <c r="L22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20" s="1" t="str">
        <f>IFERROR(__xludf.DUMMYFUNCTION("""COMPUTED_VALUE"""),"Self Paced Learning Portals, Instructor or Expert Learning Programs")</f>
        <v>Self Paced Learning Portals, Instructor or Expert Learning Programs</v>
      </c>
      <c r="N220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220" s="1" t="str">
        <f>IFERROR(__xludf.DUMMYFUNCTION("""COMPUTED_VALUE"""),"Manager who sets goal and helps me achieve it")</f>
        <v>Manager who sets goal and helps me achieve it</v>
      </c>
      <c r="P22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220" s="1"/>
      <c r="R220" s="1"/>
      <c r="S220" s="1"/>
    </row>
    <row r="221">
      <c r="A221" s="2">
        <f>IFERROR(__xludf.DUMMYFUNCTION("""COMPUTED_VALUE"""),44916.620540648146)</f>
        <v>44916.62054</v>
      </c>
      <c r="B221" s="1" t="str">
        <f>IFERROR(__xludf.DUMMYFUNCTION("""COMPUTED_VALUE"""),"India")</f>
        <v>India</v>
      </c>
      <c r="C221" s="1">
        <f>IFERROR(__xludf.DUMMYFUNCTION("""COMPUTED_VALUE"""),605005.0)</f>
        <v>605005</v>
      </c>
      <c r="D221" s="1" t="str">
        <f>IFERROR(__xludf.DUMMYFUNCTION("""COMPUTED_VALUE"""),"Female")</f>
        <v>Female</v>
      </c>
      <c r="E221" s="1" t="str">
        <f>IFERROR(__xludf.DUMMYFUNCTION("""COMPUTED_VALUE"""),"People who have changed the world for better")</f>
        <v>People who have changed the world for better</v>
      </c>
      <c r="F221" s="1" t="str">
        <f>IFERROR(__xludf.DUMMYFUNCTION("""COMPUTED_VALUE"""),"No I would not be pursuing Higher Education outside of India")</f>
        <v>No I would not be pursuing Higher Education outside of India</v>
      </c>
      <c r="G221" s="1" t="str">
        <f>IFERROR(__xludf.DUMMYFUNCTION("""COMPUTED_VALUE"""),"This will be hard to do, but if it is the right company I would try")</f>
        <v>This will be hard to do, but if it is the right company I would try</v>
      </c>
      <c r="H221" s="1" t="str">
        <f>IFERROR(__xludf.DUMMYFUNCTION("""COMPUTED_VALUE"""),"Yes")</f>
        <v>Yes</v>
      </c>
      <c r="I221" s="1" t="str">
        <f>IFERROR(__xludf.DUMMYFUNCTION("""COMPUTED_VALUE"""),"Will NOT work for them")</f>
        <v>Will NOT work for them</v>
      </c>
      <c r="J221" s="1">
        <f>IFERROR(__xludf.DUMMYFUNCTION("""COMPUTED_VALUE"""),5.0)</f>
        <v>5</v>
      </c>
      <c r="K221" s="1" t="str">
        <f>IFERROR(__xludf.DUMMYFUNCTION("""COMPUTED_VALUE"""),"Fully Remote with Options to travel as and when needed")</f>
        <v>Fully Remote with Options to travel as and when needed</v>
      </c>
      <c r="L221" s="1" t="str">
        <f>IFERROR(__xludf.DUMMYFUNCTION("""COMPUTED_VALUE"""),"Employer who appreciates learning and enables that environment")</f>
        <v>Employer who appreciates learning and enables that environment</v>
      </c>
      <c r="M221" s="1" t="str">
        <f>IFERROR(__xludf.DUMMYFUNCTION("""COMPUTED_VALUE"""),"Self Paced Learning Portals, Learning by observing others")</f>
        <v>Self Paced Learning Portals, Learning by observing others</v>
      </c>
      <c r="N221" s="1" t="str">
        <f>IFERROR(__xludf.DUMMYFUNCTION("""COMPUTED_VALUE"""),"Teaching in any of the institutes/online or Offline, Manage and drive End-to-End Projects or Products, Become a content Creator in some platform")</f>
        <v>Teaching in any of the institutes/online or Offline, Manage and drive End-to-End Projects or Products, Become a content Creator in some platform</v>
      </c>
      <c r="O221" s="1" t="str">
        <f>IFERROR(__xludf.DUMMYFUNCTION("""COMPUTED_VALUE"""),"Manager who explains what is expected, sets a goal and helps achieve it")</f>
        <v>Manager who explains what is expected, sets a goal and helps achieve it</v>
      </c>
      <c r="P221" s="1" t="str">
        <f>IFERROR(__xludf.DUMMYFUNCTION("""COMPUTED_VALUE"""),"Work with 5 to 6 people in my team")</f>
        <v>Work with 5 to 6 people in my team</v>
      </c>
      <c r="Q221" s="1"/>
      <c r="R221" s="1"/>
      <c r="S221" s="1"/>
    </row>
    <row r="222">
      <c r="A222" s="2">
        <f>IFERROR(__xludf.DUMMYFUNCTION("""COMPUTED_VALUE"""),44916.62140094907)</f>
        <v>44916.6214</v>
      </c>
      <c r="B222" s="1" t="str">
        <f>IFERROR(__xludf.DUMMYFUNCTION("""COMPUTED_VALUE"""),"India")</f>
        <v>India</v>
      </c>
      <c r="C222" s="1">
        <f>IFERROR(__xludf.DUMMYFUNCTION("""COMPUTED_VALUE"""),605007.0)</f>
        <v>605007</v>
      </c>
      <c r="D222" s="1" t="str">
        <f>IFERROR(__xludf.DUMMYFUNCTION("""COMPUTED_VALUE"""),"Male")</f>
        <v>Male</v>
      </c>
      <c r="E222" s="1" t="str">
        <f>IFERROR(__xludf.DUMMYFUNCTION("""COMPUTED_VALUE"""),"My Parents")</f>
        <v>My Parents</v>
      </c>
      <c r="F222" s="1" t="str">
        <f>IFERROR(__xludf.DUMMYFUNCTION("""COMPUTED_VALUE"""),"Yes, I will earn and do that")</f>
        <v>Yes, I will earn and do that</v>
      </c>
      <c r="G222" s="1" t="str">
        <f>IFERROR(__xludf.DUMMYFUNCTION("""COMPUTED_VALUE"""),"No way, 3 years with one employer is crazy")</f>
        <v>No way, 3 years with one employer is crazy</v>
      </c>
      <c r="H222" s="1" t="str">
        <f>IFERROR(__xludf.DUMMYFUNCTION("""COMPUTED_VALUE"""),"Yes")</f>
        <v>Yes</v>
      </c>
      <c r="I222" s="1" t="str">
        <f>IFERROR(__xludf.DUMMYFUNCTION("""COMPUTED_VALUE"""),"Will work for them")</f>
        <v>Will work for them</v>
      </c>
      <c r="J222" s="1">
        <f>IFERROR(__xludf.DUMMYFUNCTION("""COMPUTED_VALUE"""),4.0)</f>
        <v>4</v>
      </c>
      <c r="K222" s="1" t="str">
        <f>IFERROR(__xludf.DUMMYFUNCTION("""COMPUTED_VALUE"""),"Every Day Office Environment")</f>
        <v>Every Day Office Environment</v>
      </c>
      <c r="L222" s="1" t="str">
        <f>IFERROR(__xludf.DUMMYFUNCTION("""COMPUTED_VALUE"""),"Employer who rewards learning and enables that environment")</f>
        <v>Employer who rewards learning and enables that environment</v>
      </c>
      <c r="M222" s="1" t="str">
        <f>IFERROR(__xludf.DUMMYFUNCTION("""COMPUTED_VALUE"""),"Instructor or Expert Learning Programs, Learning by observing others")</f>
        <v>Instructor or Expert Learning Programs, Learning by observing others</v>
      </c>
      <c r="N222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22" s="1" t="str">
        <f>IFERROR(__xludf.DUMMYFUNCTION("""COMPUTED_VALUE"""),"Manager who sets targets and expects me to achieve it")</f>
        <v>Manager who sets targets and expects me to achieve it</v>
      </c>
      <c r="P222" s="1" t="str">
        <f>IFERROR(__xludf.DUMMYFUNCTION("""COMPUTED_VALUE"""),"Work with 2 to 3 people in my team, Work with 5 to 6 people in my team")</f>
        <v>Work with 2 to 3 people in my team, Work with 5 to 6 people in my team</v>
      </c>
      <c r="Q222" s="1"/>
      <c r="R222" s="1"/>
      <c r="S222" s="1"/>
    </row>
    <row r="223">
      <c r="A223" s="2">
        <f>IFERROR(__xludf.DUMMYFUNCTION("""COMPUTED_VALUE"""),44916.625675682866)</f>
        <v>44916.62568</v>
      </c>
      <c r="B223" s="1" t="str">
        <f>IFERROR(__xludf.DUMMYFUNCTION("""COMPUTED_VALUE"""),"India")</f>
        <v>India</v>
      </c>
      <c r="C223" s="1">
        <f>IFERROR(__xludf.DUMMYFUNCTION("""COMPUTED_VALUE"""),605009.0)</f>
        <v>605009</v>
      </c>
      <c r="D223" s="1" t="str">
        <f>IFERROR(__xludf.DUMMYFUNCTION("""COMPUTED_VALUE"""),"Female")</f>
        <v>Female</v>
      </c>
      <c r="E223" s="1" t="str">
        <f>IFERROR(__xludf.DUMMYFUNCTION("""COMPUTED_VALUE"""),"Social Media like LinkedIn")</f>
        <v>Social Media like LinkedIn</v>
      </c>
      <c r="F223" s="1" t="str">
        <f>IFERROR(__xludf.DUMMYFUNCTION("""COMPUTED_VALUE"""),"No I would not be pursuing Higher Education outside of India")</f>
        <v>No I would not be pursuing Higher Education outside of India</v>
      </c>
      <c r="G223" s="1" t="str">
        <f>IFERROR(__xludf.DUMMYFUNCTION("""COMPUTED_VALUE"""),"This will be hard to do, but if it is the right company I would try")</f>
        <v>This will be hard to do, but if it is the right company I would try</v>
      </c>
      <c r="H223" s="1" t="str">
        <f>IFERROR(__xludf.DUMMYFUNCTION("""COMPUTED_VALUE"""),"No")</f>
        <v>No</v>
      </c>
      <c r="I223" s="1" t="str">
        <f>IFERROR(__xludf.DUMMYFUNCTION("""COMPUTED_VALUE"""),"Will work for them")</f>
        <v>Will work for them</v>
      </c>
      <c r="J223" s="1">
        <f>IFERROR(__xludf.DUMMYFUNCTION("""COMPUTED_VALUE"""),10.0)</f>
        <v>10</v>
      </c>
      <c r="K223" s="1" t="str">
        <f>IFERROR(__xludf.DUMMYFUNCTION("""COMPUTED_VALUE"""),"Every Day Office Environment")</f>
        <v>Every Day Office Environment</v>
      </c>
      <c r="L223" s="1" t="str">
        <f>IFERROR(__xludf.DUMMYFUNCTION("""COMPUTED_VALUE"""),"Employer who appreciates learning and enables that environment")</f>
        <v>Employer who appreciates learning and enables that environment</v>
      </c>
      <c r="M223" s="1" t="str">
        <f>IFERROR(__xludf.DUMMYFUNCTION("""COMPUTED_VALUE"""),"Self Paced Learning Portals, Learning by observing others")</f>
        <v>Self Paced Learning Portals, Learning by observing others</v>
      </c>
      <c r="N223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223" s="1" t="str">
        <f>IFERROR(__xludf.DUMMYFUNCTION("""COMPUTED_VALUE"""),"Manager who clearly describes what she/he needs")</f>
        <v>Manager who clearly describes what she/he needs</v>
      </c>
      <c r="P223" s="1" t="str">
        <f>IFERROR(__xludf.DUMMYFUNCTION("""COMPUTED_VALUE"""),"Work alone")</f>
        <v>Work alone</v>
      </c>
      <c r="Q223" s="1"/>
      <c r="R223" s="1"/>
      <c r="S223" s="1"/>
    </row>
    <row r="224">
      <c r="A224" s="2">
        <f>IFERROR(__xludf.DUMMYFUNCTION("""COMPUTED_VALUE"""),44916.62752642361)</f>
        <v>44916.62753</v>
      </c>
      <c r="B224" s="1" t="str">
        <f>IFERROR(__xludf.DUMMYFUNCTION("""COMPUTED_VALUE"""),"India")</f>
        <v>India</v>
      </c>
      <c r="C224" s="1">
        <f>IFERROR(__xludf.DUMMYFUNCTION("""COMPUTED_VALUE"""),605007.0)</f>
        <v>605007</v>
      </c>
      <c r="D224" s="1" t="str">
        <f>IFERROR(__xludf.DUMMYFUNCTION("""COMPUTED_VALUE"""),"Male")</f>
        <v>Male</v>
      </c>
      <c r="E224" s="1" t="str">
        <f>IFERROR(__xludf.DUMMYFUNCTION("""COMPUTED_VALUE"""),"People who have changed the world for better")</f>
        <v>People who have changed the world for better</v>
      </c>
      <c r="F224" s="1" t="str">
        <f>IFERROR(__xludf.DUMMYFUNCTION("""COMPUTED_VALUE"""),"No I would not be pursuing Higher Education outside of India")</f>
        <v>No I would not be pursuing Higher Education outside of India</v>
      </c>
      <c r="G224" s="1" t="str">
        <f>IFERROR(__xludf.DUMMYFUNCTION("""COMPUTED_VALUE"""),"This will be hard to do, but if it is the right company I would try")</f>
        <v>This will be hard to do, but if it is the right company I would try</v>
      </c>
      <c r="H224" s="1" t="str">
        <f>IFERROR(__xludf.DUMMYFUNCTION("""COMPUTED_VALUE"""),"No")</f>
        <v>No</v>
      </c>
      <c r="I224" s="1" t="str">
        <f>IFERROR(__xludf.DUMMYFUNCTION("""COMPUTED_VALUE"""),"Will NOT work for them")</f>
        <v>Will NOT work for them</v>
      </c>
      <c r="J224" s="1">
        <f>IFERROR(__xludf.DUMMYFUNCTION("""COMPUTED_VALUE"""),8.0)</f>
        <v>8</v>
      </c>
      <c r="K224" s="1" t="str">
        <f>IFERROR(__xludf.DUMMYFUNCTION("""COMPUTED_VALUE"""),"Every Day Office Environment")</f>
        <v>Every Day Office Environment</v>
      </c>
      <c r="L224" s="1" t="str">
        <f>IFERROR(__xludf.DUMMYFUNCTION("""COMPUTED_VALUE"""),"Employer who appreciates learning and enables that environment")</f>
        <v>Employer who appreciates learning and enables that environment</v>
      </c>
      <c r="M224" s="1" t="str">
        <f>IFERROR(__xludf.DUMMYFUNCTION("""COMPUTED_VALUE"""),"Self Paced Learning Portals, Learning by observing others")</f>
        <v>Self Paced Learning Portals, Learning by observing others</v>
      </c>
      <c r="N224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24" s="1" t="str">
        <f>IFERROR(__xludf.DUMMYFUNCTION("""COMPUTED_VALUE"""),"Manager who clearly describes what she/he needs")</f>
        <v>Manager who clearly describes what she/he needs</v>
      </c>
      <c r="P224" s="1" t="str">
        <f>IFERROR(__xludf.DUMMYFUNCTION("""COMPUTED_VALUE"""),"Work alone")</f>
        <v>Work alone</v>
      </c>
      <c r="Q224" s="1"/>
      <c r="R224" s="1"/>
      <c r="S224" s="1"/>
    </row>
    <row r="225">
      <c r="A225" s="2">
        <f>IFERROR(__xludf.DUMMYFUNCTION("""COMPUTED_VALUE"""),44916.63134258102)</f>
        <v>44916.63134</v>
      </c>
      <c r="B225" s="1" t="str">
        <f>IFERROR(__xludf.DUMMYFUNCTION("""COMPUTED_VALUE"""),"India")</f>
        <v>India</v>
      </c>
      <c r="C225" s="1">
        <f>IFERROR(__xludf.DUMMYFUNCTION("""COMPUTED_VALUE"""),605014.0)</f>
        <v>605014</v>
      </c>
      <c r="D225" s="1" t="str">
        <f>IFERROR(__xludf.DUMMYFUNCTION("""COMPUTED_VALUE"""),"Male")</f>
        <v>Male</v>
      </c>
      <c r="E225" s="1" t="str">
        <f>IFERROR(__xludf.DUMMYFUNCTION("""COMPUTED_VALUE"""),"My Parents")</f>
        <v>My Parents</v>
      </c>
      <c r="F225" s="1" t="str">
        <f>IFERROR(__xludf.DUMMYFUNCTION("""COMPUTED_VALUE"""),"Yes, I will earn and do that")</f>
        <v>Yes, I will earn and do that</v>
      </c>
      <c r="G225" s="1" t="str">
        <f>IFERROR(__xludf.DUMMYFUNCTION("""COMPUTED_VALUE"""),"This will be hard to do, but if it is the right company I would try")</f>
        <v>This will be hard to do, but if it is the right company I would try</v>
      </c>
      <c r="H225" s="1" t="str">
        <f>IFERROR(__xludf.DUMMYFUNCTION("""COMPUTED_VALUE"""),"Yes")</f>
        <v>Yes</v>
      </c>
      <c r="I225" s="1" t="str">
        <f>IFERROR(__xludf.DUMMYFUNCTION("""COMPUTED_VALUE"""),"Will NOT work for them")</f>
        <v>Will NOT work for them</v>
      </c>
      <c r="J225" s="1">
        <f>IFERROR(__xludf.DUMMYFUNCTION("""COMPUTED_VALUE"""),8.0)</f>
        <v>8</v>
      </c>
      <c r="K225" s="1" t="str">
        <f>IFERROR(__xludf.DUMMYFUNCTION("""COMPUTED_VALUE"""),"Fully Remote with Options to travel as and when needed")</f>
        <v>Fully Remote with Options to travel as and when needed</v>
      </c>
      <c r="L225" s="1" t="str">
        <f>IFERROR(__xludf.DUMMYFUNCTION("""COMPUTED_VALUE"""),"Employer who appreciates learning and enables that environment")</f>
        <v>Employer who appreciates learning and enables that environment</v>
      </c>
      <c r="M225" s="1" t="str">
        <f>IFERROR(__xludf.DUMMYFUNCTION("""COMPUTED_VALUE"""),"Self Paced Learning Portals, Instructor or Expert Learning Programs")</f>
        <v>Self Paced Learning Portals, Instructor or Expert Learning Programs</v>
      </c>
      <c r="N225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225" s="1" t="str">
        <f>IFERROR(__xludf.DUMMYFUNCTION("""COMPUTED_VALUE"""),"Manager who sets unrealistic targets")</f>
        <v>Manager who sets unrealistic targets</v>
      </c>
      <c r="P225" s="1" t="str">
        <f>IFERROR(__xludf.DUMMYFUNCTION("""COMPUTED_VALUE"""),"Work with more than 10 people in my team")</f>
        <v>Work with more than 10 people in my team</v>
      </c>
      <c r="Q225" s="1"/>
      <c r="R225" s="1"/>
      <c r="S225" s="1"/>
    </row>
    <row r="226">
      <c r="A226" s="2">
        <f>IFERROR(__xludf.DUMMYFUNCTION("""COMPUTED_VALUE"""),44916.6395372338)</f>
        <v>44916.63954</v>
      </c>
      <c r="B226" s="1" t="str">
        <f>IFERROR(__xludf.DUMMYFUNCTION("""COMPUTED_VALUE"""),"India")</f>
        <v>India</v>
      </c>
      <c r="C226" s="1">
        <f>IFERROR(__xludf.DUMMYFUNCTION("""COMPUTED_VALUE"""),605107.0)</f>
        <v>605107</v>
      </c>
      <c r="D226" s="1" t="str">
        <f>IFERROR(__xludf.DUMMYFUNCTION("""COMPUTED_VALUE"""),"Male")</f>
        <v>Male</v>
      </c>
      <c r="E226" s="1" t="str">
        <f>IFERROR(__xludf.DUMMYFUNCTION("""COMPUTED_VALUE"""),"People who have changed the world for better")</f>
        <v>People who have changed the world for better</v>
      </c>
      <c r="F226" s="1" t="str">
        <f>IFERROR(__xludf.DUMMYFUNCTION("""COMPUTED_VALUE"""),"No I would not be pursuing Higher Education outside of India")</f>
        <v>No I would not be pursuing Higher Education outside of India</v>
      </c>
      <c r="G226" s="1" t="str">
        <f>IFERROR(__xludf.DUMMYFUNCTION("""COMPUTED_VALUE"""),"This will be hard to do, but if it is the right company I would try")</f>
        <v>This will be hard to do, but if it is the right company I would try</v>
      </c>
      <c r="H226" s="1" t="str">
        <f>IFERROR(__xludf.DUMMYFUNCTION("""COMPUTED_VALUE"""),"No")</f>
        <v>No</v>
      </c>
      <c r="I226" s="1" t="str">
        <f>IFERROR(__xludf.DUMMYFUNCTION("""COMPUTED_VALUE"""),"Will NOT work for them")</f>
        <v>Will NOT work for them</v>
      </c>
      <c r="J226" s="1">
        <f>IFERROR(__xludf.DUMMYFUNCTION("""COMPUTED_VALUE"""),3.0)</f>
        <v>3</v>
      </c>
      <c r="K226" s="1" t="str">
        <f>IFERROR(__xludf.DUMMYFUNCTION("""COMPUTED_VALUE"""),"Every Day Office Environment")</f>
        <v>Every Day Office Environment</v>
      </c>
      <c r="L226" s="1" t="str">
        <f>IFERROR(__xludf.DUMMYFUNCTION("""COMPUTED_VALUE"""),"Employer who appreciates learning and enables that environment")</f>
        <v>Employer who appreciates learning and enables that environment</v>
      </c>
      <c r="M22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26" s="1" t="str">
        <f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226" s="1" t="str">
        <f>IFERROR(__xludf.DUMMYFUNCTION("""COMPUTED_VALUE"""),"Manager who clearly describes what she/he needs")</f>
        <v>Manager who clearly describes what she/he needs</v>
      </c>
      <c r="P226" s="1" t="str">
        <f>IFERROR(__xludf.DUMMYFUNCTION("""COMPUTED_VALUE"""),"Work alone")</f>
        <v>Work alone</v>
      </c>
      <c r="Q226" s="1"/>
      <c r="R226" s="1"/>
      <c r="S226" s="1"/>
    </row>
    <row r="227">
      <c r="A227" s="2">
        <f>IFERROR(__xludf.DUMMYFUNCTION("""COMPUTED_VALUE"""),44916.648431354166)</f>
        <v>44916.64843</v>
      </c>
      <c r="B227" s="1" t="str">
        <f>IFERROR(__xludf.DUMMYFUNCTION("""COMPUTED_VALUE"""),"India")</f>
        <v>India</v>
      </c>
      <c r="C227" s="1">
        <f>IFERROR(__xludf.DUMMYFUNCTION("""COMPUTED_VALUE"""),605009.0)</f>
        <v>605009</v>
      </c>
      <c r="D227" s="1" t="str">
        <f>IFERROR(__xludf.DUMMYFUNCTION("""COMPUTED_VALUE"""),"Female")</f>
        <v>Female</v>
      </c>
      <c r="E227" s="1" t="str">
        <f>IFERROR(__xludf.DUMMYFUNCTION("""COMPUTED_VALUE"""),"People who have changed the world for better")</f>
        <v>People who have changed the world for better</v>
      </c>
      <c r="F227" s="1" t="str">
        <f>IFERROR(__xludf.DUMMYFUNCTION("""COMPUTED_VALUE"""),"No I would not be pursuing Higher Education outside of India")</f>
        <v>No I would not be pursuing Higher Education outside of India</v>
      </c>
      <c r="G227" s="1" t="str">
        <f>IFERROR(__xludf.DUMMYFUNCTION("""COMPUTED_VALUE"""),"This will be hard to do, but if it is the right company I would try")</f>
        <v>This will be hard to do, but if it is the right company I would try</v>
      </c>
      <c r="H227" s="1" t="str">
        <f>IFERROR(__xludf.DUMMYFUNCTION("""COMPUTED_VALUE"""),"No")</f>
        <v>No</v>
      </c>
      <c r="I227" s="1" t="str">
        <f>IFERROR(__xludf.DUMMYFUNCTION("""COMPUTED_VALUE"""),"Will NOT work for them")</f>
        <v>Will NOT work for them</v>
      </c>
      <c r="J227" s="1">
        <f>IFERROR(__xludf.DUMMYFUNCTION("""COMPUTED_VALUE"""),2.0)</f>
        <v>2</v>
      </c>
      <c r="K227" s="1" t="str">
        <f>IFERROR(__xludf.DUMMYFUNCTION("""COMPUTED_VALUE"""),"Hybrid Working Environment with less than 10 days a month at office")</f>
        <v>Hybrid Working Environment with less than 10 days a month at office</v>
      </c>
      <c r="L227" s="1" t="str">
        <f>IFERROR(__xludf.DUMMYFUNCTION("""COMPUTED_VALUE"""),"Employer who appreciates learning and enables that environment")</f>
        <v>Employer who appreciates learning and enables that environment</v>
      </c>
      <c r="M22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27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227" s="1" t="str">
        <f>IFERROR(__xludf.DUMMYFUNCTION("""COMPUTED_VALUE"""),"Manager who explains what is expected, sets a goal and helps achieve it")</f>
        <v>Manager who explains what is expected, sets a goal and helps achieve it</v>
      </c>
      <c r="P227" s="1" t="str">
        <f>IFERROR(__xludf.DUMMYFUNCTION("""COMPUTED_VALUE"""),"Work with 7 to 10 or more people in my team")</f>
        <v>Work with 7 to 10 or more people in my team</v>
      </c>
      <c r="Q227" s="1"/>
      <c r="R227" s="1"/>
      <c r="S227" s="1"/>
    </row>
    <row r="228">
      <c r="A228" s="2">
        <f>IFERROR(__xludf.DUMMYFUNCTION("""COMPUTED_VALUE"""),44916.648825578704)</f>
        <v>44916.64883</v>
      </c>
      <c r="B228" s="1" t="str">
        <f>IFERROR(__xludf.DUMMYFUNCTION("""COMPUTED_VALUE"""),"India")</f>
        <v>India</v>
      </c>
      <c r="C228" s="1">
        <f>IFERROR(__xludf.DUMMYFUNCTION("""COMPUTED_VALUE"""),605001.0)</f>
        <v>605001</v>
      </c>
      <c r="D228" s="1" t="str">
        <f>IFERROR(__xludf.DUMMYFUNCTION("""COMPUTED_VALUE"""),"Female")</f>
        <v>Female</v>
      </c>
      <c r="E228" s="1" t="str">
        <f>IFERROR(__xludf.DUMMYFUNCTION("""COMPUTED_VALUE"""),"Social Media like LinkedIn")</f>
        <v>Social Media like LinkedIn</v>
      </c>
      <c r="F228" s="1" t="str">
        <f>IFERROR(__xludf.DUMMYFUNCTION("""COMPUTED_VALUE"""),"Yes, I will earn and do that")</f>
        <v>Yes, I will earn and do that</v>
      </c>
      <c r="G228" s="1" t="str">
        <f>IFERROR(__xludf.DUMMYFUNCTION("""COMPUTED_VALUE"""),"No way, 3 years with one employer is crazy")</f>
        <v>No way, 3 years with one employer is crazy</v>
      </c>
      <c r="H228" s="1" t="str">
        <f>IFERROR(__xludf.DUMMYFUNCTION("""COMPUTED_VALUE"""),"Yes")</f>
        <v>Yes</v>
      </c>
      <c r="I228" s="1" t="str">
        <f>IFERROR(__xludf.DUMMYFUNCTION("""COMPUTED_VALUE"""),"Will work for them")</f>
        <v>Will work for them</v>
      </c>
      <c r="J228" s="1">
        <f>IFERROR(__xludf.DUMMYFUNCTION("""COMPUTED_VALUE"""),8.0)</f>
        <v>8</v>
      </c>
      <c r="K228" s="1" t="str">
        <f>IFERROR(__xludf.DUMMYFUNCTION("""COMPUTED_VALUE"""),"Hybrid Working Environment with less than 15 days a month at office")</f>
        <v>Hybrid Working Environment with less than 15 days a month at office</v>
      </c>
      <c r="L228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2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28" s="1" t="str">
        <f>IFERROR(__xludf.DUMMYFUNCTION("""COMPUTED_VALUE"""),"Design and Creative strategy in any company, Design and Develop amazing software, Work as a freelancer and do my thing my way")</f>
        <v>Design and Creative strategy in any company, Design and Develop amazing software, Work as a freelancer and do my thing my way</v>
      </c>
      <c r="O228" s="1" t="str">
        <f>IFERROR(__xludf.DUMMYFUNCTION("""COMPUTED_VALUE"""),"Manager who clearly describes what she/he needs")</f>
        <v>Manager who clearly describes what she/he needs</v>
      </c>
      <c r="P228" s="1" t="str">
        <f>IFERROR(__xludf.DUMMYFUNCTION("""COMPUTED_VALUE"""),"Work alone")</f>
        <v>Work alone</v>
      </c>
      <c r="Q228" s="1"/>
      <c r="R228" s="1"/>
      <c r="S228" s="1"/>
    </row>
    <row r="229">
      <c r="A229" s="2">
        <f>IFERROR(__xludf.DUMMYFUNCTION("""COMPUTED_VALUE"""),44916.65613891203)</f>
        <v>44916.65614</v>
      </c>
      <c r="B229" s="1" t="str">
        <f>IFERROR(__xludf.DUMMYFUNCTION("""COMPUTED_VALUE"""),"India")</f>
        <v>India</v>
      </c>
      <c r="C229" s="1">
        <f>IFERROR(__xludf.DUMMYFUNCTION("""COMPUTED_VALUE"""),605110.0)</f>
        <v>605110</v>
      </c>
      <c r="D229" s="1" t="str">
        <f>IFERROR(__xludf.DUMMYFUNCTION("""COMPUTED_VALUE"""),"Female")</f>
        <v>Female</v>
      </c>
      <c r="E229" s="1" t="str">
        <f>IFERROR(__xludf.DUMMYFUNCTION("""COMPUTED_VALUE"""),"My Parents")</f>
        <v>My Parents</v>
      </c>
      <c r="F229" s="1" t="str">
        <f>IFERROR(__xludf.DUMMYFUNCTION("""COMPUTED_VALUE"""),"No, But if someone could bare the cost I will")</f>
        <v>No, But if someone could bare the cost I will</v>
      </c>
      <c r="G229" s="1" t="str">
        <f>IFERROR(__xludf.DUMMYFUNCTION("""COMPUTED_VALUE"""),"This will be hard to do, but if it is the right company I would try")</f>
        <v>This will be hard to do, but if it is the right company I would try</v>
      </c>
      <c r="H229" s="1" t="str">
        <f>IFERROR(__xludf.DUMMYFUNCTION("""COMPUTED_VALUE"""),"Yes")</f>
        <v>Yes</v>
      </c>
      <c r="I229" s="1" t="str">
        <f>IFERROR(__xludf.DUMMYFUNCTION("""COMPUTED_VALUE"""),"Will work for them")</f>
        <v>Will work for them</v>
      </c>
      <c r="J229" s="1">
        <f>IFERROR(__xludf.DUMMYFUNCTION("""COMPUTED_VALUE"""),3.0)</f>
        <v>3</v>
      </c>
      <c r="K229" s="1" t="str">
        <f>IFERROR(__xludf.DUMMYFUNCTION("""COMPUTED_VALUE"""),"Every Day Office Environment")</f>
        <v>Every Day Office Environment</v>
      </c>
      <c r="L229" s="1" t="str">
        <f>IFERROR(__xludf.DUMMYFUNCTION("""COMPUTED_VALUE"""),"Employer who appreciates learning and enables that environment")</f>
        <v>Employer who appreciates learning and enables that environment</v>
      </c>
      <c r="M22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29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229" s="1" t="str">
        <f>IFERROR(__xludf.DUMMYFUNCTION("""COMPUTED_VALUE"""),"Manager who sets targets and expects me to achieve it")</f>
        <v>Manager who sets targets and expects me to achieve it</v>
      </c>
      <c r="P229" s="1" t="str">
        <f>IFERROR(__xludf.DUMMYFUNCTION("""COMPUTED_VALUE"""),"Work alone")</f>
        <v>Work alone</v>
      </c>
      <c r="Q229" s="1"/>
      <c r="R229" s="1"/>
      <c r="S229" s="1"/>
    </row>
    <row r="230">
      <c r="A230" s="2">
        <f>IFERROR(__xludf.DUMMYFUNCTION("""COMPUTED_VALUE"""),44916.67540266203)</f>
        <v>44916.6754</v>
      </c>
      <c r="B230" s="1" t="str">
        <f>IFERROR(__xludf.DUMMYFUNCTION("""COMPUTED_VALUE"""),"India")</f>
        <v>India</v>
      </c>
      <c r="C230" s="1">
        <f>IFERROR(__xludf.DUMMYFUNCTION("""COMPUTED_VALUE"""),442406.0)</f>
        <v>442406</v>
      </c>
      <c r="D230" s="1" t="str">
        <f>IFERROR(__xludf.DUMMYFUNCTION("""COMPUTED_VALUE"""),"Male")</f>
        <v>Male</v>
      </c>
      <c r="E230" s="1" t="str">
        <f>IFERROR(__xludf.DUMMYFUNCTION("""COMPUTED_VALUE"""),"My Parents")</f>
        <v>My Parents</v>
      </c>
      <c r="F230" s="1" t="str">
        <f>IFERROR(__xludf.DUMMYFUNCTION("""COMPUTED_VALUE"""),"No, But if someone could bare the cost I will")</f>
        <v>No, But if someone could bare the cost I will</v>
      </c>
      <c r="G230" s="1" t="str">
        <f>IFERROR(__xludf.DUMMYFUNCTION("""COMPUTED_VALUE"""),"This will be hard to do, but if it is the right company I would try")</f>
        <v>This will be hard to do, but if it is the right company I would try</v>
      </c>
      <c r="H230" s="1" t="str">
        <f>IFERROR(__xludf.DUMMYFUNCTION("""COMPUTED_VALUE"""),"No")</f>
        <v>No</v>
      </c>
      <c r="I230" s="1" t="str">
        <f>IFERROR(__xludf.DUMMYFUNCTION("""COMPUTED_VALUE"""),"Will NOT work for them")</f>
        <v>Will NOT work for them</v>
      </c>
      <c r="J230" s="1">
        <f>IFERROR(__xludf.DUMMYFUNCTION("""COMPUTED_VALUE"""),7.0)</f>
        <v>7</v>
      </c>
      <c r="K230" s="1" t="str">
        <f>IFERROR(__xludf.DUMMYFUNCTION("""COMPUTED_VALUE"""),"Fully Remote with No option to visit offices")</f>
        <v>Fully Remote with No option to visit offices</v>
      </c>
      <c r="L2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30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230" s="1" t="str">
        <f>IFERROR(__xludf.DUMMYFUNCTION("""COMPUTED_VALUE"""),"Manager who explains what is expected, sets a goal and helps achieve it")</f>
        <v>Manager who explains what is expected, sets a goal and helps achieve it</v>
      </c>
      <c r="P230" s="1" t="str">
        <f>IFERROR(__xludf.DUMMYFUNCTION("""COMPUTED_VALUE"""),"Work with 5 to 6 people in my team")</f>
        <v>Work with 5 to 6 people in my team</v>
      </c>
      <c r="Q230" s="1"/>
      <c r="R230" s="1"/>
      <c r="S230" s="1"/>
    </row>
    <row r="231">
      <c r="A231" s="2">
        <f>IFERROR(__xludf.DUMMYFUNCTION("""COMPUTED_VALUE"""),44916.70249846065)</f>
        <v>44916.7025</v>
      </c>
      <c r="B231" s="1" t="str">
        <f>IFERROR(__xludf.DUMMYFUNCTION("""COMPUTED_VALUE"""),"India")</f>
        <v>India</v>
      </c>
      <c r="C231" s="1">
        <f>IFERROR(__xludf.DUMMYFUNCTION("""COMPUTED_VALUE"""),605101.0)</f>
        <v>605101</v>
      </c>
      <c r="D231" s="1" t="str">
        <f>IFERROR(__xludf.DUMMYFUNCTION("""COMPUTED_VALUE"""),"Male")</f>
        <v>Male</v>
      </c>
      <c r="E231" s="1" t="str">
        <f>IFERROR(__xludf.DUMMYFUNCTION("""COMPUTED_VALUE"""),"My Parents")</f>
        <v>My Parents</v>
      </c>
      <c r="F231" s="1" t="str">
        <f>IFERROR(__xludf.DUMMYFUNCTION("""COMPUTED_VALUE"""),"Yes, I will earn and do that")</f>
        <v>Yes, I will earn and do that</v>
      </c>
      <c r="G231" s="1" t="str">
        <f>IFERROR(__xludf.DUMMYFUNCTION("""COMPUTED_VALUE"""),"This will be hard to do, but if it is the right company I would try")</f>
        <v>This will be hard to do, but if it is the right company I would try</v>
      </c>
      <c r="H231" s="1" t="str">
        <f>IFERROR(__xludf.DUMMYFUNCTION("""COMPUTED_VALUE"""),"Yes")</f>
        <v>Yes</v>
      </c>
      <c r="I231" s="1" t="str">
        <f>IFERROR(__xludf.DUMMYFUNCTION("""COMPUTED_VALUE"""),"Will work for them")</f>
        <v>Will work for them</v>
      </c>
      <c r="J231" s="1">
        <f>IFERROR(__xludf.DUMMYFUNCTION("""COMPUTED_VALUE"""),10.0)</f>
        <v>10</v>
      </c>
      <c r="K231" s="1" t="str">
        <f>IFERROR(__xludf.DUMMYFUNCTION("""COMPUTED_VALUE"""),"Fully Remote with Options to travel as and when needed")</f>
        <v>Fully Remote with Options to travel as and when needed</v>
      </c>
      <c r="L231" s="1" t="str">
        <f>IFERROR(__xludf.DUMMYFUNCTION("""COMPUTED_VALUE"""),"Employer who appreciates learning and enables that environment")</f>
        <v>Employer who appreciates learning and enables that environment</v>
      </c>
      <c r="M231" s="1" t="str">
        <f>IFERROR(__xludf.DUMMYFUNCTION("""COMPUTED_VALUE"""),"Self Paced Learning Portals, Instructor or Expert Learning Programs")</f>
        <v>Self Paced Learning Portals, Instructor or Expert Learning Programs</v>
      </c>
      <c r="N231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231" s="1" t="str">
        <f>IFERROR(__xludf.DUMMYFUNCTION("""COMPUTED_VALUE"""),"Manager who sets targets and expects me to achieve it")</f>
        <v>Manager who sets targets and expects me to achieve it</v>
      </c>
      <c r="P231" s="1" t="str">
        <f>IFERROR(__xludf.DUMMYFUNCTION("""COMPUTED_VALUE"""),"Work with 5 to 6 people in my team")</f>
        <v>Work with 5 to 6 people in my team</v>
      </c>
      <c r="Q231" s="1"/>
      <c r="R231" s="1"/>
      <c r="S231" s="1"/>
    </row>
    <row r="232">
      <c r="A232" s="2">
        <f>IFERROR(__xludf.DUMMYFUNCTION("""COMPUTED_VALUE"""),44916.715488483795)</f>
        <v>44916.71549</v>
      </c>
      <c r="B232" s="1" t="str">
        <f>IFERROR(__xludf.DUMMYFUNCTION("""COMPUTED_VALUE"""),"India")</f>
        <v>India</v>
      </c>
      <c r="C232" s="1">
        <f>IFERROR(__xludf.DUMMYFUNCTION("""COMPUTED_VALUE"""),605008.0)</f>
        <v>605008</v>
      </c>
      <c r="D232" s="1" t="str">
        <f>IFERROR(__xludf.DUMMYFUNCTION("""COMPUTED_VALUE"""),"Male")</f>
        <v>Male</v>
      </c>
      <c r="E232" s="1" t="str">
        <f>IFERROR(__xludf.DUMMYFUNCTION("""COMPUTED_VALUE"""),"People from my circle, but not family members")</f>
        <v>People from my circle, but not family members</v>
      </c>
      <c r="F232" s="1" t="str">
        <f>IFERROR(__xludf.DUMMYFUNCTION("""COMPUTED_VALUE"""),"Yes, I will earn and do that")</f>
        <v>Yes, I will earn and do that</v>
      </c>
      <c r="G232" s="1" t="str">
        <f>IFERROR(__xludf.DUMMYFUNCTION("""COMPUTED_VALUE"""),"Will work for 3 years or more")</f>
        <v>Will work for 3 years or more</v>
      </c>
      <c r="H232" s="1" t="str">
        <f>IFERROR(__xludf.DUMMYFUNCTION("""COMPUTED_VALUE"""),"No")</f>
        <v>No</v>
      </c>
      <c r="I232" s="1" t="str">
        <f>IFERROR(__xludf.DUMMYFUNCTION("""COMPUTED_VALUE"""),"Will NOT work for them")</f>
        <v>Will NOT work for them</v>
      </c>
      <c r="J232" s="1">
        <f>IFERROR(__xludf.DUMMYFUNCTION("""COMPUTED_VALUE"""),7.0)</f>
        <v>7</v>
      </c>
      <c r="K232" s="1" t="str">
        <f>IFERROR(__xludf.DUMMYFUNCTION("""COMPUTED_VALUE"""),"Fully Remote with Options to travel as and when needed")</f>
        <v>Fully Remote with Options to travel as and when needed</v>
      </c>
      <c r="L2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2" s="1" t="str">
        <f>IFERROR(__xludf.DUMMYFUNCTION("""COMPUTED_VALUE"""),"Self Paced Learning Portals, Learning by observing others")</f>
        <v>Self Paced Learning Portals, Learning by observing others</v>
      </c>
      <c r="N232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32" s="1" t="str">
        <f>IFERROR(__xludf.DUMMYFUNCTION("""COMPUTED_VALUE"""),"Manager who sets goal and helps me achieve it")</f>
        <v>Manager who sets goal and helps me achieve it</v>
      </c>
      <c r="P232" s="1" t="str">
        <f>IFERROR(__xludf.DUMMYFUNCTION("""COMPUTED_VALUE"""),"Work with more than 10 people in my team")</f>
        <v>Work with more than 10 people in my team</v>
      </c>
      <c r="Q232" s="1"/>
      <c r="R232" s="1"/>
      <c r="S232" s="1"/>
    </row>
    <row r="233">
      <c r="A233" s="2">
        <f>IFERROR(__xludf.DUMMYFUNCTION("""COMPUTED_VALUE"""),44916.72644576389)</f>
        <v>44916.72645</v>
      </c>
      <c r="B233" s="1" t="str">
        <f>IFERROR(__xludf.DUMMYFUNCTION("""COMPUTED_VALUE"""),"India")</f>
        <v>India</v>
      </c>
      <c r="C233" s="1">
        <f>IFERROR(__xludf.DUMMYFUNCTION("""COMPUTED_VALUE"""),722207.0)</f>
        <v>722207</v>
      </c>
      <c r="D233" s="1" t="str">
        <f>IFERROR(__xludf.DUMMYFUNCTION("""COMPUTED_VALUE"""),"Male")</f>
        <v>Male</v>
      </c>
      <c r="E233" s="1" t="str">
        <f>IFERROR(__xludf.DUMMYFUNCTION("""COMPUTED_VALUE"""),"People from my circle, but not family members")</f>
        <v>People from my circle, but not family members</v>
      </c>
      <c r="F233" s="1" t="str">
        <f>IFERROR(__xludf.DUMMYFUNCTION("""COMPUTED_VALUE"""),"No I would not be pursuing Higher Education outside of India")</f>
        <v>No I would not be pursuing Higher Education outside of India</v>
      </c>
      <c r="G233" s="1" t="str">
        <f>IFERROR(__xludf.DUMMYFUNCTION("""COMPUTED_VALUE"""),"This will be hard to do, but if it is the right company I would try")</f>
        <v>This will be hard to do, but if it is the right company I would try</v>
      </c>
      <c r="H233" s="1" t="str">
        <f>IFERROR(__xludf.DUMMYFUNCTION("""COMPUTED_VALUE"""),"Yes")</f>
        <v>Yes</v>
      </c>
      <c r="I233" s="1" t="str">
        <f>IFERROR(__xludf.DUMMYFUNCTION("""COMPUTED_VALUE"""),"Will work for them")</f>
        <v>Will work for them</v>
      </c>
      <c r="J233" s="1">
        <f>IFERROR(__xludf.DUMMYFUNCTION("""COMPUTED_VALUE"""),5.0)</f>
        <v>5</v>
      </c>
      <c r="K233" s="1" t="str">
        <f>IFERROR(__xludf.DUMMYFUNCTION("""COMPUTED_VALUE"""),"Hybrid Working Environment with less than 3 days a month at office")</f>
        <v>Hybrid Working Environment with less than 3 days a month at office</v>
      </c>
      <c r="L233" s="1" t="str">
        <f>IFERROR(__xludf.DUMMYFUNCTION("""COMPUTED_VALUE"""),"Employer who rewards learning and enables that environment")</f>
        <v>Employer who rewards learning and enables that environment</v>
      </c>
      <c r="M23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33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233" s="1" t="str">
        <f>IFERROR(__xludf.DUMMYFUNCTION("""COMPUTED_VALUE"""),"Manager who explains what is expected, sets a goal and helps achieve it")</f>
        <v>Manager who explains what is expected, sets a goal and helps achieve it</v>
      </c>
      <c r="P233" s="1" t="str">
        <f>IFERROR(__xludf.DUMMYFUNCTION("""COMPUTED_VALUE"""),"Work with 2 to 3 people in my team")</f>
        <v>Work with 2 to 3 people in my team</v>
      </c>
      <c r="Q233" s="1"/>
      <c r="R233" s="1"/>
      <c r="S233" s="1"/>
    </row>
    <row r="234">
      <c r="A234" s="2">
        <f>IFERROR(__xludf.DUMMYFUNCTION("""COMPUTED_VALUE"""),44916.738676990746)</f>
        <v>44916.73868</v>
      </c>
      <c r="B234" s="1" t="str">
        <f>IFERROR(__xludf.DUMMYFUNCTION("""COMPUTED_VALUE"""),"India")</f>
        <v>India</v>
      </c>
      <c r="C234" s="1">
        <f>IFERROR(__xludf.DUMMYFUNCTION("""COMPUTED_VALUE"""),604102.0)</f>
        <v>604102</v>
      </c>
      <c r="D234" s="1" t="str">
        <f>IFERROR(__xludf.DUMMYFUNCTION("""COMPUTED_VALUE"""),"Female")</f>
        <v>Female</v>
      </c>
      <c r="E234" s="1" t="str">
        <f>IFERROR(__xludf.DUMMYFUNCTION("""COMPUTED_VALUE"""),"People who have changed the world for better")</f>
        <v>People who have changed the world for better</v>
      </c>
      <c r="F234" s="1" t="str">
        <f>IFERROR(__xludf.DUMMYFUNCTION("""COMPUTED_VALUE"""),"Yes, I will earn and do that")</f>
        <v>Yes, I will earn and do that</v>
      </c>
      <c r="G234" s="1" t="str">
        <f>IFERROR(__xludf.DUMMYFUNCTION("""COMPUTED_VALUE"""),"Will work for 3 years or more")</f>
        <v>Will work for 3 years or more</v>
      </c>
      <c r="H234" s="1" t="str">
        <f>IFERROR(__xludf.DUMMYFUNCTION("""COMPUTED_VALUE"""),"Yes")</f>
        <v>Yes</v>
      </c>
      <c r="I234" s="1" t="str">
        <f>IFERROR(__xludf.DUMMYFUNCTION("""COMPUTED_VALUE"""),"Will work for them")</f>
        <v>Will work for them</v>
      </c>
      <c r="J234" s="1">
        <f>IFERROR(__xludf.DUMMYFUNCTION("""COMPUTED_VALUE"""),4.0)</f>
        <v>4</v>
      </c>
      <c r="K234" s="1" t="str">
        <f>IFERROR(__xludf.DUMMYFUNCTION("""COMPUTED_VALUE"""),"Hybrid Working Environment with less than 10 days a month at office")</f>
        <v>Hybrid Working Environment with less than 10 days a month at office</v>
      </c>
      <c r="L234" s="1" t="str">
        <f>IFERROR(__xludf.DUMMYFUNCTION("""COMPUTED_VALUE"""),"Employer who appreciates learning and enables that environment")</f>
        <v>Employer who appreciates learning and enables that environment</v>
      </c>
      <c r="M234" s="1" t="str">
        <f>IFERROR(__xludf.DUMMYFUNCTION("""COMPUTED_VALUE"""),"Self Paced Learning Portals, Learning by observing others")</f>
        <v>Self Paced Learning Portals, Learning by observing others</v>
      </c>
      <c r="N234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234" s="1" t="str">
        <f>IFERROR(__xludf.DUMMYFUNCTION("""COMPUTED_VALUE"""),"Manager who sets goal and helps me achieve it")</f>
        <v>Manager who sets goal and helps me achieve it</v>
      </c>
      <c r="P234" s="1" t="str">
        <f>IFERROR(__xludf.DUMMYFUNCTION("""COMPUTED_VALUE"""),"Work with more than 10 people in my team")</f>
        <v>Work with more than 10 people in my team</v>
      </c>
      <c r="Q234" s="1"/>
      <c r="R234" s="1"/>
      <c r="S234" s="1"/>
    </row>
    <row r="235">
      <c r="A235" s="2">
        <f>IFERROR(__xludf.DUMMYFUNCTION("""COMPUTED_VALUE"""),44916.75540822917)</f>
        <v>44916.75541</v>
      </c>
      <c r="B235" s="1" t="str">
        <f>IFERROR(__xludf.DUMMYFUNCTION("""COMPUTED_VALUE"""),"India")</f>
        <v>India</v>
      </c>
      <c r="C235" s="1">
        <f>IFERROR(__xludf.DUMMYFUNCTION("""COMPUTED_VALUE"""),122002.0)</f>
        <v>122002</v>
      </c>
      <c r="D235" s="1" t="str">
        <f>IFERROR(__xludf.DUMMYFUNCTION("""COMPUTED_VALUE"""),"Male")</f>
        <v>Male</v>
      </c>
      <c r="E235" s="1" t="str">
        <f>IFERROR(__xludf.DUMMYFUNCTION("""COMPUTED_VALUE"""),"People who have changed the world for better")</f>
        <v>People who have changed the world for better</v>
      </c>
      <c r="F235" s="1" t="str">
        <f>IFERROR(__xludf.DUMMYFUNCTION("""COMPUTED_VALUE"""),"Yes, I will earn and do that")</f>
        <v>Yes, I will earn and do that</v>
      </c>
      <c r="G235" s="1" t="str">
        <f>IFERROR(__xludf.DUMMYFUNCTION("""COMPUTED_VALUE"""),"No way, 3 years with one employer is crazy")</f>
        <v>No way, 3 years with one employer is crazy</v>
      </c>
      <c r="H235" s="1" t="str">
        <f>IFERROR(__xludf.DUMMYFUNCTION("""COMPUTED_VALUE"""),"No")</f>
        <v>No</v>
      </c>
      <c r="I235" s="1" t="str">
        <f>IFERROR(__xludf.DUMMYFUNCTION("""COMPUTED_VALUE"""),"Will NOT work for them")</f>
        <v>Will NOT work for them</v>
      </c>
      <c r="J235" s="1">
        <f>IFERROR(__xludf.DUMMYFUNCTION("""COMPUTED_VALUE"""),7.0)</f>
        <v>7</v>
      </c>
      <c r="K235" s="1" t="str">
        <f>IFERROR(__xludf.DUMMYFUNCTION("""COMPUTED_VALUE"""),"Hybrid Working Environment with less than 15 days a month at office")</f>
        <v>Hybrid Working Environment with less than 15 days a month at office</v>
      </c>
      <c r="L235" s="1" t="str">
        <f>IFERROR(__xludf.DUMMYFUNCTION("""COMPUTED_VALUE"""),"Employer who rewards learning and enables that environment")</f>
        <v>Employer who rewards learning and enables that environment</v>
      </c>
      <c r="M235" s="1" t="str">
        <f>IFERROR(__xludf.DUMMYFUNCTION("""COMPUTED_VALUE"""),"Self Paced Learning Portals, Instructor or Expert Learning Programs")</f>
        <v>Self Paced Learning Portals, Instructor or Expert Learning Programs</v>
      </c>
      <c r="N235" s="1" t="str">
        <f>IFERROR(__xludf.DUMMYFUNCTION("""COMPUTED_VALUE"""),"Teaching in any of the institutes/online or Offline, Manage and drive End-to-End Projects or Products, Design and Develop amazing software")</f>
        <v>Teaching in any of the institutes/online or Offline, Manage and drive End-to-End Projects or Products, Design and Develop amazing software</v>
      </c>
      <c r="O235" s="1" t="str">
        <f>IFERROR(__xludf.DUMMYFUNCTION("""COMPUTED_VALUE"""),"Manager who explains what is expected, sets a goal and helps achieve it")</f>
        <v>Manager who explains what is expected, sets a goal and helps achieve it</v>
      </c>
      <c r="P235" s="1" t="str">
        <f>IFERROR(__xludf.DUMMYFUNCTION("""COMPUTED_VALUE"""),"Work with 5 to 6 people in my team")</f>
        <v>Work with 5 to 6 people in my team</v>
      </c>
      <c r="Q235" s="1"/>
      <c r="R235" s="1"/>
      <c r="S235" s="1"/>
    </row>
    <row r="236">
      <c r="A236" s="2">
        <f>IFERROR(__xludf.DUMMYFUNCTION("""COMPUTED_VALUE"""),44916.75882391204)</f>
        <v>44916.75882</v>
      </c>
      <c r="B236" s="1" t="str">
        <f>IFERROR(__xludf.DUMMYFUNCTION("""COMPUTED_VALUE"""),"India")</f>
        <v>India</v>
      </c>
      <c r="C236" s="1">
        <f>IFERROR(__xludf.DUMMYFUNCTION("""COMPUTED_VALUE"""),605102.0)</f>
        <v>605102</v>
      </c>
      <c r="D236" s="1" t="str">
        <f>IFERROR(__xludf.DUMMYFUNCTION("""COMPUTED_VALUE"""),"Female")</f>
        <v>Female</v>
      </c>
      <c r="E236" s="1" t="str">
        <f>IFERROR(__xludf.DUMMYFUNCTION("""COMPUTED_VALUE"""),"My Parents")</f>
        <v>My Parents</v>
      </c>
      <c r="F236" s="1" t="str">
        <f>IFERROR(__xludf.DUMMYFUNCTION("""COMPUTED_VALUE"""),"Yes, I will earn and do that")</f>
        <v>Yes, I will earn and do that</v>
      </c>
      <c r="G236" s="1" t="str">
        <f>IFERROR(__xludf.DUMMYFUNCTION("""COMPUTED_VALUE"""),"This will be hard to do, but if it is the right company I would try")</f>
        <v>This will be hard to do, but if it is the right company I would try</v>
      </c>
      <c r="H236" s="1" t="str">
        <f>IFERROR(__xludf.DUMMYFUNCTION("""COMPUTED_VALUE"""),"Yes")</f>
        <v>Yes</v>
      </c>
      <c r="I236" s="1" t="str">
        <f>IFERROR(__xludf.DUMMYFUNCTION("""COMPUTED_VALUE"""),"Will work for them")</f>
        <v>Will work for them</v>
      </c>
      <c r="J236" s="1">
        <f>IFERROR(__xludf.DUMMYFUNCTION("""COMPUTED_VALUE"""),5.0)</f>
        <v>5</v>
      </c>
      <c r="K236" s="1" t="str">
        <f>IFERROR(__xludf.DUMMYFUNCTION("""COMPUTED_VALUE"""),"Every Day Office Environment")</f>
        <v>Every Day Office Environment</v>
      </c>
      <c r="L236" s="1" t="str">
        <f>IFERROR(__xludf.DUMMYFUNCTION("""COMPUTED_VALUE"""),"Employer who appreciates learning and enables that environment")</f>
        <v>Employer who appreciates learning and enables that environment</v>
      </c>
      <c r="M236" s="1" t="str">
        <f>IFERROR(__xludf.DUMMYFUNCTION("""COMPUTED_VALUE"""),"Self Paced Learning Portals, Instructor or Expert Learning Programs")</f>
        <v>Self Paced Learning Portals, Instructor or Expert Learning Programs</v>
      </c>
      <c r="N236" s="1" t="str">
        <f>IFERROR(__xludf.DUMMYFUNCTION("""COMPUTED_VALUE"""),"Business Operations in any organization, Design and Develop amazing software, Become a content Creator in some platform")</f>
        <v>Business Operations in any organization, Design and Develop amazing software, Become a content Creator in some platform</v>
      </c>
      <c r="O236" s="1" t="str">
        <f>IFERROR(__xludf.DUMMYFUNCTION("""COMPUTED_VALUE"""),"Manager who sets targets and expects me to achieve it")</f>
        <v>Manager who sets targets and expects me to achieve it</v>
      </c>
      <c r="P236" s="1" t="str">
        <f>IFERROR(__xludf.DUMMYFUNCTION("""COMPUTED_VALUE"""),"Work with 7 to 10 or more people in my team")</f>
        <v>Work with 7 to 10 or more people in my team</v>
      </c>
      <c r="Q236" s="1"/>
      <c r="R236" s="1"/>
      <c r="S236" s="1"/>
    </row>
    <row r="237">
      <c r="A237" s="2">
        <f>IFERROR(__xludf.DUMMYFUNCTION("""COMPUTED_VALUE"""),44916.891412592595)</f>
        <v>44916.89141</v>
      </c>
      <c r="B237" s="1" t="str">
        <f>IFERROR(__xludf.DUMMYFUNCTION("""COMPUTED_VALUE"""),"India")</f>
        <v>India</v>
      </c>
      <c r="C237" s="1">
        <f>IFERROR(__xludf.DUMMYFUNCTION("""COMPUTED_VALUE"""),607001.0)</f>
        <v>607001</v>
      </c>
      <c r="D237" s="1" t="str">
        <f>IFERROR(__xludf.DUMMYFUNCTION("""COMPUTED_VALUE"""),"Male")</f>
        <v>Male</v>
      </c>
      <c r="E237" s="1" t="str">
        <f>IFERROR(__xludf.DUMMYFUNCTION("""COMPUTED_VALUE"""),"Social Media like LinkedIn")</f>
        <v>Social Media like LinkedIn</v>
      </c>
      <c r="F237" s="1" t="str">
        <f>IFERROR(__xludf.DUMMYFUNCTION("""COMPUTED_VALUE"""),"No, But if someone could bare the cost I will")</f>
        <v>No, But if someone could bare the cost I will</v>
      </c>
      <c r="G237" s="1" t="str">
        <f>IFERROR(__xludf.DUMMYFUNCTION("""COMPUTED_VALUE"""),"This will be hard to do, but if it is the right company I would try")</f>
        <v>This will be hard to do, but if it is the right company I would try</v>
      </c>
      <c r="H237" s="1" t="str">
        <f>IFERROR(__xludf.DUMMYFUNCTION("""COMPUTED_VALUE"""),"Yes")</f>
        <v>Yes</v>
      </c>
      <c r="I237" s="1" t="str">
        <f>IFERROR(__xludf.DUMMYFUNCTION("""COMPUTED_VALUE"""),"Will work for them")</f>
        <v>Will work for them</v>
      </c>
      <c r="J237" s="1">
        <f>IFERROR(__xludf.DUMMYFUNCTION("""COMPUTED_VALUE"""),5.0)</f>
        <v>5</v>
      </c>
      <c r="K237" s="1" t="str">
        <f>IFERROR(__xludf.DUMMYFUNCTION("""COMPUTED_VALUE"""),"Hybrid Working Environment with less than 15 days a month at office")</f>
        <v>Hybrid Working Environment with less than 15 days a month at office</v>
      </c>
      <c r="L2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" s="1" t="str">
        <f>IFERROR(__xludf.DUMMYFUNCTION("""COMPUTED_VALUE"""),"Self Paced Learning Portals, Learning by observing others")</f>
        <v>Self Paced Learning Portals, Learning by observing others</v>
      </c>
      <c r="N237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37" s="1" t="str">
        <f>IFERROR(__xludf.DUMMYFUNCTION("""COMPUTED_VALUE"""),"Manager who explains what is expected, sets a goal and helps achieve it")</f>
        <v>Manager who explains what is expected, sets a goal and helps achieve it</v>
      </c>
      <c r="P237" s="1" t="str">
        <f>IFERROR(__xludf.DUMMYFUNCTION("""COMPUTED_VALUE"""),"Work with 2 to 3 people in my team")</f>
        <v>Work with 2 to 3 people in my team</v>
      </c>
      <c r="Q237" s="1"/>
      <c r="R237" s="1"/>
      <c r="S237" s="1"/>
    </row>
    <row r="238">
      <c r="A238" s="2">
        <f>IFERROR(__xludf.DUMMYFUNCTION("""COMPUTED_VALUE"""),44916.90283112269)</f>
        <v>44916.90283</v>
      </c>
      <c r="B238" s="1" t="str">
        <f>IFERROR(__xludf.DUMMYFUNCTION("""COMPUTED_VALUE"""),"India")</f>
        <v>India</v>
      </c>
      <c r="C238" s="1">
        <f>IFERROR(__xludf.DUMMYFUNCTION("""COMPUTED_VALUE"""),605102.0)</f>
        <v>605102</v>
      </c>
      <c r="D238" s="1" t="str">
        <f>IFERROR(__xludf.DUMMYFUNCTION("""COMPUTED_VALUE"""),"Female")</f>
        <v>Female</v>
      </c>
      <c r="E238" s="1" t="str">
        <f>IFERROR(__xludf.DUMMYFUNCTION("""COMPUTED_VALUE"""),"My Parents")</f>
        <v>My Parents</v>
      </c>
      <c r="F238" s="1" t="str">
        <f>IFERROR(__xludf.DUMMYFUNCTION("""COMPUTED_VALUE"""),"Yes, I will earn and do that")</f>
        <v>Yes, I will earn and do that</v>
      </c>
      <c r="G238" s="1" t="str">
        <f>IFERROR(__xludf.DUMMYFUNCTION("""COMPUTED_VALUE"""),"Will work for 3 years or more")</f>
        <v>Will work for 3 years or more</v>
      </c>
      <c r="H238" s="1" t="str">
        <f>IFERROR(__xludf.DUMMYFUNCTION("""COMPUTED_VALUE"""),"Yes")</f>
        <v>Yes</v>
      </c>
      <c r="I238" s="1" t="str">
        <f>IFERROR(__xludf.DUMMYFUNCTION("""COMPUTED_VALUE"""),"Will work for them")</f>
        <v>Will work for them</v>
      </c>
      <c r="J238" s="1">
        <f>IFERROR(__xludf.DUMMYFUNCTION("""COMPUTED_VALUE"""),1.0)</f>
        <v>1</v>
      </c>
      <c r="K238" s="1" t="str">
        <f>IFERROR(__xludf.DUMMYFUNCTION("""COMPUTED_VALUE"""),"Every Day Office Environment")</f>
        <v>Every Day Office Environment</v>
      </c>
      <c r="L238" s="1" t="str">
        <f>IFERROR(__xludf.DUMMYFUNCTION("""COMPUTED_VALUE"""),"Employer who appreciates learning and enables that environment")</f>
        <v>Employer who appreciates learning and enables that environment</v>
      </c>
      <c r="M238" s="1" t="str">
        <f>IFERROR(__xludf.DUMMYFUNCTION("""COMPUTED_VALUE"""),"Self Paced Learning Portals, Learning by observing others")</f>
        <v>Self Paced Learning Portals, Learning by observing others</v>
      </c>
      <c r="N238" s="1" t="str">
        <f>IFERROR(__xludf.DUMMYFUNCTION("""COMPUTED_VALUE"""),"Design and Creative strategy in any company, Work in a BPO setup for some well known client, Become a content Creator in some platform")</f>
        <v>Design and Creative strategy in any company, Work in a BPO setup for some well known client, Become a content Creator in some platform</v>
      </c>
      <c r="O238" s="1" t="str">
        <f>IFERROR(__xludf.DUMMYFUNCTION("""COMPUTED_VALUE"""),"Manager who sets goal and helps me achieve it")</f>
        <v>Manager who sets goal and helps me achieve it</v>
      </c>
      <c r="P238" s="1" t="str">
        <f>IFERROR(__xludf.DUMMYFUNCTION("""COMPUTED_VALUE"""),"Work with 7 to 10 or more people in my team")</f>
        <v>Work with 7 to 10 or more people in my team</v>
      </c>
      <c r="Q238" s="1"/>
      <c r="R238" s="1"/>
      <c r="S238" s="1"/>
    </row>
    <row r="239">
      <c r="A239" s="2">
        <f>IFERROR(__xludf.DUMMYFUNCTION("""COMPUTED_VALUE"""),44917.3138558912)</f>
        <v>44917.31386</v>
      </c>
      <c r="B239" s="1" t="str">
        <f>IFERROR(__xludf.DUMMYFUNCTION("""COMPUTED_VALUE"""),"India")</f>
        <v>India</v>
      </c>
      <c r="C239" s="1">
        <f>IFERROR(__xludf.DUMMYFUNCTION("""COMPUTED_VALUE"""),500026.0)</f>
        <v>500026</v>
      </c>
      <c r="D239" s="1" t="str">
        <f>IFERROR(__xludf.DUMMYFUNCTION("""COMPUTED_VALUE"""),"Female")</f>
        <v>Female</v>
      </c>
      <c r="E239" s="1" t="str">
        <f>IFERROR(__xludf.DUMMYFUNCTION("""COMPUTED_VALUE"""),"People who have changed the world for better")</f>
        <v>People who have changed the world for better</v>
      </c>
      <c r="F239" s="1" t="str">
        <f>IFERROR(__xludf.DUMMYFUNCTION("""COMPUTED_VALUE"""),"No I would not be pursuing Higher Education outside of India")</f>
        <v>No I would not be pursuing Higher Education outside of India</v>
      </c>
      <c r="G239" s="1" t="str">
        <f>IFERROR(__xludf.DUMMYFUNCTION("""COMPUTED_VALUE"""),"This will be hard to do, but if it is the right company I would try")</f>
        <v>This will be hard to do, but if it is the right company I would try</v>
      </c>
      <c r="H239" s="1" t="str">
        <f>IFERROR(__xludf.DUMMYFUNCTION("""COMPUTED_VALUE"""),"No")</f>
        <v>No</v>
      </c>
      <c r="I239" s="1" t="str">
        <f>IFERROR(__xludf.DUMMYFUNCTION("""COMPUTED_VALUE"""),"Will NOT work for them")</f>
        <v>Will NOT work for them</v>
      </c>
      <c r="J239" s="1">
        <f>IFERROR(__xludf.DUMMYFUNCTION("""COMPUTED_VALUE"""),7.0)</f>
        <v>7</v>
      </c>
      <c r="K239" s="1" t="str">
        <f>IFERROR(__xludf.DUMMYFUNCTION("""COMPUTED_VALUE"""),"Hybrid Working Environment with less than 10 days a month at office")</f>
        <v>Hybrid Working Environment with less than 10 days a month at office</v>
      </c>
      <c r="L2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" s="1" t="str">
        <f>IFERROR(__xludf.DUMMYFUNCTION("""COMPUTED_VALUE"""),"Self Paced Learning Portals, Instructor or Expert Learning Programs")</f>
        <v>Self Paced Learning Portals, Instructor or Expert Learning Programs</v>
      </c>
      <c r="N239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239" s="1" t="str">
        <f>IFERROR(__xludf.DUMMYFUNCTION("""COMPUTED_VALUE"""),"Manager who explains what is expected, sets a goal and helps achieve it")</f>
        <v>Manager who explains what is expected, sets a goal and helps achieve it</v>
      </c>
      <c r="P239" s="1" t="str">
        <f>IFERROR(__xludf.DUMMYFUNCTION("""COMPUTED_VALUE"""),"Work with 5 to 6 people in my team")</f>
        <v>Work with 5 to 6 people in my team</v>
      </c>
      <c r="Q239" s="1"/>
      <c r="R239" s="1"/>
      <c r="S239" s="1"/>
    </row>
    <row r="240">
      <c r="A240" s="2">
        <f>IFERROR(__xludf.DUMMYFUNCTION("""COMPUTED_VALUE"""),44917.3672387963)</f>
        <v>44917.36724</v>
      </c>
      <c r="B240" s="1" t="str">
        <f>IFERROR(__xludf.DUMMYFUNCTION("""COMPUTED_VALUE"""),"India")</f>
        <v>India</v>
      </c>
      <c r="C240" s="1">
        <f>IFERROR(__xludf.DUMMYFUNCTION("""COMPUTED_VALUE"""),500030.0)</f>
        <v>500030</v>
      </c>
      <c r="D240" s="1" t="str">
        <f>IFERROR(__xludf.DUMMYFUNCTION("""COMPUTED_VALUE"""),"Female")</f>
        <v>Female</v>
      </c>
      <c r="E240" s="1" t="str">
        <f>IFERROR(__xludf.DUMMYFUNCTION("""COMPUTED_VALUE"""),"Social Media like LinkedIn")</f>
        <v>Social Media like LinkedIn</v>
      </c>
      <c r="F240" s="1" t="str">
        <f>IFERROR(__xludf.DUMMYFUNCTION("""COMPUTED_VALUE"""),"Yes, I will earn and do that")</f>
        <v>Yes, I will earn and do that</v>
      </c>
      <c r="G240" s="1" t="str">
        <f>IFERROR(__xludf.DUMMYFUNCTION("""COMPUTED_VALUE"""),"This will be hard to do, but if it is the right company I would try")</f>
        <v>This will be hard to do, but if it is the right company I would try</v>
      </c>
      <c r="H240" s="1" t="str">
        <f>IFERROR(__xludf.DUMMYFUNCTION("""COMPUTED_VALUE"""),"No")</f>
        <v>No</v>
      </c>
      <c r="I240" s="1" t="str">
        <f>IFERROR(__xludf.DUMMYFUNCTION("""COMPUTED_VALUE"""),"Will NOT work for them")</f>
        <v>Will NOT work for them</v>
      </c>
      <c r="J240" s="1">
        <f>IFERROR(__xludf.DUMMYFUNCTION("""COMPUTED_VALUE"""),5.0)</f>
        <v>5</v>
      </c>
      <c r="K240" s="1" t="str">
        <f>IFERROR(__xludf.DUMMYFUNCTION("""COMPUTED_VALUE"""),"Every Day Office Environment")</f>
        <v>Every Day Office Environment</v>
      </c>
      <c r="L240" s="1" t="str">
        <f>IFERROR(__xludf.DUMMYFUNCTION("""COMPUTED_VALUE"""),"Employer who appreciates learning and enables that environment")</f>
        <v>Employer who appreciates learning and enables that environment</v>
      </c>
      <c r="M240" s="1" t="str">
        <f>IFERROR(__xludf.DUMMYFUNCTION("""COMPUTED_VALUE"""),"Instructor or Expert Learning Programs, Learning by observing others")</f>
        <v>Instructor or Expert Learning Programs, Learning by observing others</v>
      </c>
      <c r="N240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240" s="1" t="str">
        <f>IFERROR(__xludf.DUMMYFUNCTION("""COMPUTED_VALUE"""),"Manager who explains what is expected, sets a goal and helps achieve it")</f>
        <v>Manager who explains what is expected, sets a goal and helps achieve it</v>
      </c>
      <c r="P240" s="1" t="str">
        <f>IFERROR(__xludf.DUMMYFUNCTION("""COMPUTED_VALUE"""),"Work with 7 to 10 or more people in my team")</f>
        <v>Work with 7 to 10 or more people in my team</v>
      </c>
      <c r="Q240" s="1"/>
      <c r="R240" s="1"/>
      <c r="S240" s="1"/>
    </row>
    <row r="241">
      <c r="A241" s="2">
        <f>IFERROR(__xludf.DUMMYFUNCTION("""COMPUTED_VALUE"""),44917.44991902778)</f>
        <v>44917.44992</v>
      </c>
      <c r="B241" s="1" t="str">
        <f>IFERROR(__xludf.DUMMYFUNCTION("""COMPUTED_VALUE"""),"India")</f>
        <v>India</v>
      </c>
      <c r="C241" s="1">
        <f>IFERROR(__xludf.DUMMYFUNCTION("""COMPUTED_VALUE"""),462043.0)</f>
        <v>462043</v>
      </c>
      <c r="D241" s="1" t="str">
        <f>IFERROR(__xludf.DUMMYFUNCTION("""COMPUTED_VALUE"""),"Female")</f>
        <v>Female</v>
      </c>
      <c r="E241" s="1" t="str">
        <f>IFERROR(__xludf.DUMMYFUNCTION("""COMPUTED_VALUE"""),"People who have changed the world for better")</f>
        <v>People who have changed the world for better</v>
      </c>
      <c r="F241" s="1" t="str">
        <f>IFERROR(__xludf.DUMMYFUNCTION("""COMPUTED_VALUE"""),"Yes, I will earn and do that")</f>
        <v>Yes, I will earn and do that</v>
      </c>
      <c r="G241" s="1" t="str">
        <f>IFERROR(__xludf.DUMMYFUNCTION("""COMPUTED_VALUE"""),"This will be hard to do, but if it is the right company I would try")</f>
        <v>This will be hard to do, but if it is the right company I would try</v>
      </c>
      <c r="H241" s="1" t="str">
        <f>IFERROR(__xludf.DUMMYFUNCTION("""COMPUTED_VALUE"""),"No")</f>
        <v>No</v>
      </c>
      <c r="I241" s="1" t="str">
        <f>IFERROR(__xludf.DUMMYFUNCTION("""COMPUTED_VALUE"""),"Will NOT work for them")</f>
        <v>Will NOT work for them</v>
      </c>
      <c r="J241" s="1">
        <f>IFERROR(__xludf.DUMMYFUNCTION("""COMPUTED_VALUE"""),8.0)</f>
        <v>8</v>
      </c>
      <c r="K241" s="1" t="str">
        <f>IFERROR(__xludf.DUMMYFUNCTION("""COMPUTED_VALUE"""),"Every Day Office Environment")</f>
        <v>Every Day Office Environment</v>
      </c>
      <c r="L2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1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241" s="1" t="str">
        <f>IFERROR(__xludf.DUMMYFUNCTION("""COMPUTED_VALUE"""),"Manager who sets goal and helps me achieve it")</f>
        <v>Manager who sets goal and helps me achieve it</v>
      </c>
      <c r="P24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41" s="1"/>
      <c r="R241" s="1"/>
      <c r="S241" s="1"/>
    </row>
    <row r="242">
      <c r="A242" s="2">
        <f>IFERROR(__xludf.DUMMYFUNCTION("""COMPUTED_VALUE"""),44917.48686870371)</f>
        <v>44917.48687</v>
      </c>
      <c r="B242" s="1" t="str">
        <f>IFERROR(__xludf.DUMMYFUNCTION("""COMPUTED_VALUE"""),"India")</f>
        <v>India</v>
      </c>
      <c r="C242" s="1">
        <f>IFERROR(__xludf.DUMMYFUNCTION("""COMPUTED_VALUE"""),786001.0)</f>
        <v>786001</v>
      </c>
      <c r="D242" s="1" t="str">
        <f>IFERROR(__xludf.DUMMYFUNCTION("""COMPUTED_VALUE"""),"Male")</f>
        <v>Male</v>
      </c>
      <c r="E242" s="1" t="str">
        <f>IFERROR(__xludf.DUMMYFUNCTION("""COMPUTED_VALUE"""),"People from my circle, but not family members")</f>
        <v>People from my circle, but not family members</v>
      </c>
      <c r="F242" s="1" t="str">
        <f>IFERROR(__xludf.DUMMYFUNCTION("""COMPUTED_VALUE"""),"No, But if someone could bare the cost I will")</f>
        <v>No, But if someone could bare the cost I will</v>
      </c>
      <c r="G242" s="1" t="str">
        <f>IFERROR(__xludf.DUMMYFUNCTION("""COMPUTED_VALUE"""),"This will be hard to do, but if it is the right company I would try")</f>
        <v>This will be hard to do, but if it is the right company I would try</v>
      </c>
      <c r="H242" s="1" t="str">
        <f>IFERROR(__xludf.DUMMYFUNCTION("""COMPUTED_VALUE"""),"No")</f>
        <v>No</v>
      </c>
      <c r="I242" s="1" t="str">
        <f>IFERROR(__xludf.DUMMYFUNCTION("""COMPUTED_VALUE"""),"Will work for them")</f>
        <v>Will work for them</v>
      </c>
      <c r="J242" s="1">
        <f>IFERROR(__xludf.DUMMYFUNCTION("""COMPUTED_VALUE"""),9.0)</f>
        <v>9</v>
      </c>
      <c r="K242" s="1" t="str">
        <f>IFERROR(__xludf.DUMMYFUNCTION("""COMPUTED_VALUE"""),"Hybrid Working Environment with less than 15 days a month at office")</f>
        <v>Hybrid Working Environment with less than 15 days a month at office</v>
      </c>
      <c r="L2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2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242" s="1" t="str">
        <f>IFERROR(__xludf.DUMMYFUNCTION("""COMPUTED_VALUE"""),"Manager who explains what is expected, sets a goal and helps achieve it")</f>
        <v>Manager who explains what is expected, sets a goal and helps achieve it</v>
      </c>
      <c r="P242" s="1" t="str">
        <f>IFERROR(__xludf.DUMMYFUNCTION("""COMPUTED_VALUE"""),"Work with 7 to 10 or more people in my team")</f>
        <v>Work with 7 to 10 or more people in my team</v>
      </c>
      <c r="Q242" s="1"/>
      <c r="R242" s="1"/>
      <c r="S242" s="1"/>
    </row>
    <row r="243">
      <c r="A243" s="2">
        <f>IFERROR(__xludf.DUMMYFUNCTION("""COMPUTED_VALUE"""),44917.518960416666)</f>
        <v>44917.51896</v>
      </c>
      <c r="B243" s="1" t="str">
        <f>IFERROR(__xludf.DUMMYFUNCTION("""COMPUTED_VALUE"""),"India")</f>
        <v>India</v>
      </c>
      <c r="C243" s="1">
        <f>IFERROR(__xludf.DUMMYFUNCTION("""COMPUTED_VALUE"""),605004.0)</f>
        <v>605004</v>
      </c>
      <c r="D243" s="1" t="str">
        <f>IFERROR(__xludf.DUMMYFUNCTION("""COMPUTED_VALUE"""),"Male")</f>
        <v>Male</v>
      </c>
      <c r="E243" s="1" t="str">
        <f>IFERROR(__xludf.DUMMYFUNCTION("""COMPUTED_VALUE"""),"Influencers who had successful careers")</f>
        <v>Influencers who had successful careers</v>
      </c>
      <c r="F243" s="1" t="str">
        <f>IFERROR(__xludf.DUMMYFUNCTION("""COMPUTED_VALUE"""),"Yes, I will earn and do that")</f>
        <v>Yes, I will earn and do that</v>
      </c>
      <c r="G243" s="1" t="str">
        <f>IFERROR(__xludf.DUMMYFUNCTION("""COMPUTED_VALUE"""),"This will be hard to do, but if it is the right company I would try")</f>
        <v>This will be hard to do, but if it is the right company I would try</v>
      </c>
      <c r="H243" s="1" t="str">
        <f>IFERROR(__xludf.DUMMYFUNCTION("""COMPUTED_VALUE"""),"No")</f>
        <v>No</v>
      </c>
      <c r="I243" s="1" t="str">
        <f>IFERROR(__xludf.DUMMYFUNCTION("""COMPUTED_VALUE"""),"Will NOT work for them")</f>
        <v>Will NOT work for them</v>
      </c>
      <c r="J243" s="1">
        <f>IFERROR(__xludf.DUMMYFUNCTION("""COMPUTED_VALUE"""),3.0)</f>
        <v>3</v>
      </c>
      <c r="K243" s="1" t="str">
        <f>IFERROR(__xludf.DUMMYFUNCTION("""COMPUTED_VALUE"""),"Hybrid Working Environment with less than 15 days a month at office")</f>
        <v>Hybrid Working Environment with less than 15 days a month at office</v>
      </c>
      <c r="L2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43" s="1" t="str">
        <f>IFERROR(__xludf.DUMMYFUNCTION("""COMPUTED_VALUE"""),"Manager who explains what is expected, sets a goal and helps achieve it")</f>
        <v>Manager who explains what is expected, sets a goal and helps achieve it</v>
      </c>
      <c r="P243" s="1" t="str">
        <f>IFERROR(__xludf.DUMMYFUNCTION("""COMPUTED_VALUE"""),"Work alone, Work with 5 to 6 people in my team")</f>
        <v>Work alone, Work with 5 to 6 people in my team</v>
      </c>
      <c r="Q243" s="1"/>
      <c r="R243" s="1"/>
      <c r="S243" s="1"/>
    </row>
    <row r="244">
      <c r="A244" s="2">
        <f>IFERROR(__xludf.DUMMYFUNCTION("""COMPUTED_VALUE"""),44917.52814055556)</f>
        <v>44917.52814</v>
      </c>
      <c r="B244" s="1" t="str">
        <f>IFERROR(__xludf.DUMMYFUNCTION("""COMPUTED_VALUE"""),"India")</f>
        <v>India</v>
      </c>
      <c r="C244" s="1">
        <f>IFERROR(__xludf.DUMMYFUNCTION("""COMPUTED_VALUE"""),700041.0)</f>
        <v>700041</v>
      </c>
      <c r="D244" s="1" t="str">
        <f>IFERROR(__xludf.DUMMYFUNCTION("""COMPUTED_VALUE"""),"Male")</f>
        <v>Male</v>
      </c>
      <c r="E244" s="1" t="str">
        <f>IFERROR(__xludf.DUMMYFUNCTION("""COMPUTED_VALUE"""),"People who have changed the world for better")</f>
        <v>People who have changed the world for better</v>
      </c>
      <c r="F244" s="1" t="str">
        <f>IFERROR(__xludf.DUMMYFUNCTION("""COMPUTED_VALUE"""),"No I would not be pursuing Higher Education outside of India")</f>
        <v>No I would not be pursuing Higher Education outside of India</v>
      </c>
      <c r="G244" s="1" t="str">
        <f>IFERROR(__xludf.DUMMYFUNCTION("""COMPUTED_VALUE"""),"This will be hard to do, but if it is the right company I would try")</f>
        <v>This will be hard to do, but if it is the right company I would try</v>
      </c>
      <c r="H244" s="1" t="str">
        <f>IFERROR(__xludf.DUMMYFUNCTION("""COMPUTED_VALUE"""),"No")</f>
        <v>No</v>
      </c>
      <c r="I244" s="1" t="str">
        <f>IFERROR(__xludf.DUMMYFUNCTION("""COMPUTED_VALUE"""),"Will NOT work for them")</f>
        <v>Will NOT work for them</v>
      </c>
      <c r="J244" s="1">
        <f>IFERROR(__xludf.DUMMYFUNCTION("""COMPUTED_VALUE"""),3.0)</f>
        <v>3</v>
      </c>
      <c r="K244" s="1" t="str">
        <f>IFERROR(__xludf.DUMMYFUNCTION("""COMPUTED_VALUE"""),"Fully Remote with Options to travel as and when needed")</f>
        <v>Fully Remote with Options to travel as and when needed</v>
      </c>
      <c r="L2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4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44" s="1" t="str">
        <f>IFERROR(__xludf.DUMMYFUNCTION("""COMPUTED_VALUE"""),"Manager who explains what is expected, sets a goal and helps achieve it")</f>
        <v>Manager who explains what is expected, sets a goal and helps achieve it</v>
      </c>
      <c r="P244" s="1" t="str">
        <f>IFERROR(__xludf.DUMMYFUNCTION("""COMPUTED_VALUE"""),"Work with 2 to 3 people in my team")</f>
        <v>Work with 2 to 3 people in my team</v>
      </c>
      <c r="Q244" s="1"/>
      <c r="R244" s="1"/>
      <c r="S244" s="1"/>
    </row>
    <row r="245">
      <c r="A245" s="2">
        <f>IFERROR(__xludf.DUMMYFUNCTION("""COMPUTED_VALUE"""),44917.532636296295)</f>
        <v>44917.53264</v>
      </c>
      <c r="B245" s="1" t="str">
        <f>IFERROR(__xludf.DUMMYFUNCTION("""COMPUTED_VALUE"""),"India")</f>
        <v>India</v>
      </c>
      <c r="C245" s="1">
        <f>IFERROR(__xludf.DUMMYFUNCTION("""COMPUTED_VALUE"""),700041.0)</f>
        <v>700041</v>
      </c>
      <c r="D245" s="1" t="str">
        <f>IFERROR(__xludf.DUMMYFUNCTION("""COMPUTED_VALUE"""),"Female")</f>
        <v>Female</v>
      </c>
      <c r="E245" s="1" t="str">
        <f>IFERROR(__xludf.DUMMYFUNCTION("""COMPUTED_VALUE"""),"My Parents")</f>
        <v>My Parents</v>
      </c>
      <c r="F245" s="1" t="str">
        <f>IFERROR(__xludf.DUMMYFUNCTION("""COMPUTED_VALUE"""),"No I would not be pursuing Higher Education outside of India")</f>
        <v>No I would not be pursuing Higher Education outside of India</v>
      </c>
      <c r="G245" s="1" t="str">
        <f>IFERROR(__xludf.DUMMYFUNCTION("""COMPUTED_VALUE"""),"This will be hard to do, but if it is the right company I would try")</f>
        <v>This will be hard to do, but if it is the right company I would try</v>
      </c>
      <c r="H245" s="1" t="str">
        <f>IFERROR(__xludf.DUMMYFUNCTION("""COMPUTED_VALUE"""),"No")</f>
        <v>No</v>
      </c>
      <c r="I245" s="1" t="str">
        <f>IFERROR(__xludf.DUMMYFUNCTION("""COMPUTED_VALUE"""),"Will NOT work for them")</f>
        <v>Will NOT work for them</v>
      </c>
      <c r="J245" s="1">
        <f>IFERROR(__xludf.DUMMYFUNCTION("""COMPUTED_VALUE"""),9.0)</f>
        <v>9</v>
      </c>
      <c r="K245" s="1" t="str">
        <f>IFERROR(__xludf.DUMMYFUNCTION("""COMPUTED_VALUE"""),"Fully Remote with Options to travel as and when needed")</f>
        <v>Fully Remote with Options to travel as and when needed</v>
      </c>
      <c r="L245" s="1" t="str">
        <f>IFERROR(__xludf.DUMMYFUNCTION("""COMPUTED_VALUE"""),"Employer who appreciates learning and enables that environment")</f>
        <v>Employer who appreciates learning and enables that environment</v>
      </c>
      <c r="M24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5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45" s="1" t="str">
        <f>IFERROR(__xludf.DUMMYFUNCTION("""COMPUTED_VALUE"""),"Manager who sets goal and helps me achieve it")</f>
        <v>Manager who sets goal and helps me achieve it</v>
      </c>
      <c r="P245" s="1" t="str">
        <f>IFERROR(__xludf.DUMMYFUNCTION("""COMPUTED_VALUE"""),"Work alone, Work with 2 to 3 people in my team")</f>
        <v>Work alone, Work with 2 to 3 people in my team</v>
      </c>
      <c r="Q245" s="1"/>
      <c r="R245" s="1"/>
      <c r="S245" s="1"/>
    </row>
    <row r="246">
      <c r="A246" s="2">
        <f>IFERROR(__xludf.DUMMYFUNCTION("""COMPUTED_VALUE"""),44917.624001874996)</f>
        <v>44917.624</v>
      </c>
      <c r="B246" s="1" t="str">
        <f>IFERROR(__xludf.DUMMYFUNCTION("""COMPUTED_VALUE"""),"India")</f>
        <v>India</v>
      </c>
      <c r="C246" s="1">
        <f>IFERROR(__xludf.DUMMYFUNCTION("""COMPUTED_VALUE"""),828114.0)</f>
        <v>828114</v>
      </c>
      <c r="D246" s="1" t="str">
        <f>IFERROR(__xludf.DUMMYFUNCTION("""COMPUTED_VALUE"""),"Male")</f>
        <v>Male</v>
      </c>
      <c r="E246" s="1" t="str">
        <f>IFERROR(__xludf.DUMMYFUNCTION("""COMPUTED_VALUE"""),"Influencers who had successful careers")</f>
        <v>Influencers who had successful careers</v>
      </c>
      <c r="F246" s="1" t="str">
        <f>IFERROR(__xludf.DUMMYFUNCTION("""COMPUTED_VALUE"""),"Yes, I will earn and do that")</f>
        <v>Yes, I will earn and do that</v>
      </c>
      <c r="G246" s="1" t="str">
        <f>IFERROR(__xludf.DUMMYFUNCTION("""COMPUTED_VALUE"""),"This will be hard to do, but if it is the right company I would try")</f>
        <v>This will be hard to do, but if it is the right company I would try</v>
      </c>
      <c r="H246" s="1" t="str">
        <f>IFERROR(__xludf.DUMMYFUNCTION("""COMPUTED_VALUE"""),"No")</f>
        <v>No</v>
      </c>
      <c r="I246" s="1" t="str">
        <f>IFERROR(__xludf.DUMMYFUNCTION("""COMPUTED_VALUE"""),"Will NOT work for them")</f>
        <v>Will NOT work for them</v>
      </c>
      <c r="J246" s="1">
        <f>IFERROR(__xludf.DUMMYFUNCTION("""COMPUTED_VALUE"""),7.0)</f>
        <v>7</v>
      </c>
      <c r="K246" s="1" t="str">
        <f>IFERROR(__xludf.DUMMYFUNCTION("""COMPUTED_VALUE"""),"Hybrid Working Environment with less than 15 days a month at office")</f>
        <v>Hybrid Working Environment with less than 15 days a month at office</v>
      </c>
      <c r="L2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6" s="1" t="str">
        <f>IFERROR(__xludf.DUMMYFUNCTION("""COMPUTED_VALUE"""),"Self Paced Learning Portals, Instructor or Expert Learning Programs")</f>
        <v>Self Paced Learning Portals, Instructor or Expert Learning Programs</v>
      </c>
      <c r="N246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246" s="1" t="str">
        <f>IFERROR(__xludf.DUMMYFUNCTION("""COMPUTED_VALUE"""),"Manager who sets goal and helps me achieve it")</f>
        <v>Manager who sets goal and helps me achieve it</v>
      </c>
      <c r="P246" s="1" t="str">
        <f>IFERROR(__xludf.DUMMYFUNCTION("""COMPUTED_VALUE"""),"Work with 5 to 6 people in my team")</f>
        <v>Work with 5 to 6 people in my team</v>
      </c>
      <c r="Q246" s="1"/>
      <c r="R246" s="1"/>
      <c r="S246" s="1"/>
    </row>
    <row r="247">
      <c r="A247" s="2">
        <f>IFERROR(__xludf.DUMMYFUNCTION("""COMPUTED_VALUE"""),44917.6491581713)</f>
        <v>44917.64916</v>
      </c>
      <c r="B247" s="1" t="str">
        <f>IFERROR(__xludf.DUMMYFUNCTION("""COMPUTED_VALUE"""),"Germany")</f>
        <v>Germany</v>
      </c>
      <c r="C247" s="1">
        <f>IFERROR(__xludf.DUMMYFUNCTION("""COMPUTED_VALUE"""),85368.0)</f>
        <v>85368</v>
      </c>
      <c r="D247" s="1" t="str">
        <f>IFERROR(__xludf.DUMMYFUNCTION("""COMPUTED_VALUE"""),"Female")</f>
        <v>Female</v>
      </c>
      <c r="E247" s="1" t="str">
        <f>IFERROR(__xludf.DUMMYFUNCTION("""COMPUTED_VALUE"""),"People who have changed the world for better")</f>
        <v>People who have changed the world for better</v>
      </c>
      <c r="F247" s="1" t="str">
        <f>IFERROR(__xludf.DUMMYFUNCTION("""COMPUTED_VALUE"""),"Yes, I will earn and do that")</f>
        <v>Yes, I will earn and do that</v>
      </c>
      <c r="G247" s="1" t="str">
        <f>IFERROR(__xludf.DUMMYFUNCTION("""COMPUTED_VALUE"""),"This will be hard to do, but if it is the right company I would try")</f>
        <v>This will be hard to do, but if it is the right company I would try</v>
      </c>
      <c r="H247" s="1" t="str">
        <f>IFERROR(__xludf.DUMMYFUNCTION("""COMPUTED_VALUE"""),"No")</f>
        <v>No</v>
      </c>
      <c r="I247" s="1" t="str">
        <f>IFERROR(__xludf.DUMMYFUNCTION("""COMPUTED_VALUE"""),"Will NOT work for them")</f>
        <v>Will NOT work for them</v>
      </c>
      <c r="J247" s="1">
        <f>IFERROR(__xludf.DUMMYFUNCTION("""COMPUTED_VALUE"""),5.0)</f>
        <v>5</v>
      </c>
      <c r="K247" s="1" t="str">
        <f>IFERROR(__xludf.DUMMYFUNCTION("""COMPUTED_VALUE"""),"Fully Remote with Options to travel as and when needed")</f>
        <v>Fully Remote with Options to travel as and when needed</v>
      </c>
      <c r="L247" s="1" t="str">
        <f>IFERROR(__xludf.DUMMYFUNCTION("""COMPUTED_VALUE"""),"Employer who appreciates learning and enables that environment")</f>
        <v>Employer who appreciates learning and enables that environment</v>
      </c>
      <c r="M247" s="1" t="str">
        <f>IFERROR(__xludf.DUMMYFUNCTION("""COMPUTED_VALUE"""),"Self Paced Learning Portals, Instructor or Expert Learning Programs")</f>
        <v>Self Paced Learning Portals, Instructor or Expert Learning Programs</v>
      </c>
      <c r="N247" s="1" t="str">
        <f>IFERROR(__xludf.DUMMYFUNCTION("""COMPUTED_VALUE"""),"Teaching in any of the institutes/online or Offline, Manage and drive End-to-End Projects or Products, Build and develop a Team")</f>
        <v>Teaching in any of the institutes/online or Offline, Manage and drive End-to-End Projects or Products, Build and develop a Team</v>
      </c>
      <c r="O247" s="1" t="str">
        <f>IFERROR(__xludf.DUMMYFUNCTION("""COMPUTED_VALUE"""),"Manager who clearly describes what she/he needs")</f>
        <v>Manager who clearly describes what she/he needs</v>
      </c>
      <c r="P247" s="1" t="str">
        <f>IFERROR(__xludf.DUMMYFUNCTION("""COMPUTED_VALUE"""),"Work with 2 to 3 people in my team")</f>
        <v>Work with 2 to 3 people in my team</v>
      </c>
      <c r="Q247" s="1"/>
      <c r="R247" s="1"/>
      <c r="S247" s="1"/>
    </row>
    <row r="248">
      <c r="A248" s="2">
        <f>IFERROR(__xludf.DUMMYFUNCTION("""COMPUTED_VALUE"""),44917.65105861111)</f>
        <v>44917.65106</v>
      </c>
      <c r="B248" s="1" t="str">
        <f>IFERROR(__xludf.DUMMYFUNCTION("""COMPUTED_VALUE"""),"Germany")</f>
        <v>Germany</v>
      </c>
      <c r="C248" s="1">
        <f>IFERROR(__xludf.DUMMYFUNCTION("""COMPUTED_VALUE"""),81369.0)</f>
        <v>81369</v>
      </c>
      <c r="D248" s="1" t="str">
        <f>IFERROR(__xludf.DUMMYFUNCTION("""COMPUTED_VALUE"""),"Female")</f>
        <v>Female</v>
      </c>
      <c r="E248" s="1" t="str">
        <f>IFERROR(__xludf.DUMMYFUNCTION("""COMPUTED_VALUE"""),"My Parents")</f>
        <v>My Parents</v>
      </c>
      <c r="F248" s="1" t="str">
        <f>IFERROR(__xludf.DUMMYFUNCTION("""COMPUTED_VALUE"""),"Yes, I will earn and do that")</f>
        <v>Yes, I will earn and do that</v>
      </c>
      <c r="G248" s="1" t="str">
        <f>IFERROR(__xludf.DUMMYFUNCTION("""COMPUTED_VALUE"""),"This will be hard to do, but if it is the right company I would try")</f>
        <v>This will be hard to do, but if it is the right company I would try</v>
      </c>
      <c r="H248" s="1" t="str">
        <f>IFERROR(__xludf.DUMMYFUNCTION("""COMPUTED_VALUE"""),"Yes")</f>
        <v>Yes</v>
      </c>
      <c r="I248" s="1" t="str">
        <f>IFERROR(__xludf.DUMMYFUNCTION("""COMPUTED_VALUE"""),"Will work for them")</f>
        <v>Will work for them</v>
      </c>
      <c r="J248" s="1">
        <f>IFERROR(__xludf.DUMMYFUNCTION("""COMPUTED_VALUE"""),10.0)</f>
        <v>10</v>
      </c>
      <c r="K248" s="1" t="str">
        <f>IFERROR(__xludf.DUMMYFUNCTION("""COMPUTED_VALUE"""),"Hybrid Working Environment with less than 10 days a month at office")</f>
        <v>Hybrid Working Environment with less than 10 days a month at office</v>
      </c>
      <c r="L248" s="1" t="str">
        <f>IFERROR(__xludf.DUMMYFUNCTION("""COMPUTED_VALUE"""),"Employer who rewards learning and enables that environment")</f>
        <v>Employer who rewards learning and enables that environment</v>
      </c>
      <c r="M24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48" s="1" t="str">
        <f>IFERROR(__xludf.DUMMYFUNCTION("""COMPUTED_VALUE"""),"Teaching in any of the institutes/online or Offline, Business Operations in any organization, Work as a freelancer and do my thing my way")</f>
        <v>Teaching in any of the institutes/online or Offline, Business Operations in any organization, Work as a freelancer and do my thing my way</v>
      </c>
      <c r="O248" s="1" t="str">
        <f>IFERROR(__xludf.DUMMYFUNCTION("""COMPUTED_VALUE"""),"Manager who explains what is expected, sets a goal and helps achieve it")</f>
        <v>Manager who explains what is expected, sets a goal and helps achieve it</v>
      </c>
      <c r="P248" s="1" t="str">
        <f>IFERROR(__xludf.DUMMYFUNCTION("""COMPUTED_VALUE"""),"Work with 2 to 3 people in my team")</f>
        <v>Work with 2 to 3 people in my team</v>
      </c>
      <c r="Q248" s="1"/>
      <c r="R248" s="1"/>
      <c r="S248" s="1"/>
    </row>
    <row r="249">
      <c r="A249" s="2">
        <f>IFERROR(__xludf.DUMMYFUNCTION("""COMPUTED_VALUE"""),44917.71310090278)</f>
        <v>44917.7131</v>
      </c>
      <c r="B249" s="1" t="str">
        <f>IFERROR(__xludf.DUMMYFUNCTION("""COMPUTED_VALUE"""),"India")</f>
        <v>India</v>
      </c>
      <c r="C249" s="1">
        <f>IFERROR(__xludf.DUMMYFUNCTION("""COMPUTED_VALUE"""),81241.0)</f>
        <v>81241</v>
      </c>
      <c r="D249" s="1" t="str">
        <f>IFERROR(__xludf.DUMMYFUNCTION("""COMPUTED_VALUE"""),"Male")</f>
        <v>Male</v>
      </c>
      <c r="E249" s="1" t="str">
        <f>IFERROR(__xludf.DUMMYFUNCTION("""COMPUTED_VALUE"""),"People who have changed the world for better")</f>
        <v>People who have changed the world for better</v>
      </c>
      <c r="F249" s="1" t="str">
        <f>IFERROR(__xludf.DUMMYFUNCTION("""COMPUTED_VALUE"""),"Yes, I will earn and do that")</f>
        <v>Yes, I will earn and do that</v>
      </c>
      <c r="G249" s="1" t="str">
        <f>IFERROR(__xludf.DUMMYFUNCTION("""COMPUTED_VALUE"""),"This will be hard to do, but if it is the right company I would try")</f>
        <v>This will be hard to do, but if it is the right company I would try</v>
      </c>
      <c r="H249" s="1" t="str">
        <f>IFERROR(__xludf.DUMMYFUNCTION("""COMPUTED_VALUE"""),"No")</f>
        <v>No</v>
      </c>
      <c r="I249" s="1" t="str">
        <f>IFERROR(__xludf.DUMMYFUNCTION("""COMPUTED_VALUE"""),"Will NOT work for them")</f>
        <v>Will NOT work for them</v>
      </c>
      <c r="J249" s="1">
        <f>IFERROR(__xludf.DUMMYFUNCTION("""COMPUTED_VALUE"""),5.0)</f>
        <v>5</v>
      </c>
      <c r="K249" s="1" t="str">
        <f>IFERROR(__xludf.DUMMYFUNCTION("""COMPUTED_VALUE"""),"Hybrid Working Environment with less than 15 days a month at office")</f>
        <v>Hybrid Working Environment with less than 15 days a month at office</v>
      </c>
      <c r="L2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9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249" s="1" t="str">
        <f>IFERROR(__xludf.DUMMYFUNCTION("""COMPUTED_VALUE"""),"Manager who explains what is expected, sets a goal and helps achieve it")</f>
        <v>Manager who explains what is expected, sets a goal and helps achieve it</v>
      </c>
      <c r="P249" s="1" t="str">
        <f>IFERROR(__xludf.DUMMYFUNCTION("""COMPUTED_VALUE"""),"Work with 5 to 6 people in my team")</f>
        <v>Work with 5 to 6 people in my team</v>
      </c>
      <c r="Q249" s="1"/>
      <c r="R249" s="1"/>
      <c r="S249" s="1"/>
    </row>
    <row r="250">
      <c r="A250" s="2">
        <f>IFERROR(__xludf.DUMMYFUNCTION("""COMPUTED_VALUE"""),44917.72210825232)</f>
        <v>44917.72211</v>
      </c>
      <c r="B250" s="1" t="str">
        <f>IFERROR(__xludf.DUMMYFUNCTION("""COMPUTED_VALUE"""),"India")</f>
        <v>India</v>
      </c>
      <c r="C250" s="1">
        <f>IFERROR(__xludf.DUMMYFUNCTION("""COMPUTED_VALUE"""),176022.0)</f>
        <v>176022</v>
      </c>
      <c r="D250" s="1" t="str">
        <f>IFERROR(__xludf.DUMMYFUNCTION("""COMPUTED_VALUE"""),"Male")</f>
        <v>Male</v>
      </c>
      <c r="E250" s="1" t="str">
        <f>IFERROR(__xludf.DUMMYFUNCTION("""COMPUTED_VALUE"""),"Social Media like LinkedIn")</f>
        <v>Social Media like LinkedIn</v>
      </c>
      <c r="F250" s="1" t="str">
        <f>IFERROR(__xludf.DUMMYFUNCTION("""COMPUTED_VALUE"""),"Yes, I will earn and do that")</f>
        <v>Yes, I will earn and do that</v>
      </c>
      <c r="G250" s="1" t="str">
        <f>IFERROR(__xludf.DUMMYFUNCTION("""COMPUTED_VALUE"""),"Will work for 3 years or more")</f>
        <v>Will work for 3 years or more</v>
      </c>
      <c r="H250" s="1" t="str">
        <f>IFERROR(__xludf.DUMMYFUNCTION("""COMPUTED_VALUE"""),"No")</f>
        <v>No</v>
      </c>
      <c r="I250" s="1" t="str">
        <f>IFERROR(__xludf.DUMMYFUNCTION("""COMPUTED_VALUE"""),"Will work for them")</f>
        <v>Will work for them</v>
      </c>
      <c r="J250" s="1">
        <f>IFERROR(__xludf.DUMMYFUNCTION("""COMPUTED_VALUE"""),7.0)</f>
        <v>7</v>
      </c>
      <c r="K250" s="1" t="str">
        <f>IFERROR(__xludf.DUMMYFUNCTION("""COMPUTED_VALUE"""),"Hybrid Working Environment with less than 10 days a month at office")</f>
        <v>Hybrid Working Environment with less than 10 days a month at office</v>
      </c>
      <c r="L250" s="1" t="str">
        <f>IFERROR(__xludf.DUMMYFUNCTION("""COMPUTED_VALUE"""),"Employer who rewards learning and enables that environment")</f>
        <v>Employer who rewards learning and enables that environment</v>
      </c>
      <c r="M250" s="1" t="str">
        <f>IFERROR(__xludf.DUMMYFUNCTION("""COMPUTED_VALUE"""),"Self Paced Learning Portals, Learning by observing others")</f>
        <v>Self Paced Learning Portals, Learning by observing others</v>
      </c>
      <c r="N250" s="1" t="str">
        <f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250" s="1" t="str">
        <f>IFERROR(__xludf.DUMMYFUNCTION("""COMPUTED_VALUE"""),"Manager who sets targets and expects me to achieve it")</f>
        <v>Manager who sets targets and expects me to achieve it</v>
      </c>
      <c r="P250" s="1" t="str">
        <f>IFERROR(__xludf.DUMMYFUNCTION("""COMPUTED_VALUE"""),"Work with 5 to 6 people in my team")</f>
        <v>Work with 5 to 6 people in my team</v>
      </c>
      <c r="Q250" s="1"/>
      <c r="R250" s="1"/>
      <c r="S250" s="1"/>
    </row>
    <row r="251">
      <c r="A251" s="2">
        <f>IFERROR(__xludf.DUMMYFUNCTION("""COMPUTED_VALUE"""),44917.89603017361)</f>
        <v>44917.89603</v>
      </c>
      <c r="B251" s="1" t="str">
        <f>IFERROR(__xludf.DUMMYFUNCTION("""COMPUTED_VALUE"""),"Canada")</f>
        <v>Canada</v>
      </c>
      <c r="C251" s="1" t="str">
        <f>IFERROR(__xludf.DUMMYFUNCTION("""COMPUTED_VALUE"""),"N2H6M6")</f>
        <v>N2H6M6</v>
      </c>
      <c r="D251" s="1" t="str">
        <f>IFERROR(__xludf.DUMMYFUNCTION("""COMPUTED_VALUE"""),"Male")</f>
        <v>Male</v>
      </c>
      <c r="E251" s="1" t="str">
        <f>IFERROR(__xludf.DUMMYFUNCTION("""COMPUTED_VALUE"""),"People who have changed the world for better")</f>
        <v>People who have changed the world for better</v>
      </c>
      <c r="F251" s="1" t="str">
        <f>IFERROR(__xludf.DUMMYFUNCTION("""COMPUTED_VALUE"""),"Yes, I will earn and do that")</f>
        <v>Yes, I will earn and do that</v>
      </c>
      <c r="G251" s="1" t="str">
        <f>IFERROR(__xludf.DUMMYFUNCTION("""COMPUTED_VALUE"""),"This will be hard to do, but if it is the right company I would try")</f>
        <v>This will be hard to do, but if it is the right company I would try</v>
      </c>
      <c r="H251" s="1" t="str">
        <f>IFERROR(__xludf.DUMMYFUNCTION("""COMPUTED_VALUE"""),"No")</f>
        <v>No</v>
      </c>
      <c r="I251" s="1" t="str">
        <f>IFERROR(__xludf.DUMMYFUNCTION("""COMPUTED_VALUE"""),"Will NOT work for them")</f>
        <v>Will NOT work for them</v>
      </c>
      <c r="J251" s="1">
        <f>IFERROR(__xludf.DUMMYFUNCTION("""COMPUTED_VALUE"""),5.0)</f>
        <v>5</v>
      </c>
      <c r="K251" s="1" t="str">
        <f>IFERROR(__xludf.DUMMYFUNCTION("""COMPUTED_VALUE"""),"Hybrid Working Environment with less than 15 days a month at office")</f>
        <v>Hybrid Working Environment with less than 15 days a month at office</v>
      </c>
      <c r="L2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51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51" s="1" t="str">
        <f>IFERROR(__xludf.DUMMYFUNCTION("""COMPUTED_VALUE"""),"Manager who explains what is expected, sets a goal and helps achieve it")</f>
        <v>Manager who explains what is expected, sets a goal and helps achieve it</v>
      </c>
      <c r="P251" s="1" t="str">
        <f>IFERROR(__xludf.DUMMYFUNCTION("""COMPUTED_VALUE"""),"Work with more than 10 people in my team")</f>
        <v>Work with more than 10 people in my team</v>
      </c>
      <c r="Q251" s="1"/>
      <c r="R251" s="1"/>
      <c r="S251" s="1"/>
    </row>
    <row r="252">
      <c r="A252" s="2">
        <f>IFERROR(__xludf.DUMMYFUNCTION("""COMPUTED_VALUE"""),44917.9577746875)</f>
        <v>44917.95777</v>
      </c>
      <c r="B252" s="1" t="str">
        <f>IFERROR(__xludf.DUMMYFUNCTION("""COMPUTED_VALUE"""),"India")</f>
        <v>India</v>
      </c>
      <c r="C252" s="1">
        <f>IFERROR(__xludf.DUMMYFUNCTION("""COMPUTED_VALUE"""),500078.0)</f>
        <v>500078</v>
      </c>
      <c r="D252" s="1" t="str">
        <f>IFERROR(__xludf.DUMMYFUNCTION("""COMPUTED_VALUE"""),"Male")</f>
        <v>Male</v>
      </c>
      <c r="E252" s="1" t="str">
        <f>IFERROR(__xludf.DUMMYFUNCTION("""COMPUTED_VALUE"""),"My Parents")</f>
        <v>My Parents</v>
      </c>
      <c r="F252" s="1" t="str">
        <f>IFERROR(__xludf.DUMMYFUNCTION("""COMPUTED_VALUE"""),"No, But if someone could bare the cost I will")</f>
        <v>No, But if someone could bare the cost I will</v>
      </c>
      <c r="G252" s="1" t="str">
        <f>IFERROR(__xludf.DUMMYFUNCTION("""COMPUTED_VALUE"""),"This will be hard to do, but if it is the right company I would try")</f>
        <v>This will be hard to do, but if it is the right company I would try</v>
      </c>
      <c r="H252" s="1" t="str">
        <f>IFERROR(__xludf.DUMMYFUNCTION("""COMPUTED_VALUE"""),"Yes")</f>
        <v>Yes</v>
      </c>
      <c r="I252" s="1" t="str">
        <f>IFERROR(__xludf.DUMMYFUNCTION("""COMPUTED_VALUE"""),"Will work for them")</f>
        <v>Will work for them</v>
      </c>
      <c r="J252" s="1">
        <f>IFERROR(__xludf.DUMMYFUNCTION("""COMPUTED_VALUE"""),8.0)</f>
        <v>8</v>
      </c>
      <c r="K252" s="1" t="str">
        <f>IFERROR(__xludf.DUMMYFUNCTION("""COMPUTED_VALUE"""),"Hybrid Working Environment with less than 15 days a month at office")</f>
        <v>Hybrid Working Environment with less than 15 days a month at office</v>
      </c>
      <c r="L252" s="1" t="str">
        <f>IFERROR(__xludf.DUMMYFUNCTION("""COMPUTED_VALUE"""),"Employer who rewards learning and enables that environment")</f>
        <v>Employer who rewards learning and enables that environment</v>
      </c>
      <c r="M252" s="1" t="str">
        <f>IFERROR(__xludf.DUMMYFUNCTION("""COMPUTED_VALUE"""),"Self Paced Learning Portals, Learning by observing others")</f>
        <v>Self Paced Learning Portals, Learning by observing others</v>
      </c>
      <c r="N252" s="1" t="str">
        <f>IFERROR(__xludf.DUMMYFUNCTION("""COMPUTED_VALUE"""),"Manage and drive End-to-End Projects or Products, Design and Develop amazing software, Work as a freelancer and do my thing my way")</f>
        <v>Manage and drive End-to-End Projects or Products, Design and Develop amazing software, Work as a freelancer and do my thing my way</v>
      </c>
      <c r="O252" s="1" t="str">
        <f>IFERROR(__xludf.DUMMYFUNCTION("""COMPUTED_VALUE"""),"Manager who explains what is expected, sets a goal and helps achieve it")</f>
        <v>Manager who explains what is expected, sets a goal and helps achieve it</v>
      </c>
      <c r="P252" s="1" t="str">
        <f>IFERROR(__xludf.DUMMYFUNCTION("""COMPUTED_VALUE"""),"Work with 2 to 3 people in my team, Work with 5 to 6 people in my team")</f>
        <v>Work with 2 to 3 people in my team, Work with 5 to 6 people in my team</v>
      </c>
      <c r="Q252" s="1"/>
      <c r="R252" s="1"/>
      <c r="S252" s="1"/>
    </row>
    <row r="253">
      <c r="A253" s="2">
        <f>IFERROR(__xludf.DUMMYFUNCTION("""COMPUTED_VALUE"""),44918.064453645835)</f>
        <v>44918.06445</v>
      </c>
      <c r="B253" s="1" t="str">
        <f>IFERROR(__xludf.DUMMYFUNCTION("""COMPUTED_VALUE"""),"Germany")</f>
        <v>Germany</v>
      </c>
      <c r="C253" s="1">
        <f>IFERROR(__xludf.DUMMYFUNCTION("""COMPUTED_VALUE"""),81241.0)</f>
        <v>81241</v>
      </c>
      <c r="D253" s="1" t="str">
        <f>IFERROR(__xludf.DUMMYFUNCTION("""COMPUTED_VALUE"""),"Male")</f>
        <v>Male</v>
      </c>
      <c r="E253" s="1" t="str">
        <f>IFERROR(__xludf.DUMMYFUNCTION("""COMPUTED_VALUE"""),"My Parents")</f>
        <v>My Parents</v>
      </c>
      <c r="F253" s="1" t="str">
        <f>IFERROR(__xludf.DUMMYFUNCTION("""COMPUTED_VALUE"""),"Yes, I will earn and do that")</f>
        <v>Yes, I will earn and do that</v>
      </c>
      <c r="G253" s="1" t="str">
        <f>IFERROR(__xludf.DUMMYFUNCTION("""COMPUTED_VALUE"""),"This will be hard to do, but if it is the right company I would try")</f>
        <v>This will be hard to do, but if it is the right company I would try</v>
      </c>
      <c r="H253" s="1" t="str">
        <f>IFERROR(__xludf.DUMMYFUNCTION("""COMPUTED_VALUE"""),"No")</f>
        <v>No</v>
      </c>
      <c r="I253" s="1" t="str">
        <f>IFERROR(__xludf.DUMMYFUNCTION("""COMPUTED_VALUE"""),"Will NOT work for them")</f>
        <v>Will NOT work for them</v>
      </c>
      <c r="J253" s="1">
        <f>IFERROR(__xludf.DUMMYFUNCTION("""COMPUTED_VALUE"""),3.0)</f>
        <v>3</v>
      </c>
      <c r="K253" s="1" t="str">
        <f>IFERROR(__xludf.DUMMYFUNCTION("""COMPUTED_VALUE"""),"Hybrid Working Environment with less than 15 days a month at office")</f>
        <v>Hybrid Working Environment with less than 15 days a month at office</v>
      </c>
      <c r="L253" s="1" t="str">
        <f>IFERROR(__xludf.DUMMYFUNCTION("""COMPUTED_VALUE"""),"Employer who rewards learning and enables that environment")</f>
        <v>Employer who rewards learning and enables that environment</v>
      </c>
      <c r="M253" s="1" t="str">
        <f>IFERROR(__xludf.DUMMYFUNCTION("""COMPUTED_VALUE"""),"Self Paced Learning Portals, Instructor or Expert Learning Programs")</f>
        <v>Self Paced Learning Portals, Instructor or Expert Learning Programs</v>
      </c>
      <c r="N25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53" s="1" t="str">
        <f>IFERROR(__xludf.DUMMYFUNCTION("""COMPUTED_VALUE"""),"Manager who sets goal and helps me achieve it")</f>
        <v>Manager who sets goal and helps me achieve it</v>
      </c>
      <c r="P253" s="1" t="str">
        <f>IFERROR(__xludf.DUMMYFUNCTION("""COMPUTED_VALUE"""),"Work with 2 to 3 people in my team")</f>
        <v>Work with 2 to 3 people in my team</v>
      </c>
      <c r="Q253" s="1"/>
      <c r="R253" s="1"/>
      <c r="S253" s="1"/>
    </row>
    <row r="254">
      <c r="A254" s="2">
        <f>IFERROR(__xludf.DUMMYFUNCTION("""COMPUTED_VALUE"""),44918.71908509259)</f>
        <v>44918.71909</v>
      </c>
      <c r="B254" s="1" t="str">
        <f>IFERROR(__xludf.DUMMYFUNCTION("""COMPUTED_VALUE"""),"India")</f>
        <v>India</v>
      </c>
      <c r="C254" s="1">
        <f>IFERROR(__xludf.DUMMYFUNCTION("""COMPUTED_VALUE"""),305901.0)</f>
        <v>305901</v>
      </c>
      <c r="D254" s="1" t="str">
        <f>IFERROR(__xludf.DUMMYFUNCTION("""COMPUTED_VALUE"""),"Male")</f>
        <v>Male</v>
      </c>
      <c r="E254" s="1" t="str">
        <f>IFERROR(__xludf.DUMMYFUNCTION("""COMPUTED_VALUE"""),"People from my circle, but not family members")</f>
        <v>People from my circle, but not family members</v>
      </c>
      <c r="F254" s="1" t="str">
        <f>IFERROR(__xludf.DUMMYFUNCTION("""COMPUTED_VALUE"""),"Yes, I will earn and do that")</f>
        <v>Yes, I will earn and do that</v>
      </c>
      <c r="G254" s="1" t="str">
        <f>IFERROR(__xludf.DUMMYFUNCTION("""COMPUTED_VALUE"""),"This will be hard to do, but if it is the right company I would try")</f>
        <v>This will be hard to do, but if it is the right company I would try</v>
      </c>
      <c r="H254" s="1" t="str">
        <f>IFERROR(__xludf.DUMMYFUNCTION("""COMPUTED_VALUE"""),"No")</f>
        <v>No</v>
      </c>
      <c r="I254" s="1" t="str">
        <f>IFERROR(__xludf.DUMMYFUNCTION("""COMPUTED_VALUE"""),"Will NOT work for them")</f>
        <v>Will NOT work for them</v>
      </c>
      <c r="J254" s="1">
        <f>IFERROR(__xludf.DUMMYFUNCTION("""COMPUTED_VALUE"""),6.0)</f>
        <v>6</v>
      </c>
      <c r="K254" s="1" t="str">
        <f>IFERROR(__xludf.DUMMYFUNCTION("""COMPUTED_VALUE"""),"Hybrid Working Environment with less than 15 days a month at office")</f>
        <v>Hybrid Working Environment with less than 15 days a month at office</v>
      </c>
      <c r="L2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" s="1" t="str">
        <f>IFERROR(__xludf.DUMMYFUNCTION("""COMPUTED_VALUE"""),"Instructor or Expert Learning Programs, Learning by observing others")</f>
        <v>Instructor or Expert Learning Programs, Learning by observing others</v>
      </c>
      <c r="N254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254" s="1" t="str">
        <f>IFERROR(__xludf.DUMMYFUNCTION("""COMPUTED_VALUE"""),"Manager who explains what is expected, sets a goal and helps achieve it")</f>
        <v>Manager who explains what is expected, sets a goal and helps achieve it</v>
      </c>
      <c r="P254" s="1" t="str">
        <f>IFERROR(__xludf.DUMMYFUNCTION("""COMPUTED_VALUE"""),"Work with 5 to 6 people in my team")</f>
        <v>Work with 5 to 6 people in my team</v>
      </c>
      <c r="Q254" s="1"/>
      <c r="R254" s="1"/>
      <c r="S254" s="1"/>
    </row>
    <row r="255">
      <c r="A255" s="2">
        <f>IFERROR(__xludf.DUMMYFUNCTION("""COMPUTED_VALUE"""),44918.76068024305)</f>
        <v>44918.76068</v>
      </c>
      <c r="B255" s="1" t="str">
        <f>IFERROR(__xludf.DUMMYFUNCTION("""COMPUTED_VALUE"""),"India")</f>
        <v>India</v>
      </c>
      <c r="C255" s="1">
        <f>IFERROR(__xludf.DUMMYFUNCTION("""COMPUTED_VALUE"""),385001.0)</f>
        <v>385001</v>
      </c>
      <c r="D255" s="1" t="str">
        <f>IFERROR(__xludf.DUMMYFUNCTION("""COMPUTED_VALUE"""),"Female")</f>
        <v>Female</v>
      </c>
      <c r="E255" s="1" t="str">
        <f>IFERROR(__xludf.DUMMYFUNCTION("""COMPUTED_VALUE"""),"My Parents")</f>
        <v>My Parents</v>
      </c>
      <c r="F255" s="1" t="str">
        <f>IFERROR(__xludf.DUMMYFUNCTION("""COMPUTED_VALUE"""),"No I would not be pursuing Higher Education outside of India")</f>
        <v>No I would not be pursuing Higher Education outside of India</v>
      </c>
      <c r="G255" s="1" t="str">
        <f>IFERROR(__xludf.DUMMYFUNCTION("""COMPUTED_VALUE"""),"This will be hard to do, but if it is the right company I would try")</f>
        <v>This will be hard to do, but if it is the right company I would try</v>
      </c>
      <c r="H255" s="1" t="str">
        <f>IFERROR(__xludf.DUMMYFUNCTION("""COMPUTED_VALUE"""),"Yes")</f>
        <v>Yes</v>
      </c>
      <c r="I255" s="1" t="str">
        <f>IFERROR(__xludf.DUMMYFUNCTION("""COMPUTED_VALUE"""),"Will work for them")</f>
        <v>Will work for them</v>
      </c>
      <c r="J255" s="1">
        <f>IFERROR(__xludf.DUMMYFUNCTION("""COMPUTED_VALUE"""),10.0)</f>
        <v>10</v>
      </c>
      <c r="K255" s="1" t="str">
        <f>IFERROR(__xludf.DUMMYFUNCTION("""COMPUTED_VALUE"""),"Fully Remote with Options to travel as and when needed")</f>
        <v>Fully Remote with Options to travel as and when needed</v>
      </c>
      <c r="L255" s="1" t="str">
        <f>IFERROR(__xludf.DUMMYFUNCTION("""COMPUTED_VALUE"""),"Employer who appreciates learning and enables that environment")</f>
        <v>Employer who appreciates learning and enables that environment</v>
      </c>
      <c r="M25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55" s="1" t="str">
        <f>IFERROR(__xludf.DUMMYFUNCTION("""COMPUTED_VALUE"""),"Design and Creative strategy in any company, Build and develop a Team, Work in a BPO setup for some well known client")</f>
        <v>Design and Creative strategy in any company, Build and develop a Team, Work in a BPO setup for some well known client</v>
      </c>
      <c r="O255" s="1" t="str">
        <f>IFERROR(__xludf.DUMMYFUNCTION("""COMPUTED_VALUE"""),"Manager who clearly describes what she/he needs")</f>
        <v>Manager who clearly describes what she/he needs</v>
      </c>
      <c r="P255" s="1" t="str">
        <f>IFERROR(__xludf.DUMMYFUNCTION("""COMPUTED_VALUE"""),"Work alone")</f>
        <v>Work alone</v>
      </c>
      <c r="Q255" s="1"/>
      <c r="R255" s="1"/>
      <c r="S255" s="1"/>
    </row>
    <row r="256">
      <c r="A256" s="2">
        <f>IFERROR(__xludf.DUMMYFUNCTION("""COMPUTED_VALUE"""),44918.76153456018)</f>
        <v>44918.76153</v>
      </c>
      <c r="B256" s="1" t="str">
        <f>IFERROR(__xludf.DUMMYFUNCTION("""COMPUTED_VALUE"""),"India")</f>
        <v>India</v>
      </c>
      <c r="C256" s="1">
        <f>IFERROR(__xludf.DUMMYFUNCTION("""COMPUTED_VALUE"""),385001.0)</f>
        <v>385001</v>
      </c>
      <c r="D256" s="1" t="str">
        <f>IFERROR(__xludf.DUMMYFUNCTION("""COMPUTED_VALUE"""),"Female")</f>
        <v>Female</v>
      </c>
      <c r="E256" s="1" t="str">
        <f>IFERROR(__xludf.DUMMYFUNCTION("""COMPUTED_VALUE"""),"My Parents")</f>
        <v>My Parents</v>
      </c>
      <c r="F256" s="1" t="str">
        <f>IFERROR(__xludf.DUMMYFUNCTION("""COMPUTED_VALUE"""),"No I would not be pursuing Higher Education outside of India")</f>
        <v>No I would not be pursuing Higher Education outside of India</v>
      </c>
      <c r="G256" s="1" t="str">
        <f>IFERROR(__xludf.DUMMYFUNCTION("""COMPUTED_VALUE"""),"This will be hard to do, but if it is the right company I would try")</f>
        <v>This will be hard to do, but if it is the right company I would try</v>
      </c>
      <c r="H256" s="1" t="str">
        <f>IFERROR(__xludf.DUMMYFUNCTION("""COMPUTED_VALUE"""),"Yes")</f>
        <v>Yes</v>
      </c>
      <c r="I256" s="1" t="str">
        <f>IFERROR(__xludf.DUMMYFUNCTION("""COMPUTED_VALUE"""),"Will work for them")</f>
        <v>Will work for them</v>
      </c>
      <c r="J256" s="1">
        <f>IFERROR(__xludf.DUMMYFUNCTION("""COMPUTED_VALUE"""),4.0)</f>
        <v>4</v>
      </c>
      <c r="K256" s="1" t="str">
        <f>IFERROR(__xludf.DUMMYFUNCTION("""COMPUTED_VALUE"""),"Every Day Office Environment")</f>
        <v>Every Day Office Environment</v>
      </c>
      <c r="L256" s="1" t="str">
        <f>IFERROR(__xludf.DUMMYFUNCTION("""COMPUTED_VALUE"""),"Employer who appreciates learning and enables that environment")</f>
        <v>Employer who appreciates learning and enables that environment</v>
      </c>
      <c r="M256" s="1" t="str">
        <f>IFERROR(__xludf.DUMMYFUNCTION("""COMPUTED_VALUE"""),"Self Paced Learning Portals, Instructor or Expert Learning Programs")</f>
        <v>Self Paced Learning Portals, Instructor or Expert Learning Programs</v>
      </c>
      <c r="N256" s="1" t="str">
        <f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256" s="1" t="str">
        <f>IFERROR(__xludf.DUMMYFUNCTION("""COMPUTED_VALUE"""),"Manager who explains what is expected, sets a goal and helps achieve it")</f>
        <v>Manager who explains what is expected, sets a goal and helps achieve it</v>
      </c>
      <c r="P256" s="1" t="str">
        <f>IFERROR(__xludf.DUMMYFUNCTION("""COMPUTED_VALUE"""),"Work with 5 to 6 people in my team")</f>
        <v>Work with 5 to 6 people in my team</v>
      </c>
      <c r="Q256" s="1"/>
      <c r="R256" s="1"/>
      <c r="S256" s="1"/>
    </row>
    <row r="257">
      <c r="A257" s="2">
        <f>IFERROR(__xludf.DUMMYFUNCTION("""COMPUTED_VALUE"""),44918.761956574075)</f>
        <v>44918.76196</v>
      </c>
      <c r="B257" s="1" t="str">
        <f>IFERROR(__xludf.DUMMYFUNCTION("""COMPUTED_VALUE"""),"India")</f>
        <v>India</v>
      </c>
      <c r="C257" s="1">
        <f>IFERROR(__xludf.DUMMYFUNCTION("""COMPUTED_VALUE"""),380052.0)</f>
        <v>380052</v>
      </c>
      <c r="D257" s="1" t="str">
        <f>IFERROR(__xludf.DUMMYFUNCTION("""COMPUTED_VALUE"""),"Female")</f>
        <v>Female</v>
      </c>
      <c r="E257" s="1" t="str">
        <f>IFERROR(__xludf.DUMMYFUNCTION("""COMPUTED_VALUE"""),"My Parents")</f>
        <v>My Parents</v>
      </c>
      <c r="F257" s="1" t="str">
        <f>IFERROR(__xludf.DUMMYFUNCTION("""COMPUTED_VALUE"""),"Yes, I will earn and do that")</f>
        <v>Yes, I will earn and do that</v>
      </c>
      <c r="G257" s="1" t="str">
        <f>IFERROR(__xludf.DUMMYFUNCTION("""COMPUTED_VALUE"""),"Will work for 3 years or more")</f>
        <v>Will work for 3 years or more</v>
      </c>
      <c r="H257" s="1" t="str">
        <f>IFERROR(__xludf.DUMMYFUNCTION("""COMPUTED_VALUE"""),"Yes")</f>
        <v>Yes</v>
      </c>
      <c r="I257" s="1" t="str">
        <f>IFERROR(__xludf.DUMMYFUNCTION("""COMPUTED_VALUE"""),"Will NOT work for them")</f>
        <v>Will NOT work for them</v>
      </c>
      <c r="J257" s="1">
        <f>IFERROR(__xludf.DUMMYFUNCTION("""COMPUTED_VALUE"""),10.0)</f>
        <v>10</v>
      </c>
      <c r="K257" s="1" t="str">
        <f>IFERROR(__xludf.DUMMYFUNCTION("""COMPUTED_VALUE"""),"Hybrid Working Environment with less than 3 days a month at office")</f>
        <v>Hybrid Working Environment with less than 3 days a month at office</v>
      </c>
      <c r="L2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" s="1" t="str">
        <f>IFERROR(__xludf.DUMMYFUNCTION("""COMPUTED_VALUE"""),"Instructor or Expert Learning Programs, Learning by observing others")</f>
        <v>Instructor or Expert Learning Programs, Learning by observing others</v>
      </c>
      <c r="N257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57" s="1" t="str">
        <f>IFERROR(__xludf.DUMMYFUNCTION("""COMPUTED_VALUE"""),"Manager who explains what is expected, sets a goal and helps achieve it")</f>
        <v>Manager who explains what is expected, sets a goal and helps achieve it</v>
      </c>
      <c r="P257" s="1" t="str">
        <f>IFERROR(__xludf.DUMMYFUNCTION("""COMPUTED_VALUE"""),"Work with 2 to 3 people in my team")</f>
        <v>Work with 2 to 3 people in my team</v>
      </c>
      <c r="Q257" s="1"/>
      <c r="R257" s="1"/>
      <c r="S257" s="1"/>
    </row>
    <row r="258">
      <c r="A258" s="2">
        <f>IFERROR(__xludf.DUMMYFUNCTION("""COMPUTED_VALUE"""),44918.784192962965)</f>
        <v>44918.78419</v>
      </c>
      <c r="B258" s="1" t="str">
        <f>IFERROR(__xludf.DUMMYFUNCTION("""COMPUTED_VALUE"""),"India")</f>
        <v>India</v>
      </c>
      <c r="C258" s="1">
        <f>IFERROR(__xludf.DUMMYFUNCTION("""COMPUTED_VALUE"""),576213.0)</f>
        <v>576213</v>
      </c>
      <c r="D258" s="1" t="str">
        <f>IFERROR(__xludf.DUMMYFUNCTION("""COMPUTED_VALUE"""),"Male")</f>
        <v>Male</v>
      </c>
      <c r="E258" s="1" t="str">
        <f>IFERROR(__xludf.DUMMYFUNCTION("""COMPUTED_VALUE"""),"People who have changed the world for better")</f>
        <v>People who have changed the world for better</v>
      </c>
      <c r="F258" s="1" t="str">
        <f>IFERROR(__xludf.DUMMYFUNCTION("""COMPUTED_VALUE"""),"No, But if someone could bare the cost I will")</f>
        <v>No, But if someone could bare the cost I will</v>
      </c>
      <c r="G258" s="1" t="str">
        <f>IFERROR(__xludf.DUMMYFUNCTION("""COMPUTED_VALUE"""),"Will work for 3 years or more")</f>
        <v>Will work for 3 years or more</v>
      </c>
      <c r="H258" s="1" t="str">
        <f>IFERROR(__xludf.DUMMYFUNCTION("""COMPUTED_VALUE"""),"No")</f>
        <v>No</v>
      </c>
      <c r="I258" s="1" t="str">
        <f>IFERROR(__xludf.DUMMYFUNCTION("""COMPUTED_VALUE"""),"Will work for them")</f>
        <v>Will work for them</v>
      </c>
      <c r="J258" s="1">
        <f>IFERROR(__xludf.DUMMYFUNCTION("""COMPUTED_VALUE"""),3.0)</f>
        <v>3</v>
      </c>
      <c r="K258" s="1" t="str">
        <f>IFERROR(__xludf.DUMMYFUNCTION("""COMPUTED_VALUE"""),"Hybrid Working Environment with less than 10 days a month at office")</f>
        <v>Hybrid Working Environment with less than 10 days a month at office</v>
      </c>
      <c r="L258" s="1" t="str">
        <f>IFERROR(__xludf.DUMMYFUNCTION("""COMPUTED_VALUE"""),"Employer who appreciates learning and enables that environment")</f>
        <v>Employer who appreciates learning and enables that environment</v>
      </c>
      <c r="M258" s="1" t="str">
        <f>IFERROR(__xludf.DUMMYFUNCTION("""COMPUTED_VALUE"""),"Self Paced Learning Portals, Learning by observing others")</f>
        <v>Self Paced Learning Portals, Learning by observing others</v>
      </c>
      <c r="N258" s="1" t="str">
        <f>IFERROR(__xludf.DUMMYFUNCTION("""COMPUTED_VALUE"""),"Build and develop a Team, Work as a freelancer and do my thing my way, Become a content Creator in some platform")</f>
        <v>Build and develop a Team, Work as a freelancer and do my thing my way, Become a content Creator in some platform</v>
      </c>
      <c r="O258" s="1" t="str">
        <f>IFERROR(__xludf.DUMMYFUNCTION("""COMPUTED_VALUE"""),"Manager who explains what is expected, sets a goal and helps achieve it")</f>
        <v>Manager who explains what is expected, sets a goal and helps achieve it</v>
      </c>
      <c r="P258" s="1" t="str">
        <f>IFERROR(__xludf.DUMMYFUNCTION("""COMPUTED_VALUE"""),"Work with 5 to 6 people in my team")</f>
        <v>Work with 5 to 6 people in my team</v>
      </c>
      <c r="Q258" s="1"/>
      <c r="R258" s="1"/>
      <c r="S258" s="1"/>
    </row>
    <row r="259">
      <c r="A259" s="2">
        <f>IFERROR(__xludf.DUMMYFUNCTION("""COMPUTED_VALUE"""),44918.786376539356)</f>
        <v>44918.78638</v>
      </c>
      <c r="B259" s="1" t="str">
        <f>IFERROR(__xludf.DUMMYFUNCTION("""COMPUTED_VALUE"""),"India")</f>
        <v>India</v>
      </c>
      <c r="C259" s="1">
        <f>IFERROR(__xludf.DUMMYFUNCTION("""COMPUTED_VALUE"""),576213.0)</f>
        <v>576213</v>
      </c>
      <c r="D259" s="1" t="str">
        <f>IFERROR(__xludf.DUMMYFUNCTION("""COMPUTED_VALUE"""),"Female")</f>
        <v>Female</v>
      </c>
      <c r="E259" s="1" t="str">
        <f>IFERROR(__xludf.DUMMYFUNCTION("""COMPUTED_VALUE"""),"Influencers who had successful careers")</f>
        <v>Influencers who had successful careers</v>
      </c>
      <c r="F259" s="1" t="str">
        <f>IFERROR(__xludf.DUMMYFUNCTION("""COMPUTED_VALUE"""),"No, But if someone could bare the cost I will")</f>
        <v>No, But if someone could bare the cost I will</v>
      </c>
      <c r="G259" s="1" t="str">
        <f>IFERROR(__xludf.DUMMYFUNCTION("""COMPUTED_VALUE"""),"This will be hard to do, but if it is the right company I would try")</f>
        <v>This will be hard to do, but if it is the right company I would try</v>
      </c>
      <c r="H259" s="1" t="str">
        <f>IFERROR(__xludf.DUMMYFUNCTION("""COMPUTED_VALUE"""),"Yes")</f>
        <v>Yes</v>
      </c>
      <c r="I259" s="1" t="str">
        <f>IFERROR(__xludf.DUMMYFUNCTION("""COMPUTED_VALUE"""),"Will NOT work for them")</f>
        <v>Will NOT work for them</v>
      </c>
      <c r="J259" s="1">
        <f>IFERROR(__xludf.DUMMYFUNCTION("""COMPUTED_VALUE"""),5.0)</f>
        <v>5</v>
      </c>
      <c r="K259" s="1" t="str">
        <f>IFERROR(__xludf.DUMMYFUNCTION("""COMPUTED_VALUE"""),"Hybrid Working Environment with less than 15 days a month at office")</f>
        <v>Hybrid Working Environment with less than 15 days a month at office</v>
      </c>
      <c r="L2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59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259" s="1" t="str">
        <f>IFERROR(__xludf.DUMMYFUNCTION("""COMPUTED_VALUE"""),"Manager who clearly describes what she/he needs")</f>
        <v>Manager who clearly describes what she/he needs</v>
      </c>
      <c r="P259" s="1" t="str">
        <f>IFERROR(__xludf.DUMMYFUNCTION("""COMPUTED_VALUE"""),"Work with 7 to 10 or more people in my team")</f>
        <v>Work with 7 to 10 or more people in my team</v>
      </c>
      <c r="Q259" s="1"/>
      <c r="R259" s="1"/>
      <c r="S259" s="1"/>
    </row>
    <row r="260">
      <c r="A260" s="2">
        <f>IFERROR(__xludf.DUMMYFUNCTION("""COMPUTED_VALUE"""),44918.79052579861)</f>
        <v>44918.79053</v>
      </c>
      <c r="B260" s="1" t="str">
        <f>IFERROR(__xludf.DUMMYFUNCTION("""COMPUTED_VALUE"""),"India")</f>
        <v>India</v>
      </c>
      <c r="C260" s="1">
        <f>IFERROR(__xludf.DUMMYFUNCTION("""COMPUTED_VALUE"""),385210.0)</f>
        <v>385210</v>
      </c>
      <c r="D260" s="1" t="str">
        <f>IFERROR(__xludf.DUMMYFUNCTION("""COMPUTED_VALUE"""),"Male")</f>
        <v>Male</v>
      </c>
      <c r="E260" s="1" t="str">
        <f>IFERROR(__xludf.DUMMYFUNCTION("""COMPUTED_VALUE"""),"Influencers who had successful careers")</f>
        <v>Influencers who had successful careers</v>
      </c>
      <c r="F260" s="1" t="str">
        <f>IFERROR(__xludf.DUMMYFUNCTION("""COMPUTED_VALUE"""),"No I would not be pursuing Higher Education outside of India")</f>
        <v>No I would not be pursuing Higher Education outside of India</v>
      </c>
      <c r="G260" s="1" t="str">
        <f>IFERROR(__xludf.DUMMYFUNCTION("""COMPUTED_VALUE"""),"Will work for 3 years or more")</f>
        <v>Will work for 3 years or more</v>
      </c>
      <c r="H260" s="1" t="str">
        <f>IFERROR(__xludf.DUMMYFUNCTION("""COMPUTED_VALUE"""),"Yes")</f>
        <v>Yes</v>
      </c>
      <c r="I260" s="1" t="str">
        <f>IFERROR(__xludf.DUMMYFUNCTION("""COMPUTED_VALUE"""),"Will work for them")</f>
        <v>Will work for them</v>
      </c>
      <c r="J260" s="1">
        <f>IFERROR(__xludf.DUMMYFUNCTION("""COMPUTED_VALUE"""),10.0)</f>
        <v>10</v>
      </c>
      <c r="K260" s="1" t="str">
        <f>IFERROR(__xludf.DUMMYFUNCTION("""COMPUTED_VALUE"""),"Fully Remote with Options to travel as and when needed")</f>
        <v>Fully Remote with Options to travel as and when needed</v>
      </c>
      <c r="L2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" s="1" t="str">
        <f>IFERROR(__xludf.DUMMYFUNCTION("""COMPUTED_VALUE"""),"Self Paced Learning Portals, Learning by observing others")</f>
        <v>Self Paced Learning Portals, Learning by observing others</v>
      </c>
      <c r="N260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260" s="1" t="str">
        <f>IFERROR(__xludf.DUMMYFUNCTION("""COMPUTED_VALUE"""),"Manager who sets targets and expects me to achieve it")</f>
        <v>Manager who sets targets and expects me to achieve it</v>
      </c>
      <c r="P260" s="1" t="str">
        <f>IFERROR(__xludf.DUMMYFUNCTION("""COMPUTED_VALUE"""),"Work with 2 to 3 people in my team")</f>
        <v>Work with 2 to 3 people in my team</v>
      </c>
      <c r="Q260" s="1"/>
      <c r="R260" s="1"/>
      <c r="S260" s="1"/>
    </row>
    <row r="261">
      <c r="A261" s="2">
        <f>IFERROR(__xludf.DUMMYFUNCTION("""COMPUTED_VALUE"""),44918.79202422454)</f>
        <v>44918.79202</v>
      </c>
      <c r="B261" s="1" t="str">
        <f>IFERROR(__xludf.DUMMYFUNCTION("""COMPUTED_VALUE"""),"India")</f>
        <v>India</v>
      </c>
      <c r="C261" s="1">
        <f>IFERROR(__xludf.DUMMYFUNCTION("""COMPUTED_VALUE"""),575007.0)</f>
        <v>575007</v>
      </c>
      <c r="D261" s="1" t="str">
        <f>IFERROR(__xludf.DUMMYFUNCTION("""COMPUTED_VALUE"""),"Female")</f>
        <v>Female</v>
      </c>
      <c r="E261" s="1" t="str">
        <f>IFERROR(__xludf.DUMMYFUNCTION("""COMPUTED_VALUE"""),"My Parents")</f>
        <v>My Parents</v>
      </c>
      <c r="F261" s="1" t="str">
        <f>IFERROR(__xludf.DUMMYFUNCTION("""COMPUTED_VALUE"""),"No I would not be pursuing Higher Education outside of India")</f>
        <v>No I would not be pursuing Higher Education outside of India</v>
      </c>
      <c r="G261" s="1" t="str">
        <f>IFERROR(__xludf.DUMMYFUNCTION("""COMPUTED_VALUE"""),"This will be hard to do, but if it is the right company I would try")</f>
        <v>This will be hard to do, but if it is the right company I would try</v>
      </c>
      <c r="H261" s="1" t="str">
        <f>IFERROR(__xludf.DUMMYFUNCTION("""COMPUTED_VALUE"""),"No")</f>
        <v>No</v>
      </c>
      <c r="I261" s="1" t="str">
        <f>IFERROR(__xludf.DUMMYFUNCTION("""COMPUTED_VALUE"""),"Will NOT work for them")</f>
        <v>Will NOT work for them</v>
      </c>
      <c r="J261" s="1">
        <f>IFERROR(__xludf.DUMMYFUNCTION("""COMPUTED_VALUE"""),5.0)</f>
        <v>5</v>
      </c>
      <c r="K261" s="1" t="str">
        <f>IFERROR(__xludf.DUMMYFUNCTION("""COMPUTED_VALUE"""),"Hybrid Working Environment with less than 15 days a month at office")</f>
        <v>Hybrid Working Environment with less than 15 days a month at office</v>
      </c>
      <c r="L2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1" s="1" t="str">
        <f>IFERROR(__xludf.DUMMYFUNCTION("""COMPUTED_VALUE"""),"Business Operations in any organization, Work in a BPO setup for some well known client, Work as a freelancer and do my thing my way")</f>
        <v>Business Operations in any organization, Work in a BPO setup for some well known client, Work as a freelancer and do my thing my way</v>
      </c>
      <c r="O261" s="1" t="str">
        <f>IFERROR(__xludf.DUMMYFUNCTION("""COMPUTED_VALUE"""),"Manager who explains what is expected, sets a goal and helps achieve it")</f>
        <v>Manager who explains what is expected, sets a goal and helps achieve it</v>
      </c>
      <c r="P261" s="1" t="str">
        <f>IFERROR(__xludf.DUMMYFUNCTION("""COMPUTED_VALUE"""),"Work with 2 to 3 people in my team")</f>
        <v>Work with 2 to 3 people in my team</v>
      </c>
      <c r="Q261" s="1"/>
      <c r="R261" s="1"/>
      <c r="S261" s="1"/>
    </row>
    <row r="262">
      <c r="A262" s="2">
        <f>IFERROR(__xludf.DUMMYFUNCTION("""COMPUTED_VALUE"""),44918.795598599536)</f>
        <v>44918.7956</v>
      </c>
      <c r="B262" s="1" t="str">
        <f>IFERROR(__xludf.DUMMYFUNCTION("""COMPUTED_VALUE"""),"India")</f>
        <v>India</v>
      </c>
      <c r="C262" s="1">
        <f>IFERROR(__xludf.DUMMYFUNCTION("""COMPUTED_VALUE"""),385001.0)</f>
        <v>385001</v>
      </c>
      <c r="D262" s="1" t="str">
        <f>IFERROR(__xludf.DUMMYFUNCTION("""COMPUTED_VALUE"""),"Female")</f>
        <v>Female</v>
      </c>
      <c r="E262" s="1" t="str">
        <f>IFERROR(__xludf.DUMMYFUNCTION("""COMPUTED_VALUE"""),"My Parents")</f>
        <v>My Parents</v>
      </c>
      <c r="F262" s="1" t="str">
        <f>IFERROR(__xludf.DUMMYFUNCTION("""COMPUTED_VALUE"""),"Yes, I will earn and do that")</f>
        <v>Yes, I will earn and do that</v>
      </c>
      <c r="G262" s="1" t="str">
        <f>IFERROR(__xludf.DUMMYFUNCTION("""COMPUTED_VALUE"""),"Will work for 3 years or more")</f>
        <v>Will work for 3 years or more</v>
      </c>
      <c r="H262" s="1" t="str">
        <f>IFERROR(__xludf.DUMMYFUNCTION("""COMPUTED_VALUE"""),"Yes")</f>
        <v>Yes</v>
      </c>
      <c r="I262" s="1" t="str">
        <f>IFERROR(__xludf.DUMMYFUNCTION("""COMPUTED_VALUE"""),"Will work for them")</f>
        <v>Will work for them</v>
      </c>
      <c r="J262" s="1">
        <f>IFERROR(__xludf.DUMMYFUNCTION("""COMPUTED_VALUE"""),1.0)</f>
        <v>1</v>
      </c>
      <c r="K262" s="1" t="str">
        <f>IFERROR(__xludf.DUMMYFUNCTION("""COMPUTED_VALUE"""),"Every Day Office Environment")</f>
        <v>Every Day Office Environment</v>
      </c>
      <c r="L262" s="1" t="str">
        <f>IFERROR(__xludf.DUMMYFUNCTION("""COMPUTED_VALUE"""),"Employer who appreciates learning and enables that environment")</f>
        <v>Employer who appreciates learning and enables that environment</v>
      </c>
      <c r="M262" s="1" t="str">
        <f>IFERROR(__xludf.DUMMYFUNCTION("""COMPUTED_VALUE"""),"Self Paced Learning Portals, Instructor or Expert Learning Programs")</f>
        <v>Self Paced Learning Portals, Instructor or Expert Learning Programs</v>
      </c>
      <c r="N262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62" s="1" t="str">
        <f>IFERROR(__xludf.DUMMYFUNCTION("""COMPUTED_VALUE"""),"Manager who clearly describes what she/he needs")</f>
        <v>Manager who clearly describes what she/he needs</v>
      </c>
      <c r="P262" s="1" t="str">
        <f>IFERROR(__xludf.DUMMYFUNCTION("""COMPUTED_VALUE"""),"Work with more than 10 people in my team")</f>
        <v>Work with more than 10 people in my team</v>
      </c>
      <c r="Q262" s="1"/>
      <c r="R262" s="1"/>
      <c r="S262" s="1"/>
    </row>
    <row r="263">
      <c r="A263" s="2">
        <f>IFERROR(__xludf.DUMMYFUNCTION("""COMPUTED_VALUE"""),44918.79563887732)</f>
        <v>44918.79564</v>
      </c>
      <c r="B263" s="1" t="str">
        <f>IFERROR(__xludf.DUMMYFUNCTION("""COMPUTED_VALUE"""),"India")</f>
        <v>India</v>
      </c>
      <c r="C263" s="1">
        <f>IFERROR(__xludf.DUMMYFUNCTION("""COMPUTED_VALUE"""),574141.0)</f>
        <v>574141</v>
      </c>
      <c r="D263" s="1" t="str">
        <f>IFERROR(__xludf.DUMMYFUNCTION("""COMPUTED_VALUE"""),"Female")</f>
        <v>Female</v>
      </c>
      <c r="E263" s="1" t="str">
        <f>IFERROR(__xludf.DUMMYFUNCTION("""COMPUTED_VALUE"""),"My Parents")</f>
        <v>My Parents</v>
      </c>
      <c r="F263" s="1" t="str">
        <f>IFERROR(__xludf.DUMMYFUNCTION("""COMPUTED_VALUE"""),"No I would not be pursuing Higher Education outside of India")</f>
        <v>No I would not be pursuing Higher Education outside of India</v>
      </c>
      <c r="G263" s="1" t="str">
        <f>IFERROR(__xludf.DUMMYFUNCTION("""COMPUTED_VALUE"""),"Will work for 3 years or more")</f>
        <v>Will work for 3 years or more</v>
      </c>
      <c r="H263" s="1" t="str">
        <f>IFERROR(__xludf.DUMMYFUNCTION("""COMPUTED_VALUE"""),"No")</f>
        <v>No</v>
      </c>
      <c r="I263" s="1" t="str">
        <f>IFERROR(__xludf.DUMMYFUNCTION("""COMPUTED_VALUE"""),"Will NOT work for them")</f>
        <v>Will NOT work for them</v>
      </c>
      <c r="J263" s="1">
        <f>IFERROR(__xludf.DUMMYFUNCTION("""COMPUTED_VALUE"""),5.0)</f>
        <v>5</v>
      </c>
      <c r="K263" s="1" t="str">
        <f>IFERROR(__xludf.DUMMYFUNCTION("""COMPUTED_VALUE"""),"Every Day Office Environment")</f>
        <v>Every Day Office Environment</v>
      </c>
      <c r="L2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" s="1" t="str">
        <f>IFERROR(__xludf.DUMMYFUNCTION("""COMPUTED_VALUE"""),"Instructor or Expert Learning Programs, Learning by observing others")</f>
        <v>Instructor or Expert Learning Programs, Learning by observing others</v>
      </c>
      <c r="N263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63" s="1" t="str">
        <f>IFERROR(__xludf.DUMMYFUNCTION("""COMPUTED_VALUE"""),"Manager who explains what is expected, sets a goal and helps achieve it")</f>
        <v>Manager who explains what is expected, sets a goal and helps achieve it</v>
      </c>
      <c r="P263" s="1" t="str">
        <f>IFERROR(__xludf.DUMMYFUNCTION("""COMPUTED_VALUE"""),"Work with 2 to 3 people in my team")</f>
        <v>Work with 2 to 3 people in my team</v>
      </c>
      <c r="Q263" s="1"/>
      <c r="R263" s="1"/>
      <c r="S263" s="1"/>
    </row>
    <row r="264">
      <c r="A264" s="2">
        <f>IFERROR(__xludf.DUMMYFUNCTION("""COMPUTED_VALUE"""),44918.79645459491)</f>
        <v>44918.79645</v>
      </c>
      <c r="B264" s="1" t="str">
        <f>IFERROR(__xludf.DUMMYFUNCTION("""COMPUTED_VALUE"""),"India")</f>
        <v>India</v>
      </c>
      <c r="C264" s="1">
        <f>IFERROR(__xludf.DUMMYFUNCTION("""COMPUTED_VALUE"""),385001.0)</f>
        <v>385001</v>
      </c>
      <c r="D264" s="1" t="str">
        <f>IFERROR(__xludf.DUMMYFUNCTION("""COMPUTED_VALUE"""),"Male")</f>
        <v>Male</v>
      </c>
      <c r="E264" s="1" t="str">
        <f>IFERROR(__xludf.DUMMYFUNCTION("""COMPUTED_VALUE"""),"My Parents")</f>
        <v>My Parents</v>
      </c>
      <c r="F264" s="1" t="str">
        <f>IFERROR(__xludf.DUMMYFUNCTION("""COMPUTED_VALUE"""),"Yes, I will earn and do that")</f>
        <v>Yes, I will earn and do that</v>
      </c>
      <c r="G264" s="1" t="str">
        <f>IFERROR(__xludf.DUMMYFUNCTION("""COMPUTED_VALUE"""),"Will work for 3 years or more")</f>
        <v>Will work for 3 years or more</v>
      </c>
      <c r="H264" s="1" t="str">
        <f>IFERROR(__xludf.DUMMYFUNCTION("""COMPUTED_VALUE"""),"Yes")</f>
        <v>Yes</v>
      </c>
      <c r="I264" s="1" t="str">
        <f>IFERROR(__xludf.DUMMYFUNCTION("""COMPUTED_VALUE"""),"Will work for them")</f>
        <v>Will work for them</v>
      </c>
      <c r="J264" s="1">
        <f>IFERROR(__xludf.DUMMYFUNCTION("""COMPUTED_VALUE"""),4.0)</f>
        <v>4</v>
      </c>
      <c r="K264" s="1" t="str">
        <f>IFERROR(__xludf.DUMMYFUNCTION("""COMPUTED_VALUE"""),"Every Day Office Environment")</f>
        <v>Every Day Office Environment</v>
      </c>
      <c r="L2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64" s="1" t="str">
        <f>IFERROR(__xludf.DUMMYFUNCTION("""COMPUTED_VALUE"""),"Manage and drive End-to-End Projects or Products, Work as a freelancer and do my thing my way, Become a content Creator in some platform")</f>
        <v>Manage and drive End-to-End Projects or Products, Work as a freelancer and do my thing my way, Become a content Creator in some platform</v>
      </c>
      <c r="O264" s="1" t="str">
        <f>IFERROR(__xludf.DUMMYFUNCTION("""COMPUTED_VALUE"""),"Manager who sets goal and helps me achieve it")</f>
        <v>Manager who sets goal and helps me achieve it</v>
      </c>
      <c r="P26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64" s="1"/>
      <c r="R264" s="1"/>
      <c r="S264" s="1"/>
    </row>
    <row r="265">
      <c r="A265" s="2">
        <f>IFERROR(__xludf.DUMMYFUNCTION("""COMPUTED_VALUE"""),44918.797170798614)</f>
        <v>44918.79717</v>
      </c>
      <c r="B265" s="1" t="str">
        <f>IFERROR(__xludf.DUMMYFUNCTION("""COMPUTED_VALUE"""),"India")</f>
        <v>India</v>
      </c>
      <c r="C265" s="1">
        <f>IFERROR(__xludf.DUMMYFUNCTION("""COMPUTED_VALUE"""),576221.0)</f>
        <v>576221</v>
      </c>
      <c r="D265" s="1" t="str">
        <f>IFERROR(__xludf.DUMMYFUNCTION("""COMPUTED_VALUE"""),"Female")</f>
        <v>Female</v>
      </c>
      <c r="E265" s="1" t="str">
        <f>IFERROR(__xludf.DUMMYFUNCTION("""COMPUTED_VALUE"""),"People who have changed the world for better")</f>
        <v>People who have changed the world for better</v>
      </c>
      <c r="F265" s="1" t="str">
        <f>IFERROR(__xludf.DUMMYFUNCTION("""COMPUTED_VALUE"""),"No I would not be pursuing Higher Education outside of India")</f>
        <v>No I would not be pursuing Higher Education outside of India</v>
      </c>
      <c r="G265" s="1" t="str">
        <f>IFERROR(__xludf.DUMMYFUNCTION("""COMPUTED_VALUE"""),"This will be hard to do, but if it is the right company I would try")</f>
        <v>This will be hard to do, but if it is the right company I would try</v>
      </c>
      <c r="H265" s="1" t="str">
        <f>IFERROR(__xludf.DUMMYFUNCTION("""COMPUTED_VALUE"""),"No")</f>
        <v>No</v>
      </c>
      <c r="I265" s="1" t="str">
        <f>IFERROR(__xludf.DUMMYFUNCTION("""COMPUTED_VALUE"""),"Will NOT work for them")</f>
        <v>Will NOT work for them</v>
      </c>
      <c r="J265" s="1">
        <f>IFERROR(__xludf.DUMMYFUNCTION("""COMPUTED_VALUE"""),3.0)</f>
        <v>3</v>
      </c>
      <c r="K265" s="1" t="str">
        <f>IFERROR(__xludf.DUMMYFUNCTION("""COMPUTED_VALUE"""),"Every Day Office Environment")</f>
        <v>Every Day Office Environment</v>
      </c>
      <c r="L265" s="1" t="str">
        <f>IFERROR(__xludf.DUMMYFUNCTION("""COMPUTED_VALUE"""),"Employer who appreciates learning and enables that environment")</f>
        <v>Employer who appreciates learning and enables that environment</v>
      </c>
      <c r="M26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5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265" s="1" t="str">
        <f>IFERROR(__xludf.DUMMYFUNCTION("""COMPUTED_VALUE"""),"Manager who explains what is expected, sets a goal and helps achieve it")</f>
        <v>Manager who explains what is expected, sets a goal and helps achieve it</v>
      </c>
      <c r="P265" s="1" t="str">
        <f>IFERROR(__xludf.DUMMYFUNCTION("""COMPUTED_VALUE"""),"Work with 7 to 10 or more people in my team")</f>
        <v>Work with 7 to 10 or more people in my team</v>
      </c>
      <c r="Q265" s="1"/>
      <c r="R265" s="1"/>
      <c r="S265" s="1"/>
    </row>
    <row r="266">
      <c r="A266" s="2">
        <f>IFERROR(__xludf.DUMMYFUNCTION("""COMPUTED_VALUE"""),44918.798380011576)</f>
        <v>44918.79838</v>
      </c>
      <c r="B266" s="1" t="str">
        <f>IFERROR(__xludf.DUMMYFUNCTION("""COMPUTED_VALUE"""),"India")</f>
        <v>India</v>
      </c>
      <c r="C266" s="1">
        <f>IFERROR(__xludf.DUMMYFUNCTION("""COMPUTED_VALUE"""),385001.0)</f>
        <v>385001</v>
      </c>
      <c r="D266" s="1" t="str">
        <f>IFERROR(__xludf.DUMMYFUNCTION("""COMPUTED_VALUE"""),"Male")</f>
        <v>Male</v>
      </c>
      <c r="E266" s="1" t="str">
        <f>IFERROR(__xludf.DUMMYFUNCTION("""COMPUTED_VALUE"""),"People who have changed the world for better")</f>
        <v>People who have changed the world for better</v>
      </c>
      <c r="F266" s="1" t="str">
        <f>IFERROR(__xludf.DUMMYFUNCTION("""COMPUTED_VALUE"""),"Yes, I will earn and do that")</f>
        <v>Yes, I will earn and do that</v>
      </c>
      <c r="G266" s="1" t="str">
        <f>IFERROR(__xludf.DUMMYFUNCTION("""COMPUTED_VALUE"""),"This will be hard to do, but if it is the right company I would try")</f>
        <v>This will be hard to do, but if it is the right company I would try</v>
      </c>
      <c r="H266" s="1" t="str">
        <f>IFERROR(__xludf.DUMMYFUNCTION("""COMPUTED_VALUE"""),"No")</f>
        <v>No</v>
      </c>
      <c r="I266" s="1" t="str">
        <f>IFERROR(__xludf.DUMMYFUNCTION("""COMPUTED_VALUE"""),"Will NOT work for them")</f>
        <v>Will NOT work for them</v>
      </c>
      <c r="J266" s="1">
        <f>IFERROR(__xludf.DUMMYFUNCTION("""COMPUTED_VALUE"""),10.0)</f>
        <v>10</v>
      </c>
      <c r="K266" s="1" t="str">
        <f>IFERROR(__xludf.DUMMYFUNCTION("""COMPUTED_VALUE"""),"Every Day Office Environment")</f>
        <v>Every Day Office Environment</v>
      </c>
      <c r="L2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6" s="1" t="str">
        <f>IFERROR(__xludf.DUMMYFUNCTION("""COMPUTED_VALUE"""),"Business Operations in any organization, Look deeply into Data and generate insights, Work in a BPO setup for some well known client")</f>
        <v>Business Operations in any organization, Look deeply into Data and generate insights, Work in a BPO setup for some well known client</v>
      </c>
      <c r="O266" s="1" t="str">
        <f>IFERROR(__xludf.DUMMYFUNCTION("""COMPUTED_VALUE"""),"Manager who explains what is expected, sets a goal and helps achieve it")</f>
        <v>Manager who explains what is expected, sets a goal and helps achieve it</v>
      </c>
      <c r="P266" s="1" t="str">
        <f>IFERROR(__xludf.DUMMYFUNCTION("""COMPUTED_VALUE"""),"Work with 2 to 3 people in my team")</f>
        <v>Work with 2 to 3 people in my team</v>
      </c>
      <c r="Q266" s="1"/>
      <c r="R266" s="1"/>
      <c r="S266" s="1"/>
    </row>
    <row r="267">
      <c r="A267" s="2">
        <f>IFERROR(__xludf.DUMMYFUNCTION("""COMPUTED_VALUE"""),44918.79905458333)</f>
        <v>44918.79905</v>
      </c>
      <c r="B267" s="1" t="str">
        <f>IFERROR(__xludf.DUMMYFUNCTION("""COMPUTED_VALUE"""),"India")</f>
        <v>India</v>
      </c>
      <c r="C267" s="1">
        <f>IFERROR(__xludf.DUMMYFUNCTION("""COMPUTED_VALUE"""),574227.0)</f>
        <v>574227</v>
      </c>
      <c r="D267" s="1" t="str">
        <f>IFERROR(__xludf.DUMMYFUNCTION("""COMPUTED_VALUE"""),"Male")</f>
        <v>Male</v>
      </c>
      <c r="E267" s="1" t="str">
        <f>IFERROR(__xludf.DUMMYFUNCTION("""COMPUTED_VALUE"""),"My Parents")</f>
        <v>My Parents</v>
      </c>
      <c r="F267" s="1" t="str">
        <f>IFERROR(__xludf.DUMMYFUNCTION("""COMPUTED_VALUE"""),"No, But if someone could bare the cost I will")</f>
        <v>No, But if someone could bare the cost I will</v>
      </c>
      <c r="G267" s="1" t="str">
        <f>IFERROR(__xludf.DUMMYFUNCTION("""COMPUTED_VALUE"""),"This will be hard to do, but if it is the right company I would try")</f>
        <v>This will be hard to do, but if it is the right company I would try</v>
      </c>
      <c r="H267" s="1" t="str">
        <f>IFERROR(__xludf.DUMMYFUNCTION("""COMPUTED_VALUE"""),"Yes")</f>
        <v>Yes</v>
      </c>
      <c r="I267" s="1" t="str">
        <f>IFERROR(__xludf.DUMMYFUNCTION("""COMPUTED_VALUE"""),"Will NOT work for them")</f>
        <v>Will NOT work for them</v>
      </c>
      <c r="J267" s="1">
        <f>IFERROR(__xludf.DUMMYFUNCTION("""COMPUTED_VALUE"""),2.0)</f>
        <v>2</v>
      </c>
      <c r="K267" s="1" t="str">
        <f>IFERROR(__xludf.DUMMYFUNCTION("""COMPUTED_VALUE"""),"Fully Remote with Options to travel as and when needed")</f>
        <v>Fully Remote with Options to travel as and when needed</v>
      </c>
      <c r="L2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7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267" s="1" t="str">
        <f>IFERROR(__xludf.DUMMYFUNCTION("""COMPUTED_VALUE"""),"Manager who sets goal and helps me achieve it")</f>
        <v>Manager who sets goal and helps me achieve it</v>
      </c>
      <c r="P26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67" s="1"/>
      <c r="R267" s="1"/>
      <c r="S267" s="1"/>
    </row>
    <row r="268">
      <c r="A268" s="2">
        <f>IFERROR(__xludf.DUMMYFUNCTION("""COMPUTED_VALUE"""),44918.80155953704)</f>
        <v>44918.80156</v>
      </c>
      <c r="B268" s="1" t="str">
        <f>IFERROR(__xludf.DUMMYFUNCTION("""COMPUTED_VALUE"""),"India")</f>
        <v>India</v>
      </c>
      <c r="C268" s="1">
        <f>IFERROR(__xludf.DUMMYFUNCTION("""COMPUTED_VALUE"""),385001.0)</f>
        <v>385001</v>
      </c>
      <c r="D268" s="1" t="str">
        <f>IFERROR(__xludf.DUMMYFUNCTION("""COMPUTED_VALUE"""),"Female")</f>
        <v>Female</v>
      </c>
      <c r="E268" s="1" t="str">
        <f>IFERROR(__xludf.DUMMYFUNCTION("""COMPUTED_VALUE"""),"My Parents")</f>
        <v>My Parents</v>
      </c>
      <c r="F268" s="1" t="str">
        <f>IFERROR(__xludf.DUMMYFUNCTION("""COMPUTED_VALUE"""),"Yes, I will earn and do that")</f>
        <v>Yes, I will earn and do that</v>
      </c>
      <c r="G268" s="1" t="str">
        <f>IFERROR(__xludf.DUMMYFUNCTION("""COMPUTED_VALUE"""),"This will be hard to do, but if it is the right company I would try")</f>
        <v>This will be hard to do, but if it is the right company I would try</v>
      </c>
      <c r="H268" s="1" t="str">
        <f>IFERROR(__xludf.DUMMYFUNCTION("""COMPUTED_VALUE"""),"No")</f>
        <v>No</v>
      </c>
      <c r="I268" s="1" t="str">
        <f>IFERROR(__xludf.DUMMYFUNCTION("""COMPUTED_VALUE"""),"Will NOT work for them")</f>
        <v>Will NOT work for them</v>
      </c>
      <c r="J268" s="1">
        <f>IFERROR(__xludf.DUMMYFUNCTION("""COMPUTED_VALUE"""),5.0)</f>
        <v>5</v>
      </c>
      <c r="K268" s="1" t="str">
        <f>IFERROR(__xludf.DUMMYFUNCTION("""COMPUTED_VALUE"""),"Fully Remote with Options to travel as and when needed")</f>
        <v>Fully Remote with Options to travel as and when needed</v>
      </c>
      <c r="L2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68" s="1" t="str">
        <f>IFERROR(__xludf.DUMMYFUNCTION("""COMPUTED_VALUE"""),"Teaching in any of the institutes/online or Offline, Build and develop a Team, Become a content Creator in some platform")</f>
        <v>Teaching in any of the institutes/online or Offline, Build and develop a Team, Become a content Creator in some platform</v>
      </c>
      <c r="O268" s="1" t="str">
        <f>IFERROR(__xludf.DUMMYFUNCTION("""COMPUTED_VALUE"""),"Manager who explains what is expected, sets a goal and helps achieve it")</f>
        <v>Manager who explains what is expected, sets a goal and helps achieve it</v>
      </c>
      <c r="P268" s="1" t="str">
        <f>IFERROR(__xludf.DUMMYFUNCTION("""COMPUTED_VALUE"""),"Work with 5 to 6 people in my team")</f>
        <v>Work with 5 to 6 people in my team</v>
      </c>
      <c r="Q268" s="1"/>
      <c r="R268" s="1"/>
      <c r="S268" s="1"/>
    </row>
    <row r="269">
      <c r="A269" s="2">
        <f>IFERROR(__xludf.DUMMYFUNCTION("""COMPUTED_VALUE"""),44918.80425939815)</f>
        <v>44918.80426</v>
      </c>
      <c r="B269" s="1" t="str">
        <f>IFERROR(__xludf.DUMMYFUNCTION("""COMPUTED_VALUE"""),"India")</f>
        <v>India</v>
      </c>
      <c r="C269" s="1">
        <f>IFERROR(__xludf.DUMMYFUNCTION("""COMPUTED_VALUE"""),576106.0)</f>
        <v>576106</v>
      </c>
      <c r="D269" s="1" t="str">
        <f>IFERROR(__xludf.DUMMYFUNCTION("""COMPUTED_VALUE"""),"Male")</f>
        <v>Male</v>
      </c>
      <c r="E269" s="1" t="str">
        <f>IFERROR(__xludf.DUMMYFUNCTION("""COMPUTED_VALUE"""),"My Parents")</f>
        <v>My Parents</v>
      </c>
      <c r="F269" s="1" t="str">
        <f>IFERROR(__xludf.DUMMYFUNCTION("""COMPUTED_VALUE"""),"No I would not be pursuing Higher Education outside of India")</f>
        <v>No I would not be pursuing Higher Education outside of India</v>
      </c>
      <c r="G269" s="1" t="str">
        <f>IFERROR(__xludf.DUMMYFUNCTION("""COMPUTED_VALUE"""),"Will work for 3 years or more")</f>
        <v>Will work for 3 years or more</v>
      </c>
      <c r="H269" s="1" t="str">
        <f>IFERROR(__xludf.DUMMYFUNCTION("""COMPUTED_VALUE"""),"No")</f>
        <v>No</v>
      </c>
      <c r="I269" s="1" t="str">
        <f>IFERROR(__xludf.DUMMYFUNCTION("""COMPUTED_VALUE"""),"Will NOT work for them")</f>
        <v>Will NOT work for them</v>
      </c>
      <c r="J269" s="1">
        <f>IFERROR(__xludf.DUMMYFUNCTION("""COMPUTED_VALUE"""),1.0)</f>
        <v>1</v>
      </c>
      <c r="K269" s="1" t="str">
        <f>IFERROR(__xludf.DUMMYFUNCTION("""COMPUTED_VALUE"""),"Fully Remote with Options to travel as and when needed")</f>
        <v>Fully Remote with Options to travel as and when needed</v>
      </c>
      <c r="L269" s="1" t="str">
        <f>IFERROR(__xludf.DUMMYFUNCTION("""COMPUTED_VALUE"""),"Employer who appreciates learning and enables that environment")</f>
        <v>Employer who appreciates learning and enables that environment</v>
      </c>
      <c r="M269" s="1" t="str">
        <f>IFERROR(__xludf.DUMMYFUNCTION("""COMPUTED_VALUE"""),"Self Paced Learning Portals, Learning by observing others")</f>
        <v>Self Paced Learning Portals, Learning by observing others</v>
      </c>
      <c r="N269" s="1" t="str">
        <f>IFERROR(__xludf.DUMMYFUNCTION("""COMPUTED_VALUE"""),"Teaching in any of the institutes/online or Offline, Manage and drive End-to-End Projects or Products, Build and develop a Team")</f>
        <v>Teaching in any of the institutes/online or Offline, Manage and drive End-to-End Projects or Products, Build and develop a Team</v>
      </c>
      <c r="O269" s="1" t="str">
        <f>IFERROR(__xludf.DUMMYFUNCTION("""COMPUTED_VALUE"""),"Manager who sets goal and helps me achieve it")</f>
        <v>Manager who sets goal and helps me achieve it</v>
      </c>
      <c r="P269" s="1" t="str">
        <f>IFERROR(__xludf.DUMMYFUNCTION("""COMPUTED_VALUE"""),"Work with more than 10 people in my team")</f>
        <v>Work with more than 10 people in my team</v>
      </c>
      <c r="Q269" s="1"/>
      <c r="R269" s="1"/>
      <c r="S269" s="1"/>
    </row>
    <row r="270">
      <c r="A270" s="2">
        <f>IFERROR(__xludf.DUMMYFUNCTION("""COMPUTED_VALUE"""),44918.80441402778)</f>
        <v>44918.80441</v>
      </c>
      <c r="B270" s="1" t="str">
        <f>IFERROR(__xludf.DUMMYFUNCTION("""COMPUTED_VALUE"""),"United Arab Emirates")</f>
        <v>United Arab Emirates</v>
      </c>
      <c r="C270" s="1">
        <f>IFERROR(__xludf.DUMMYFUNCTION("""COMPUTED_VALUE"""),420.0)</f>
        <v>420</v>
      </c>
      <c r="D270" s="1" t="str">
        <f>IFERROR(__xludf.DUMMYFUNCTION("""COMPUTED_VALUE"""),"Female")</f>
        <v>Female</v>
      </c>
      <c r="E270" s="1" t="str">
        <f>IFERROR(__xludf.DUMMYFUNCTION("""COMPUTED_VALUE"""),"People who have changed the world for better")</f>
        <v>People who have changed the world for better</v>
      </c>
      <c r="F270" s="1" t="str">
        <f>IFERROR(__xludf.DUMMYFUNCTION("""COMPUTED_VALUE"""),"No I would not be pursuing Higher Education outside of India")</f>
        <v>No I would not be pursuing Higher Education outside of India</v>
      </c>
      <c r="G270" s="1" t="str">
        <f>IFERROR(__xludf.DUMMYFUNCTION("""COMPUTED_VALUE"""),"No way, 3 years with one employer is crazy")</f>
        <v>No way, 3 years with one employer is crazy</v>
      </c>
      <c r="H270" s="1" t="str">
        <f>IFERROR(__xludf.DUMMYFUNCTION("""COMPUTED_VALUE"""),"No")</f>
        <v>No</v>
      </c>
      <c r="I270" s="1" t="str">
        <f>IFERROR(__xludf.DUMMYFUNCTION("""COMPUTED_VALUE"""),"Will NOT work for them")</f>
        <v>Will NOT work for them</v>
      </c>
      <c r="J270" s="1">
        <f>IFERROR(__xludf.DUMMYFUNCTION("""COMPUTED_VALUE"""),1.0)</f>
        <v>1</v>
      </c>
      <c r="K270" s="1" t="str">
        <f>IFERROR(__xludf.DUMMYFUNCTION("""COMPUTED_VALUE"""),"Fully Remote with No option to visit offices")</f>
        <v>Fully Remote with No option to visit offices</v>
      </c>
      <c r="L27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70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70" s="1" t="str">
        <f>IFERROR(__xludf.DUMMYFUNCTION("""COMPUTED_VALUE"""),"Work in a BPO setup for some well known client, Work as a freelancer and do my thing my way, Become a content Creator in some platform")</f>
        <v>Work in a BPO setup for some well known client, Work as a freelancer and do my thing my way, Become a content Creator in some platform</v>
      </c>
      <c r="O270" s="1" t="str">
        <f>IFERROR(__xludf.DUMMYFUNCTION("""COMPUTED_VALUE"""),"Manager who sets unrealistic targets")</f>
        <v>Manager who sets unrealistic targets</v>
      </c>
      <c r="P270" s="1" t="str">
        <f>IFERROR(__xludf.DUMMYFUNCTION("""COMPUTED_VALUE"""),"Work alone")</f>
        <v>Work alone</v>
      </c>
      <c r="Q270" s="1"/>
      <c r="R270" s="1"/>
      <c r="S270" s="1"/>
    </row>
    <row r="271">
      <c r="A271" s="2">
        <f>IFERROR(__xludf.DUMMYFUNCTION("""COMPUTED_VALUE"""),44918.809629236115)</f>
        <v>44918.80963</v>
      </c>
      <c r="B271" s="1" t="str">
        <f>IFERROR(__xludf.DUMMYFUNCTION("""COMPUTED_VALUE"""),"India")</f>
        <v>India</v>
      </c>
      <c r="C271" s="1">
        <f>IFERROR(__xludf.DUMMYFUNCTION("""COMPUTED_VALUE"""),576213.0)</f>
        <v>576213</v>
      </c>
      <c r="D271" s="1" t="str">
        <f>IFERROR(__xludf.DUMMYFUNCTION("""COMPUTED_VALUE"""),"Female")</f>
        <v>Female</v>
      </c>
      <c r="E271" s="1" t="str">
        <f>IFERROR(__xludf.DUMMYFUNCTION("""COMPUTED_VALUE"""),"People from my circle, but not family members")</f>
        <v>People from my circle, but not family members</v>
      </c>
      <c r="F271" s="1" t="str">
        <f>IFERROR(__xludf.DUMMYFUNCTION("""COMPUTED_VALUE"""),"No I would not be pursuing Higher Education outside of India")</f>
        <v>No I would not be pursuing Higher Education outside of India</v>
      </c>
      <c r="G271" s="1" t="str">
        <f>IFERROR(__xludf.DUMMYFUNCTION("""COMPUTED_VALUE"""),"This will be hard to do, but if it is the right company I would try")</f>
        <v>This will be hard to do, but if it is the right company I would try</v>
      </c>
      <c r="H271" s="1" t="str">
        <f>IFERROR(__xludf.DUMMYFUNCTION("""COMPUTED_VALUE"""),"Yes")</f>
        <v>Yes</v>
      </c>
      <c r="I271" s="1" t="str">
        <f>IFERROR(__xludf.DUMMYFUNCTION("""COMPUTED_VALUE"""),"Will NOT work for them")</f>
        <v>Will NOT work for them</v>
      </c>
      <c r="J271" s="1">
        <f>IFERROR(__xludf.DUMMYFUNCTION("""COMPUTED_VALUE"""),8.0)</f>
        <v>8</v>
      </c>
      <c r="K271" s="1" t="str">
        <f>IFERROR(__xludf.DUMMYFUNCTION("""COMPUTED_VALUE"""),"Hybrid Working Environment with less than 10 days a month at office")</f>
        <v>Hybrid Working Environment with less than 10 days a month at office</v>
      </c>
      <c r="L271" s="1" t="str">
        <f>IFERROR(__xludf.DUMMYFUNCTION("""COMPUTED_VALUE"""),"Employer who appreciates learning and enables that environment")</f>
        <v>Employer who appreciates learning and enables that environment</v>
      </c>
      <c r="M27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71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71" s="1" t="str">
        <f>IFERROR(__xludf.DUMMYFUNCTION("""COMPUTED_VALUE"""),"Manager who explains what is expected, sets a goal and helps achieve it")</f>
        <v>Manager who explains what is expected, sets a goal and helps achieve it</v>
      </c>
      <c r="P271" s="1" t="str">
        <f>IFERROR(__xludf.DUMMYFUNCTION("""COMPUTED_VALUE"""),"Work with 7 to 10 or more people in my team")</f>
        <v>Work with 7 to 10 or more people in my team</v>
      </c>
      <c r="Q271" s="1"/>
      <c r="R271" s="1"/>
      <c r="S271" s="1"/>
    </row>
    <row r="272">
      <c r="A272" s="2">
        <f>IFERROR(__xludf.DUMMYFUNCTION("""COMPUTED_VALUE"""),44918.81575170139)</f>
        <v>44918.81575</v>
      </c>
      <c r="B272" s="1" t="str">
        <f>IFERROR(__xludf.DUMMYFUNCTION("""COMPUTED_VALUE"""),"India")</f>
        <v>India</v>
      </c>
      <c r="C272" s="1">
        <f>IFERROR(__xludf.DUMMYFUNCTION("""COMPUTED_VALUE"""),576210.0)</f>
        <v>576210</v>
      </c>
      <c r="D272" s="1" t="str">
        <f>IFERROR(__xludf.DUMMYFUNCTION("""COMPUTED_VALUE"""),"Female")</f>
        <v>Female</v>
      </c>
      <c r="E272" s="1" t="str">
        <f>IFERROR(__xludf.DUMMYFUNCTION("""COMPUTED_VALUE"""),"My Parents")</f>
        <v>My Parents</v>
      </c>
      <c r="F272" s="1" t="str">
        <f>IFERROR(__xludf.DUMMYFUNCTION("""COMPUTED_VALUE"""),"Yes, I will earn and do that")</f>
        <v>Yes, I will earn and do that</v>
      </c>
      <c r="G272" s="1" t="str">
        <f>IFERROR(__xludf.DUMMYFUNCTION("""COMPUTED_VALUE"""),"Will work for 3 years or more")</f>
        <v>Will work for 3 years or more</v>
      </c>
      <c r="H272" s="1" t="str">
        <f>IFERROR(__xludf.DUMMYFUNCTION("""COMPUTED_VALUE"""),"No")</f>
        <v>No</v>
      </c>
      <c r="I272" s="1" t="str">
        <f>IFERROR(__xludf.DUMMYFUNCTION("""COMPUTED_VALUE"""),"Will NOT work for them")</f>
        <v>Will NOT work for them</v>
      </c>
      <c r="J272" s="1">
        <f>IFERROR(__xludf.DUMMYFUNCTION("""COMPUTED_VALUE"""),5.0)</f>
        <v>5</v>
      </c>
      <c r="K272" s="1" t="str">
        <f>IFERROR(__xludf.DUMMYFUNCTION("""COMPUTED_VALUE"""),"Every Day Office Environment")</f>
        <v>Every Day Office Environment</v>
      </c>
      <c r="L272" s="1" t="str">
        <f>IFERROR(__xludf.DUMMYFUNCTION("""COMPUTED_VALUE"""),"Employer who appreciates learning and enables that environment")</f>
        <v>Employer who appreciates learning and enables that environment</v>
      </c>
      <c r="M272" s="1" t="str">
        <f>IFERROR(__xludf.DUMMYFUNCTION("""COMPUTED_VALUE"""),"Self Paced Learning Portals, Instructor or Expert Learning Programs")</f>
        <v>Self Paced Learning Portals, Instructor or Expert Learning Programs</v>
      </c>
      <c r="N272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272" s="1" t="str">
        <f>IFERROR(__xludf.DUMMYFUNCTION("""COMPUTED_VALUE"""),"Manager who clearly describes what she/he needs")</f>
        <v>Manager who clearly describes what she/he needs</v>
      </c>
      <c r="P272" s="1" t="str">
        <f>IFERROR(__xludf.DUMMYFUNCTION("""COMPUTED_VALUE"""),"Work with more than 10 people in my team")</f>
        <v>Work with more than 10 people in my team</v>
      </c>
      <c r="Q272" s="1"/>
      <c r="R272" s="1"/>
      <c r="S272" s="1"/>
    </row>
    <row r="273">
      <c r="A273" s="2">
        <f>IFERROR(__xludf.DUMMYFUNCTION("""COMPUTED_VALUE"""),44918.817748692134)</f>
        <v>44918.81775</v>
      </c>
      <c r="B273" s="1" t="str">
        <f>IFERROR(__xludf.DUMMYFUNCTION("""COMPUTED_VALUE"""),"India")</f>
        <v>India</v>
      </c>
      <c r="C273" s="1">
        <f>IFERROR(__xludf.DUMMYFUNCTION("""COMPUTED_VALUE"""),385001.0)</f>
        <v>385001</v>
      </c>
      <c r="D273" s="1" t="str">
        <f>IFERROR(__xludf.DUMMYFUNCTION("""COMPUTED_VALUE"""),"Female")</f>
        <v>Female</v>
      </c>
      <c r="E273" s="1" t="str">
        <f>IFERROR(__xludf.DUMMYFUNCTION("""COMPUTED_VALUE"""),"My Parents")</f>
        <v>My Parents</v>
      </c>
      <c r="F273" s="1" t="str">
        <f>IFERROR(__xludf.DUMMYFUNCTION("""COMPUTED_VALUE"""),"No I would not be pursuing Higher Education outside of India")</f>
        <v>No I would not be pursuing Higher Education outside of India</v>
      </c>
      <c r="G273" s="1" t="str">
        <f>IFERROR(__xludf.DUMMYFUNCTION("""COMPUTED_VALUE"""),"This will be hard to do, but if it is the right company I would try")</f>
        <v>This will be hard to do, but if it is the right company I would try</v>
      </c>
      <c r="H273" s="1" t="str">
        <f>IFERROR(__xludf.DUMMYFUNCTION("""COMPUTED_VALUE"""),"No")</f>
        <v>No</v>
      </c>
      <c r="I273" s="1" t="str">
        <f>IFERROR(__xludf.DUMMYFUNCTION("""COMPUTED_VALUE"""),"Will NOT work for them")</f>
        <v>Will NOT work for them</v>
      </c>
      <c r="J273" s="1">
        <f>IFERROR(__xludf.DUMMYFUNCTION("""COMPUTED_VALUE"""),3.0)</f>
        <v>3</v>
      </c>
      <c r="K273" s="1" t="str">
        <f>IFERROR(__xludf.DUMMYFUNCTION("""COMPUTED_VALUE"""),"Every Day Office Environment")</f>
        <v>Every Day Office Environment</v>
      </c>
      <c r="L273" s="1" t="str">
        <f>IFERROR(__xludf.DUMMYFUNCTION("""COMPUTED_VALUE"""),"Employer who appreciates learning and enables that environment")</f>
        <v>Employer who appreciates learning and enables that environment</v>
      </c>
      <c r="M273" s="1" t="str">
        <f>IFERROR(__xludf.DUMMYFUNCTION("""COMPUTED_VALUE"""),"Self Paced Learning Portals, Learning by observing others")</f>
        <v>Self Paced Learning Portals, Learning by observing others</v>
      </c>
      <c r="N273" s="1" t="str">
        <f>IFERROR(__xludf.DUMMYFUNCTION("""COMPUTED_VALUE"""),"Business Operations in any organization, Work in a BPO setup for some well known client, Become a content Creator in some platform")</f>
        <v>Business Operations in any organization, Work in a BPO setup for some well known client, Become a content Creator in some platform</v>
      </c>
      <c r="O273" s="1" t="str">
        <f>IFERROR(__xludf.DUMMYFUNCTION("""COMPUTED_VALUE"""),"Manager who clearly describes what she/he needs")</f>
        <v>Manager who clearly describes what she/he needs</v>
      </c>
      <c r="P273" s="1" t="str">
        <f>IFERROR(__xludf.DUMMYFUNCTION("""COMPUTED_VALUE"""),"Work with more than 10 people in my team")</f>
        <v>Work with more than 10 people in my team</v>
      </c>
      <c r="Q273" s="1"/>
      <c r="R273" s="1"/>
      <c r="S273" s="1"/>
    </row>
    <row r="274">
      <c r="A274" s="2">
        <f>IFERROR(__xludf.DUMMYFUNCTION("""COMPUTED_VALUE"""),44918.82269302083)</f>
        <v>44918.82269</v>
      </c>
      <c r="B274" s="1" t="str">
        <f>IFERROR(__xludf.DUMMYFUNCTION("""COMPUTED_VALUE"""),"India")</f>
        <v>India</v>
      </c>
      <c r="C274" s="1">
        <f>IFERROR(__xludf.DUMMYFUNCTION("""COMPUTED_VALUE"""),385001.0)</f>
        <v>385001</v>
      </c>
      <c r="D274" s="1" t="str">
        <f>IFERROR(__xludf.DUMMYFUNCTION("""COMPUTED_VALUE"""),"Female")</f>
        <v>Female</v>
      </c>
      <c r="E274" s="1" t="str">
        <f>IFERROR(__xludf.DUMMYFUNCTION("""COMPUTED_VALUE"""),"My Parents")</f>
        <v>My Parents</v>
      </c>
      <c r="F274" s="1" t="str">
        <f>IFERROR(__xludf.DUMMYFUNCTION("""COMPUTED_VALUE"""),"No I would not be pursuing Higher Education outside of India")</f>
        <v>No I would not be pursuing Higher Education outside of India</v>
      </c>
      <c r="G274" s="1" t="str">
        <f>IFERROR(__xludf.DUMMYFUNCTION("""COMPUTED_VALUE"""),"This will be hard to do, but if it is the right company I would try")</f>
        <v>This will be hard to do, but if it is the right company I would try</v>
      </c>
      <c r="H274" s="1" t="str">
        <f>IFERROR(__xludf.DUMMYFUNCTION("""COMPUTED_VALUE"""),"Yes")</f>
        <v>Yes</v>
      </c>
      <c r="I274" s="1" t="str">
        <f>IFERROR(__xludf.DUMMYFUNCTION("""COMPUTED_VALUE"""),"Will work for them")</f>
        <v>Will work for them</v>
      </c>
      <c r="J274" s="1">
        <f>IFERROR(__xludf.DUMMYFUNCTION("""COMPUTED_VALUE"""),9.0)</f>
        <v>9</v>
      </c>
      <c r="K274" s="1" t="str">
        <f>IFERROR(__xludf.DUMMYFUNCTION("""COMPUTED_VALUE"""),"Every Day Office Environment")</f>
        <v>Every Day Office Environment</v>
      </c>
      <c r="L27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74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74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274" s="1" t="str">
        <f>IFERROR(__xludf.DUMMYFUNCTION("""COMPUTED_VALUE"""),"Manager who explains what is expected, sets a goal and helps achieve it")</f>
        <v>Manager who explains what is expected, sets a goal and helps achieve it</v>
      </c>
      <c r="P274" s="1" t="str">
        <f>IFERROR(__xludf.DUMMYFUNCTION("""COMPUTED_VALUE"""),"Work with 7 to 10 or more people in my team")</f>
        <v>Work with 7 to 10 or more people in my team</v>
      </c>
      <c r="Q274" s="1"/>
      <c r="R274" s="1"/>
      <c r="S274" s="1"/>
    </row>
    <row r="275">
      <c r="A275" s="2">
        <f>IFERROR(__xludf.DUMMYFUNCTION("""COMPUTED_VALUE"""),44918.8316146412)</f>
        <v>44918.83161</v>
      </c>
      <c r="B275" s="1" t="str">
        <f>IFERROR(__xludf.DUMMYFUNCTION("""COMPUTED_VALUE"""),"India")</f>
        <v>India</v>
      </c>
      <c r="C275" s="1">
        <f>IFERROR(__xludf.DUMMYFUNCTION("""COMPUTED_VALUE"""),574102.0)</f>
        <v>574102</v>
      </c>
      <c r="D275" s="1" t="str">
        <f>IFERROR(__xludf.DUMMYFUNCTION("""COMPUTED_VALUE"""),"Male")</f>
        <v>Male</v>
      </c>
      <c r="E275" s="1" t="str">
        <f>IFERROR(__xludf.DUMMYFUNCTION("""COMPUTED_VALUE"""),"People from my circle, but not family members")</f>
        <v>People from my circle, but not family members</v>
      </c>
      <c r="F275" s="1" t="str">
        <f>IFERROR(__xludf.DUMMYFUNCTION("""COMPUTED_VALUE"""),"Yes, I will earn and do that")</f>
        <v>Yes, I will earn and do that</v>
      </c>
      <c r="G275" s="1" t="str">
        <f>IFERROR(__xludf.DUMMYFUNCTION("""COMPUTED_VALUE"""),"Will work for 3 years or more")</f>
        <v>Will work for 3 years or more</v>
      </c>
      <c r="H275" s="1" t="str">
        <f>IFERROR(__xludf.DUMMYFUNCTION("""COMPUTED_VALUE"""),"Yes")</f>
        <v>Yes</v>
      </c>
      <c r="I275" s="1" t="str">
        <f>IFERROR(__xludf.DUMMYFUNCTION("""COMPUTED_VALUE"""),"Will NOT work for them")</f>
        <v>Will NOT work for them</v>
      </c>
      <c r="J275" s="1">
        <f>IFERROR(__xludf.DUMMYFUNCTION("""COMPUTED_VALUE"""),9.0)</f>
        <v>9</v>
      </c>
      <c r="K275" s="1" t="str">
        <f>IFERROR(__xludf.DUMMYFUNCTION("""COMPUTED_VALUE"""),"Fully Remote with Options to travel as and when needed")</f>
        <v>Fully Remote with Options to travel as and when needed</v>
      </c>
      <c r="L275" s="1" t="str">
        <f>IFERROR(__xludf.DUMMYFUNCTION("""COMPUTED_VALUE"""),"Employer who rewards learning and enables that environment")</f>
        <v>Employer who rewards learning and enables that environment</v>
      </c>
      <c r="M27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75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75" s="1" t="str">
        <f>IFERROR(__xludf.DUMMYFUNCTION("""COMPUTED_VALUE"""),"Manager who explains what is expected, sets a goal and helps achieve it")</f>
        <v>Manager who explains what is expected, sets a goal and helps achieve it</v>
      </c>
      <c r="P275" s="1" t="str">
        <f>IFERROR(__xludf.DUMMYFUNCTION("""COMPUTED_VALUE"""),"Work with 5 to 6 people in my team")</f>
        <v>Work with 5 to 6 people in my team</v>
      </c>
      <c r="Q275" s="1"/>
      <c r="R275" s="1"/>
      <c r="S275" s="1"/>
    </row>
    <row r="276">
      <c r="A276" s="2">
        <f>IFERROR(__xludf.DUMMYFUNCTION("""COMPUTED_VALUE"""),44918.842571967594)</f>
        <v>44918.84257</v>
      </c>
      <c r="B276" s="1" t="str">
        <f>IFERROR(__xludf.DUMMYFUNCTION("""COMPUTED_VALUE"""),"India")</f>
        <v>India</v>
      </c>
      <c r="C276" s="1">
        <f>IFERROR(__xludf.DUMMYFUNCTION("""COMPUTED_VALUE"""),576221.0)</f>
        <v>576221</v>
      </c>
      <c r="D276" s="1" t="str">
        <f>IFERROR(__xludf.DUMMYFUNCTION("""COMPUTED_VALUE"""),"Female")</f>
        <v>Female</v>
      </c>
      <c r="E276" s="1" t="str">
        <f>IFERROR(__xludf.DUMMYFUNCTION("""COMPUTED_VALUE"""),"My Parents")</f>
        <v>My Parents</v>
      </c>
      <c r="F276" s="1" t="str">
        <f>IFERROR(__xludf.DUMMYFUNCTION("""COMPUTED_VALUE"""),"No I would not be pursuing Higher Education outside of India")</f>
        <v>No I would not be pursuing Higher Education outside of India</v>
      </c>
      <c r="G276" s="1" t="str">
        <f>IFERROR(__xludf.DUMMYFUNCTION("""COMPUTED_VALUE"""),"This will be hard to do, but if it is the right company I would try")</f>
        <v>This will be hard to do, but if it is the right company I would try</v>
      </c>
      <c r="H276" s="1" t="str">
        <f>IFERROR(__xludf.DUMMYFUNCTION("""COMPUTED_VALUE"""),"Yes")</f>
        <v>Yes</v>
      </c>
      <c r="I276" s="1" t="str">
        <f>IFERROR(__xludf.DUMMYFUNCTION("""COMPUTED_VALUE"""),"Will NOT work for them")</f>
        <v>Will NOT work for them</v>
      </c>
      <c r="J276" s="1">
        <f>IFERROR(__xludf.DUMMYFUNCTION("""COMPUTED_VALUE"""),4.0)</f>
        <v>4</v>
      </c>
      <c r="K276" s="1" t="str">
        <f>IFERROR(__xludf.DUMMYFUNCTION("""COMPUTED_VALUE"""),"Every Day Office Environment")</f>
        <v>Every Day Office Environment</v>
      </c>
      <c r="L276" s="1" t="str">
        <f>IFERROR(__xludf.DUMMYFUNCTION("""COMPUTED_VALUE"""),"Employer who rewards learning and enables that environment")</f>
        <v>Employer who rewards learning and enables that environment</v>
      </c>
      <c r="M276" s="1" t="str">
        <f>IFERROR(__xludf.DUMMYFUNCTION("""COMPUTED_VALUE"""),"Instructor or Expert Learning Programs, Learning by observing others")</f>
        <v>Instructor or Expert Learning Programs, Learning by observing others</v>
      </c>
      <c r="N276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76" s="1" t="str">
        <f>IFERROR(__xludf.DUMMYFUNCTION("""COMPUTED_VALUE"""),"Manager who sets goal and helps me achieve it")</f>
        <v>Manager who sets goal and helps me achieve it</v>
      </c>
      <c r="P276" s="1" t="str">
        <f>IFERROR(__xludf.DUMMYFUNCTION("""COMPUTED_VALUE"""),"Work with 5 to 6 people in my team")</f>
        <v>Work with 5 to 6 people in my team</v>
      </c>
      <c r="Q276" s="1"/>
      <c r="R276" s="1"/>
      <c r="S276" s="1"/>
    </row>
    <row r="277">
      <c r="A277" s="2">
        <f>IFERROR(__xludf.DUMMYFUNCTION("""COMPUTED_VALUE"""),44918.90054332176)</f>
        <v>44918.90054</v>
      </c>
      <c r="B277" s="1" t="str">
        <f>IFERROR(__xludf.DUMMYFUNCTION("""COMPUTED_VALUE"""),"India")</f>
        <v>India</v>
      </c>
      <c r="C277" s="1">
        <f>IFERROR(__xludf.DUMMYFUNCTION("""COMPUTED_VALUE"""),605008.0)</f>
        <v>605008</v>
      </c>
      <c r="D277" s="1" t="str">
        <f>IFERROR(__xludf.DUMMYFUNCTION("""COMPUTED_VALUE"""),"Female")</f>
        <v>Female</v>
      </c>
      <c r="E277" s="1" t="str">
        <f>IFERROR(__xludf.DUMMYFUNCTION("""COMPUTED_VALUE"""),"Social Media like LinkedIn")</f>
        <v>Social Media like LinkedIn</v>
      </c>
      <c r="F277" s="1" t="str">
        <f>IFERROR(__xludf.DUMMYFUNCTION("""COMPUTED_VALUE"""),"Yes, I will earn and do that")</f>
        <v>Yes, I will earn and do that</v>
      </c>
      <c r="G277" s="1" t="str">
        <f>IFERROR(__xludf.DUMMYFUNCTION("""COMPUTED_VALUE"""),"Will work for 3 years or more")</f>
        <v>Will work for 3 years or more</v>
      </c>
      <c r="H277" s="1" t="str">
        <f>IFERROR(__xludf.DUMMYFUNCTION("""COMPUTED_VALUE"""),"Yes")</f>
        <v>Yes</v>
      </c>
      <c r="I277" s="1" t="str">
        <f>IFERROR(__xludf.DUMMYFUNCTION("""COMPUTED_VALUE"""),"Will work for them")</f>
        <v>Will work for them</v>
      </c>
      <c r="J277" s="1">
        <f>IFERROR(__xludf.DUMMYFUNCTION("""COMPUTED_VALUE"""),5.0)</f>
        <v>5</v>
      </c>
      <c r="K277" s="1" t="str">
        <f>IFERROR(__xludf.DUMMYFUNCTION("""COMPUTED_VALUE"""),"Every Day Office Environment")</f>
        <v>Every Day Office Environment</v>
      </c>
      <c r="L277" s="1" t="str">
        <f>IFERROR(__xludf.DUMMYFUNCTION("""COMPUTED_VALUE"""),"Employer who rewards learning and enables that environment")</f>
        <v>Employer who rewards learning and enables that environment</v>
      </c>
      <c r="M277" s="1" t="str">
        <f>IFERROR(__xludf.DUMMYFUNCTION("""COMPUTED_VALUE"""),"Self Paced Learning Portals, Learning by observing others")</f>
        <v>Self Paced Learning Portals, Learning by observing others</v>
      </c>
      <c r="N277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277" s="1" t="str">
        <f>IFERROR(__xludf.DUMMYFUNCTION("""COMPUTED_VALUE"""),"Manager who explains what is expected, sets a goal and helps achieve it")</f>
        <v>Manager who explains what is expected, sets a goal and helps achieve it</v>
      </c>
      <c r="P277" s="1" t="str">
        <f>IFERROR(__xludf.DUMMYFUNCTION("""COMPUTED_VALUE"""),"Work with 5 to 6 people in my team")</f>
        <v>Work with 5 to 6 people in my team</v>
      </c>
      <c r="Q277" s="1"/>
      <c r="R277" s="1"/>
      <c r="S277" s="1"/>
    </row>
    <row r="278">
      <c r="A278" s="2">
        <f>IFERROR(__xludf.DUMMYFUNCTION("""COMPUTED_VALUE"""),44918.902405891204)</f>
        <v>44918.90241</v>
      </c>
      <c r="B278" s="1" t="str">
        <f>IFERROR(__xludf.DUMMYFUNCTION("""COMPUTED_VALUE"""),"India")</f>
        <v>India</v>
      </c>
      <c r="C278" s="1">
        <f>IFERROR(__xludf.DUMMYFUNCTION("""COMPUTED_VALUE"""),385120.0)</f>
        <v>385120</v>
      </c>
      <c r="D278" s="1" t="str">
        <f>IFERROR(__xludf.DUMMYFUNCTION("""COMPUTED_VALUE"""),"Male")</f>
        <v>Male</v>
      </c>
      <c r="E278" s="1" t="str">
        <f>IFERROR(__xludf.DUMMYFUNCTION("""COMPUTED_VALUE"""),"My Parents")</f>
        <v>My Parents</v>
      </c>
      <c r="F278" s="1" t="str">
        <f>IFERROR(__xludf.DUMMYFUNCTION("""COMPUTED_VALUE"""),"No I would not be pursuing Higher Education outside of India")</f>
        <v>No I would not be pursuing Higher Education outside of India</v>
      </c>
      <c r="G278" s="1" t="str">
        <f>IFERROR(__xludf.DUMMYFUNCTION("""COMPUTED_VALUE"""),"Will work for 3 years or more")</f>
        <v>Will work for 3 years or more</v>
      </c>
      <c r="H278" s="1" t="str">
        <f>IFERROR(__xludf.DUMMYFUNCTION("""COMPUTED_VALUE"""),"No")</f>
        <v>No</v>
      </c>
      <c r="I278" s="1" t="str">
        <f>IFERROR(__xludf.DUMMYFUNCTION("""COMPUTED_VALUE"""),"Will NOT work for them")</f>
        <v>Will NOT work for them</v>
      </c>
      <c r="J278" s="1">
        <f>IFERROR(__xludf.DUMMYFUNCTION("""COMPUTED_VALUE"""),1.0)</f>
        <v>1</v>
      </c>
      <c r="K278" s="1" t="str">
        <f>IFERROR(__xludf.DUMMYFUNCTION("""COMPUTED_VALUE"""),"Every Day Office Environment")</f>
        <v>Every Day Office Environment</v>
      </c>
      <c r="L278" s="1" t="str">
        <f>IFERROR(__xludf.DUMMYFUNCTION("""COMPUTED_VALUE"""),"Employer who appreciates learning and enables that environment")</f>
        <v>Employer who appreciates learning and enables that environment</v>
      </c>
      <c r="M278" s="1" t="str">
        <f>IFERROR(__xludf.DUMMYFUNCTION("""COMPUTED_VALUE"""),"Instructor or Expert Learning Programs, Learning by observing others")</f>
        <v>Instructor or Expert Learning Programs, Learning by observing others</v>
      </c>
      <c r="N278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278" s="1" t="str">
        <f>IFERROR(__xludf.DUMMYFUNCTION("""COMPUTED_VALUE"""),"Manager who explains what is expected, sets a goal and helps achieve it")</f>
        <v>Manager who explains what is expected, sets a goal and helps achieve it</v>
      </c>
      <c r="P278" s="1" t="str">
        <f>IFERROR(__xludf.DUMMYFUNCTION("""COMPUTED_VALUE"""),"Work with 5 to 6 people in my team")</f>
        <v>Work with 5 to 6 people in my team</v>
      </c>
      <c r="Q278" s="1"/>
      <c r="R278" s="1"/>
      <c r="S278" s="1"/>
    </row>
    <row r="279">
      <c r="A279" s="2">
        <f>IFERROR(__xludf.DUMMYFUNCTION("""COMPUTED_VALUE"""),44918.90362494213)</f>
        <v>44918.90362</v>
      </c>
      <c r="B279" s="1" t="str">
        <f>IFERROR(__xludf.DUMMYFUNCTION("""COMPUTED_VALUE"""),"India")</f>
        <v>India</v>
      </c>
      <c r="C279" s="1">
        <f>IFERROR(__xludf.DUMMYFUNCTION("""COMPUTED_VALUE"""),605601.0)</f>
        <v>605601</v>
      </c>
      <c r="D279" s="1" t="str">
        <f>IFERROR(__xludf.DUMMYFUNCTION("""COMPUTED_VALUE"""),"Male")</f>
        <v>Male</v>
      </c>
      <c r="E279" s="1" t="str">
        <f>IFERROR(__xludf.DUMMYFUNCTION("""COMPUTED_VALUE"""),"My Parents")</f>
        <v>My Parents</v>
      </c>
      <c r="F279" s="1" t="str">
        <f>IFERROR(__xludf.DUMMYFUNCTION("""COMPUTED_VALUE"""),"No I would not be pursuing Higher Education outside of India")</f>
        <v>No I would not be pursuing Higher Education outside of India</v>
      </c>
      <c r="G279" s="1" t="str">
        <f>IFERROR(__xludf.DUMMYFUNCTION("""COMPUTED_VALUE"""),"Will work for 3 years or more")</f>
        <v>Will work for 3 years or more</v>
      </c>
      <c r="H279" s="1" t="str">
        <f>IFERROR(__xludf.DUMMYFUNCTION("""COMPUTED_VALUE"""),"Yes")</f>
        <v>Yes</v>
      </c>
      <c r="I279" s="1" t="str">
        <f>IFERROR(__xludf.DUMMYFUNCTION("""COMPUTED_VALUE"""),"Will work for them")</f>
        <v>Will work for them</v>
      </c>
      <c r="J279" s="1">
        <f>IFERROR(__xludf.DUMMYFUNCTION("""COMPUTED_VALUE"""),1.0)</f>
        <v>1</v>
      </c>
      <c r="K279" s="1" t="str">
        <f>IFERROR(__xludf.DUMMYFUNCTION("""COMPUTED_VALUE"""),"Hybrid Working Environment with less than 3 days a month at office")</f>
        <v>Hybrid Working Environment with less than 3 days a month at office</v>
      </c>
      <c r="L279" s="1" t="str">
        <f>IFERROR(__xludf.DUMMYFUNCTION("""COMPUTED_VALUE"""),"Employer who rewards learning and enables that environment")</f>
        <v>Employer who rewards learning and enables that environment</v>
      </c>
      <c r="M27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79" s="1" t="str">
        <f>IFERROR(__xludf.DUMMYFUNCTION("""COMPUTED_VALUE"""),"Business Operations in any organization, Work in a BPO setup for some well known client, Become a content Creator in some platform")</f>
        <v>Business Operations in any organization, Work in a BPO setup for some well known client, Become a content Creator in some platform</v>
      </c>
      <c r="O279" s="1" t="str">
        <f>IFERROR(__xludf.DUMMYFUNCTION("""COMPUTED_VALUE"""),"Manager who explains what is expected, sets a goal and helps achieve it")</f>
        <v>Manager who explains what is expected, sets a goal and helps achieve it</v>
      </c>
      <c r="P279" s="1" t="str">
        <f>IFERROR(__xludf.DUMMYFUNCTION("""COMPUTED_VALUE"""),"Work alone")</f>
        <v>Work alone</v>
      </c>
      <c r="Q279" s="1"/>
      <c r="R279" s="1"/>
      <c r="S279" s="1"/>
    </row>
    <row r="280">
      <c r="A280" s="2">
        <f>IFERROR(__xludf.DUMMYFUNCTION("""COMPUTED_VALUE"""),44918.91250177083)</f>
        <v>44918.9125</v>
      </c>
      <c r="B280" s="1" t="str">
        <f>IFERROR(__xludf.DUMMYFUNCTION("""COMPUTED_VALUE"""),"India")</f>
        <v>India</v>
      </c>
      <c r="C280" s="1">
        <f>IFERROR(__xludf.DUMMYFUNCTION("""COMPUTED_VALUE"""),385001.0)</f>
        <v>385001</v>
      </c>
      <c r="D280" s="1" t="str">
        <f>IFERROR(__xludf.DUMMYFUNCTION("""COMPUTED_VALUE"""),"Female")</f>
        <v>Female</v>
      </c>
      <c r="E280" s="1" t="str">
        <f>IFERROR(__xludf.DUMMYFUNCTION("""COMPUTED_VALUE"""),"My Parents")</f>
        <v>My Parents</v>
      </c>
      <c r="F280" s="1" t="str">
        <f>IFERROR(__xludf.DUMMYFUNCTION("""COMPUTED_VALUE"""),"No, But if someone could bare the cost I will")</f>
        <v>No, But if someone could bare the cost I will</v>
      </c>
      <c r="G280" s="1" t="str">
        <f>IFERROR(__xludf.DUMMYFUNCTION("""COMPUTED_VALUE"""),"This will be hard to do, but if it is the right company I would try")</f>
        <v>This will be hard to do, but if it is the right company I would try</v>
      </c>
      <c r="H280" s="1" t="str">
        <f>IFERROR(__xludf.DUMMYFUNCTION("""COMPUTED_VALUE"""),"No")</f>
        <v>No</v>
      </c>
      <c r="I280" s="1" t="str">
        <f>IFERROR(__xludf.DUMMYFUNCTION("""COMPUTED_VALUE"""),"Will NOT work for them")</f>
        <v>Will NOT work for them</v>
      </c>
      <c r="J280" s="1">
        <f>IFERROR(__xludf.DUMMYFUNCTION("""COMPUTED_VALUE"""),5.0)</f>
        <v>5</v>
      </c>
      <c r="K280" s="1" t="str">
        <f>IFERROR(__xludf.DUMMYFUNCTION("""COMPUTED_VALUE"""),"Every Day Office Environment")</f>
        <v>Every Day Office Environment</v>
      </c>
      <c r="L280" s="1" t="str">
        <f>IFERROR(__xludf.DUMMYFUNCTION("""COMPUTED_VALUE"""),"Employer who rewards learning and enables that environment")</f>
        <v>Employer who rewards learning and enables that environment</v>
      </c>
      <c r="M280" s="1" t="str">
        <f>IFERROR(__xludf.DUMMYFUNCTION("""COMPUTED_VALUE"""),"Self Paced Learning Portals, Learning by observing others")</f>
        <v>Self Paced Learning Portals, Learning by observing others</v>
      </c>
      <c r="N280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80" s="1" t="str">
        <f>IFERROR(__xludf.DUMMYFUNCTION("""COMPUTED_VALUE"""),"Manager who explains what is expected, sets a goal and helps achieve it")</f>
        <v>Manager who explains what is expected, sets a goal and helps achieve it</v>
      </c>
      <c r="P280" s="1" t="str">
        <f>IFERROR(__xludf.DUMMYFUNCTION("""COMPUTED_VALUE"""),"Work with 2 to 3 people in my team")</f>
        <v>Work with 2 to 3 people in my team</v>
      </c>
      <c r="Q280" s="1"/>
      <c r="R280" s="1"/>
      <c r="S280" s="1"/>
    </row>
    <row r="281">
      <c r="A281" s="2">
        <f>IFERROR(__xludf.DUMMYFUNCTION("""COMPUTED_VALUE"""),44918.91286431713)</f>
        <v>44918.91286</v>
      </c>
      <c r="B281" s="1" t="str">
        <f>IFERROR(__xludf.DUMMYFUNCTION("""COMPUTED_VALUE"""),"India")</f>
        <v>India</v>
      </c>
      <c r="C281" s="1">
        <f>IFERROR(__xludf.DUMMYFUNCTION("""COMPUTED_VALUE"""),607301.0)</f>
        <v>607301</v>
      </c>
      <c r="D281" s="1" t="str">
        <f>IFERROR(__xludf.DUMMYFUNCTION("""COMPUTED_VALUE"""),"Male")</f>
        <v>Male</v>
      </c>
      <c r="E281" s="1" t="str">
        <f>IFERROR(__xludf.DUMMYFUNCTION("""COMPUTED_VALUE"""),"My Parents")</f>
        <v>My Parents</v>
      </c>
      <c r="F281" s="1" t="str">
        <f>IFERROR(__xludf.DUMMYFUNCTION("""COMPUTED_VALUE"""),"Yes, I will earn and do that")</f>
        <v>Yes, I will earn and do that</v>
      </c>
      <c r="G281" s="1" t="str">
        <f>IFERROR(__xludf.DUMMYFUNCTION("""COMPUTED_VALUE"""),"Will work for 3 years or more")</f>
        <v>Will work for 3 years or more</v>
      </c>
      <c r="H281" s="1" t="str">
        <f>IFERROR(__xludf.DUMMYFUNCTION("""COMPUTED_VALUE"""),"No")</f>
        <v>No</v>
      </c>
      <c r="I281" s="1" t="str">
        <f>IFERROR(__xludf.DUMMYFUNCTION("""COMPUTED_VALUE"""),"Will NOT work for them")</f>
        <v>Will NOT work for them</v>
      </c>
      <c r="J281" s="1">
        <f>IFERROR(__xludf.DUMMYFUNCTION("""COMPUTED_VALUE"""),5.0)</f>
        <v>5</v>
      </c>
      <c r="K281" s="1" t="str">
        <f>IFERROR(__xludf.DUMMYFUNCTION("""COMPUTED_VALUE"""),"Fully Remote with Options to travel as and when needed")</f>
        <v>Fully Remote with Options to travel as and when needed</v>
      </c>
      <c r="L281" s="1" t="str">
        <f>IFERROR(__xludf.DUMMYFUNCTION("""COMPUTED_VALUE"""),"Employer who appreciates learning and enables that environment")</f>
        <v>Employer who appreciates learning and enables that environment</v>
      </c>
      <c r="M281" s="1" t="str">
        <f>IFERROR(__xludf.DUMMYFUNCTION("""COMPUTED_VALUE"""),"Self Paced Learning Portals, Learning by observing others")</f>
        <v>Self Paced Learning Portals, Learning by observing others</v>
      </c>
      <c r="N281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281" s="1" t="str">
        <f>IFERROR(__xludf.DUMMYFUNCTION("""COMPUTED_VALUE"""),"Manager who sets goal and helps me achieve it")</f>
        <v>Manager who sets goal and helps me achieve it</v>
      </c>
      <c r="P281" s="1" t="str">
        <f>IFERROR(__xludf.DUMMYFUNCTION("""COMPUTED_VALUE"""),"Work alone")</f>
        <v>Work alone</v>
      </c>
      <c r="Q281" s="1"/>
      <c r="R281" s="1"/>
      <c r="S281" s="1"/>
    </row>
    <row r="282">
      <c r="A282" s="2">
        <f>IFERROR(__xludf.DUMMYFUNCTION("""COMPUTED_VALUE"""),44918.92281221064)</f>
        <v>44918.92281</v>
      </c>
      <c r="B282" s="1" t="str">
        <f>IFERROR(__xludf.DUMMYFUNCTION("""COMPUTED_VALUE"""),"India")</f>
        <v>India</v>
      </c>
      <c r="C282" s="1">
        <f>IFERROR(__xludf.DUMMYFUNCTION("""COMPUTED_VALUE"""),576229.0)</f>
        <v>576229</v>
      </c>
      <c r="D282" s="1" t="str">
        <f>IFERROR(__xludf.DUMMYFUNCTION("""COMPUTED_VALUE"""),"Female")</f>
        <v>Female</v>
      </c>
      <c r="E282" s="1" t="str">
        <f>IFERROR(__xludf.DUMMYFUNCTION("""COMPUTED_VALUE"""),"My Parents")</f>
        <v>My Parents</v>
      </c>
      <c r="F282" s="1" t="str">
        <f>IFERROR(__xludf.DUMMYFUNCTION("""COMPUTED_VALUE"""),"No I would not be pursuing Higher Education outside of India")</f>
        <v>No I would not be pursuing Higher Education outside of India</v>
      </c>
      <c r="G282" s="1" t="str">
        <f>IFERROR(__xludf.DUMMYFUNCTION("""COMPUTED_VALUE"""),"This will be hard to do, but if it is the right company I would try")</f>
        <v>This will be hard to do, but if it is the right company I would try</v>
      </c>
      <c r="H282" s="1" t="str">
        <f>IFERROR(__xludf.DUMMYFUNCTION("""COMPUTED_VALUE"""),"No")</f>
        <v>No</v>
      </c>
      <c r="I282" s="1" t="str">
        <f>IFERROR(__xludf.DUMMYFUNCTION("""COMPUTED_VALUE"""),"Will NOT work for them")</f>
        <v>Will NOT work for them</v>
      </c>
      <c r="J282" s="1">
        <f>IFERROR(__xludf.DUMMYFUNCTION("""COMPUTED_VALUE"""),3.0)</f>
        <v>3</v>
      </c>
      <c r="K282" s="1" t="str">
        <f>IFERROR(__xludf.DUMMYFUNCTION("""COMPUTED_VALUE"""),"Hybrid Working Environment with less than 15 days a month at office")</f>
        <v>Hybrid Working Environment with less than 15 days a month at office</v>
      </c>
      <c r="L2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82" s="1" t="str">
        <f>IFERROR(__xludf.DUMMYFUNCTION("""COMPUTED_VALUE"""),"Business Operations in any organization, Manage and drive End-to-End Projects or Products, Work as a freelancer and do my thing my way")</f>
        <v>Business Operations in any organization, Manage and drive End-to-End Projects or Products, Work as a freelancer and do my thing my way</v>
      </c>
      <c r="O282" s="1" t="str">
        <f>IFERROR(__xludf.DUMMYFUNCTION("""COMPUTED_VALUE"""),"Manager who explains what is expected, sets a goal and helps achieve it")</f>
        <v>Manager who explains what is expected, sets a goal and helps achieve it</v>
      </c>
      <c r="P282" s="1" t="str">
        <f>IFERROR(__xludf.DUMMYFUNCTION("""COMPUTED_VALUE"""),"Work with 5 to 6 people in my team")</f>
        <v>Work with 5 to 6 people in my team</v>
      </c>
      <c r="Q282" s="1"/>
      <c r="R282" s="1"/>
      <c r="S282" s="1"/>
    </row>
    <row r="283">
      <c r="A283" s="2">
        <f>IFERROR(__xludf.DUMMYFUNCTION("""COMPUTED_VALUE"""),44918.9581378125)</f>
        <v>44918.95814</v>
      </c>
      <c r="B283" s="1" t="str">
        <f>IFERROR(__xludf.DUMMYFUNCTION("""COMPUTED_VALUE"""),"India")</f>
        <v>India</v>
      </c>
      <c r="C283" s="1">
        <f>IFERROR(__xludf.DUMMYFUNCTION("""COMPUTED_VALUE"""),385001.0)</f>
        <v>385001</v>
      </c>
      <c r="D283" s="1" t="str">
        <f>IFERROR(__xludf.DUMMYFUNCTION("""COMPUTED_VALUE"""),"Male")</f>
        <v>Male</v>
      </c>
      <c r="E283" s="1" t="str">
        <f>IFERROR(__xludf.DUMMYFUNCTION("""COMPUTED_VALUE"""),"My Parents")</f>
        <v>My Parents</v>
      </c>
      <c r="F283" s="1" t="str">
        <f>IFERROR(__xludf.DUMMYFUNCTION("""COMPUTED_VALUE"""),"Yes, I will earn and do that")</f>
        <v>Yes, I will earn and do that</v>
      </c>
      <c r="G283" s="1" t="str">
        <f>IFERROR(__xludf.DUMMYFUNCTION("""COMPUTED_VALUE"""),"This will be hard to do, but if it is the right company I would try")</f>
        <v>This will be hard to do, but if it is the right company I would try</v>
      </c>
      <c r="H283" s="1" t="str">
        <f>IFERROR(__xludf.DUMMYFUNCTION("""COMPUTED_VALUE"""),"No")</f>
        <v>No</v>
      </c>
      <c r="I283" s="1" t="str">
        <f>IFERROR(__xludf.DUMMYFUNCTION("""COMPUTED_VALUE"""),"Will NOT work for them")</f>
        <v>Will NOT work for them</v>
      </c>
      <c r="J283" s="1">
        <f>IFERROR(__xludf.DUMMYFUNCTION("""COMPUTED_VALUE"""),7.0)</f>
        <v>7</v>
      </c>
      <c r="K283" s="1" t="str">
        <f>IFERROR(__xludf.DUMMYFUNCTION("""COMPUTED_VALUE"""),"Fully Remote with Options to travel as and when needed")</f>
        <v>Fully Remote with Options to travel as and when needed</v>
      </c>
      <c r="L2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3" s="1" t="str">
        <f>IFERROR(__xludf.DUMMYFUNCTION("""COMPUTED_VALUE"""),"Instructor or Expert Learning Programs, Learning by observing others")</f>
        <v>Instructor or Expert Learning Programs, Learning by observing others</v>
      </c>
      <c r="N28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83" s="1" t="str">
        <f>IFERROR(__xludf.DUMMYFUNCTION("""COMPUTED_VALUE"""),"Manager who explains what is expected, sets a goal and helps achieve it")</f>
        <v>Manager who explains what is expected, sets a goal and helps achieve it</v>
      </c>
      <c r="P283" s="1" t="str">
        <f>IFERROR(__xludf.DUMMYFUNCTION("""COMPUTED_VALUE"""),"Work with more than 10 people in my team")</f>
        <v>Work with more than 10 people in my team</v>
      </c>
      <c r="Q283" s="1"/>
      <c r="R283" s="1"/>
      <c r="S283" s="1"/>
    </row>
    <row r="284">
      <c r="A284" s="2">
        <f>IFERROR(__xludf.DUMMYFUNCTION("""COMPUTED_VALUE"""),44918.97814769676)</f>
        <v>44918.97815</v>
      </c>
      <c r="B284" s="1" t="str">
        <f>IFERROR(__xludf.DUMMYFUNCTION("""COMPUTED_VALUE"""),"India")</f>
        <v>India</v>
      </c>
      <c r="C284" s="1">
        <f>IFERROR(__xludf.DUMMYFUNCTION("""COMPUTED_VALUE"""),385001.0)</f>
        <v>385001</v>
      </c>
      <c r="D284" s="1" t="str">
        <f>IFERROR(__xludf.DUMMYFUNCTION("""COMPUTED_VALUE"""),"Female")</f>
        <v>Female</v>
      </c>
      <c r="E284" s="1" t="str">
        <f>IFERROR(__xludf.DUMMYFUNCTION("""COMPUTED_VALUE"""),"People who have changed the world for better")</f>
        <v>People who have changed the world for better</v>
      </c>
      <c r="F284" s="1" t="str">
        <f>IFERROR(__xludf.DUMMYFUNCTION("""COMPUTED_VALUE"""),"No I would not be pursuing Higher Education outside of India")</f>
        <v>No I would not be pursuing Higher Education outside of India</v>
      </c>
      <c r="G284" s="1" t="str">
        <f>IFERROR(__xludf.DUMMYFUNCTION("""COMPUTED_VALUE"""),"This will be hard to do, but if it is the right company I would try")</f>
        <v>This will be hard to do, but if it is the right company I would try</v>
      </c>
      <c r="H284" s="1" t="str">
        <f>IFERROR(__xludf.DUMMYFUNCTION("""COMPUTED_VALUE"""),"No")</f>
        <v>No</v>
      </c>
      <c r="I284" s="1" t="str">
        <f>IFERROR(__xludf.DUMMYFUNCTION("""COMPUTED_VALUE"""),"Will NOT work for them")</f>
        <v>Will NOT work for them</v>
      </c>
      <c r="J284" s="1">
        <f>IFERROR(__xludf.DUMMYFUNCTION("""COMPUTED_VALUE"""),1.0)</f>
        <v>1</v>
      </c>
      <c r="K284" s="1" t="str">
        <f>IFERROR(__xludf.DUMMYFUNCTION("""COMPUTED_VALUE"""),"Fully Remote with Options to travel as and when needed")</f>
        <v>Fully Remote with Options to travel as and when needed</v>
      </c>
      <c r="L2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4" s="1" t="str">
        <f>IFERROR(__xludf.DUMMYFUNCTION("""COMPUTED_VALUE"""),"Instructor or Expert Learning Programs, Learning by observing others")</f>
        <v>Instructor or Expert Learning Programs, Learning by observing others</v>
      </c>
      <c r="N284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284" s="1" t="str">
        <f>IFERROR(__xludf.DUMMYFUNCTION("""COMPUTED_VALUE"""),"Manager who clearly describes what she/he needs")</f>
        <v>Manager who clearly describes what she/he needs</v>
      </c>
      <c r="P284" s="1" t="str">
        <f>IFERROR(__xludf.DUMMYFUNCTION("""COMPUTED_VALUE"""),"Work with 2 to 3 people in my team")</f>
        <v>Work with 2 to 3 people in my team</v>
      </c>
      <c r="Q284" s="1"/>
      <c r="R284" s="1"/>
      <c r="S284" s="1"/>
    </row>
    <row r="285">
      <c r="A285" s="2">
        <f>IFERROR(__xludf.DUMMYFUNCTION("""COMPUTED_VALUE"""),44919.26611341436)</f>
        <v>44919.26611</v>
      </c>
      <c r="B285" s="1" t="str">
        <f>IFERROR(__xludf.DUMMYFUNCTION("""COMPUTED_VALUE"""),"India")</f>
        <v>India</v>
      </c>
      <c r="C285" s="1">
        <f>IFERROR(__xludf.DUMMYFUNCTION("""COMPUTED_VALUE"""),385210.0)</f>
        <v>385210</v>
      </c>
      <c r="D285" s="1" t="str">
        <f>IFERROR(__xludf.DUMMYFUNCTION("""COMPUTED_VALUE"""),"Male")</f>
        <v>Male</v>
      </c>
      <c r="E285" s="1" t="str">
        <f>IFERROR(__xludf.DUMMYFUNCTION("""COMPUTED_VALUE"""),"My Parents")</f>
        <v>My Parents</v>
      </c>
      <c r="F285" s="1" t="str">
        <f>IFERROR(__xludf.DUMMYFUNCTION("""COMPUTED_VALUE"""),"No, But if someone could bare the cost I will")</f>
        <v>No, But if someone could bare the cost I will</v>
      </c>
      <c r="G285" s="1" t="str">
        <f>IFERROR(__xludf.DUMMYFUNCTION("""COMPUTED_VALUE"""),"This will be hard to do, but if it is the right company I would try")</f>
        <v>This will be hard to do, but if it is the right company I would try</v>
      </c>
      <c r="H285" s="1" t="str">
        <f>IFERROR(__xludf.DUMMYFUNCTION("""COMPUTED_VALUE"""),"Yes")</f>
        <v>Yes</v>
      </c>
      <c r="I285" s="1" t="str">
        <f>IFERROR(__xludf.DUMMYFUNCTION("""COMPUTED_VALUE"""),"Will work for them")</f>
        <v>Will work for them</v>
      </c>
      <c r="J285" s="1">
        <f>IFERROR(__xludf.DUMMYFUNCTION("""COMPUTED_VALUE"""),4.0)</f>
        <v>4</v>
      </c>
      <c r="K285" s="1" t="str">
        <f>IFERROR(__xludf.DUMMYFUNCTION("""COMPUTED_VALUE"""),"Hybrid Working Environment with less than 15 days a month at office")</f>
        <v>Hybrid Working Environment with less than 15 days a month at office</v>
      </c>
      <c r="L2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5" s="1" t="str">
        <f>IFERROR(__xludf.DUMMYFUNCTION("""COMPUTED_VALUE"""),"Instructor or Expert Learning Programs, Learning by observing others")</f>
        <v>Instructor or Expert Learning Programs, Learning by observing others</v>
      </c>
      <c r="N285" s="1" t="str">
        <f>IFERROR(__xludf.DUMMYFUNCTION("""COMPUTED_VALUE"""),"Teaching in any of the institutes/online or Offline, Business Operations in any organization, Manage and drive End-to-End Projects or Products")</f>
        <v>Teaching in any of the institutes/online or Offline, Business Operations in any organization, Manage and drive End-to-End Projects or Products</v>
      </c>
      <c r="O285" s="1" t="str">
        <f>IFERROR(__xludf.DUMMYFUNCTION("""COMPUTED_VALUE"""),"Manager who clearly describes what she/he needs")</f>
        <v>Manager who clearly describes what she/he needs</v>
      </c>
      <c r="P285" s="1" t="str">
        <f>IFERROR(__xludf.DUMMYFUNCTION("""COMPUTED_VALUE"""),"Work alone")</f>
        <v>Work alone</v>
      </c>
      <c r="Q285" s="1"/>
      <c r="R285" s="1"/>
      <c r="S285" s="1"/>
    </row>
    <row r="286">
      <c r="A286" s="2">
        <f>IFERROR(__xludf.DUMMYFUNCTION("""COMPUTED_VALUE"""),44919.38571851852)</f>
        <v>44919.38572</v>
      </c>
      <c r="B286" s="1" t="str">
        <f>IFERROR(__xludf.DUMMYFUNCTION("""COMPUTED_VALUE"""),"India")</f>
        <v>India</v>
      </c>
      <c r="C286" s="1">
        <f>IFERROR(__xludf.DUMMYFUNCTION("""COMPUTED_VALUE"""),574611.0)</f>
        <v>574611</v>
      </c>
      <c r="D286" s="1" t="str">
        <f>IFERROR(__xludf.DUMMYFUNCTION("""COMPUTED_VALUE"""),"Female")</f>
        <v>Female</v>
      </c>
      <c r="E286" s="1" t="str">
        <f>IFERROR(__xludf.DUMMYFUNCTION("""COMPUTED_VALUE"""),"Influencers who had successful careers")</f>
        <v>Influencers who had successful careers</v>
      </c>
      <c r="F286" s="1" t="str">
        <f>IFERROR(__xludf.DUMMYFUNCTION("""COMPUTED_VALUE"""),"No I would not be pursuing Higher Education outside of India")</f>
        <v>No I would not be pursuing Higher Education outside of India</v>
      </c>
      <c r="G286" s="1" t="str">
        <f>IFERROR(__xludf.DUMMYFUNCTION("""COMPUTED_VALUE"""),"Will work for 3 years or more")</f>
        <v>Will work for 3 years or more</v>
      </c>
      <c r="H286" s="1" t="str">
        <f>IFERROR(__xludf.DUMMYFUNCTION("""COMPUTED_VALUE"""),"No")</f>
        <v>No</v>
      </c>
      <c r="I286" s="1" t="str">
        <f>IFERROR(__xludf.DUMMYFUNCTION("""COMPUTED_VALUE"""),"Will NOT work for them")</f>
        <v>Will NOT work for them</v>
      </c>
      <c r="J286" s="1">
        <f>IFERROR(__xludf.DUMMYFUNCTION("""COMPUTED_VALUE"""),6.0)</f>
        <v>6</v>
      </c>
      <c r="K286" s="1" t="str">
        <f>IFERROR(__xludf.DUMMYFUNCTION("""COMPUTED_VALUE"""),"Every Day Office Environment")</f>
        <v>Every Day Office Environment</v>
      </c>
      <c r="L286" s="1" t="str">
        <f>IFERROR(__xludf.DUMMYFUNCTION("""COMPUTED_VALUE"""),"Employer who appreciates learning and enables that environment")</f>
        <v>Employer who appreciates learning and enables that environment</v>
      </c>
      <c r="M286" s="1" t="str">
        <f>IFERROR(__xludf.DUMMYFUNCTION("""COMPUTED_VALUE"""),"Instructor or Expert Learning Programs, Learning by observing others")</f>
        <v>Instructor or Expert Learning Programs, Learning by observing others</v>
      </c>
      <c r="N286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86" s="1" t="str">
        <f>IFERROR(__xludf.DUMMYFUNCTION("""COMPUTED_VALUE"""),"Manager who clearly describes what she/he needs")</f>
        <v>Manager who clearly describes what she/he needs</v>
      </c>
      <c r="P286" s="1" t="str">
        <f>IFERROR(__xludf.DUMMYFUNCTION("""COMPUTED_VALUE"""),"Work with 5 to 6 people in my team")</f>
        <v>Work with 5 to 6 people in my team</v>
      </c>
      <c r="Q286" s="1"/>
      <c r="R286" s="1"/>
      <c r="S286" s="1"/>
    </row>
    <row r="287">
      <c r="A287" s="2">
        <f>IFERROR(__xludf.DUMMYFUNCTION("""COMPUTED_VALUE"""),44919.40262616899)</f>
        <v>44919.40263</v>
      </c>
      <c r="B287" s="1" t="str">
        <f>IFERROR(__xludf.DUMMYFUNCTION("""COMPUTED_VALUE"""),"India")</f>
        <v>India</v>
      </c>
      <c r="C287" s="1">
        <f>IFERROR(__xludf.DUMMYFUNCTION("""COMPUTED_VALUE"""),574103.0)</f>
        <v>574103</v>
      </c>
      <c r="D287" s="1" t="str">
        <f>IFERROR(__xludf.DUMMYFUNCTION("""COMPUTED_VALUE"""),"Male")</f>
        <v>Male</v>
      </c>
      <c r="E287" s="1" t="str">
        <f>IFERROR(__xludf.DUMMYFUNCTION("""COMPUTED_VALUE"""),"People who have changed the world for better")</f>
        <v>People who have changed the world for better</v>
      </c>
      <c r="F287" s="1" t="str">
        <f>IFERROR(__xludf.DUMMYFUNCTION("""COMPUTED_VALUE"""),"Yes, I will earn and do that")</f>
        <v>Yes, I will earn and do that</v>
      </c>
      <c r="G287" s="1" t="str">
        <f>IFERROR(__xludf.DUMMYFUNCTION("""COMPUTED_VALUE"""),"Will work for 3 years or more")</f>
        <v>Will work for 3 years or more</v>
      </c>
      <c r="H287" s="1" t="str">
        <f>IFERROR(__xludf.DUMMYFUNCTION("""COMPUTED_VALUE"""),"Yes")</f>
        <v>Yes</v>
      </c>
      <c r="I287" s="1" t="str">
        <f>IFERROR(__xludf.DUMMYFUNCTION("""COMPUTED_VALUE"""),"Will NOT work for them")</f>
        <v>Will NOT work for them</v>
      </c>
      <c r="J287" s="1">
        <f>IFERROR(__xludf.DUMMYFUNCTION("""COMPUTED_VALUE"""),7.0)</f>
        <v>7</v>
      </c>
      <c r="K287" s="1" t="str">
        <f>IFERROR(__xludf.DUMMYFUNCTION("""COMPUTED_VALUE"""),"Hybrid Working Environment with less than 10 days a month at office")</f>
        <v>Hybrid Working Environment with less than 10 days a month at office</v>
      </c>
      <c r="L2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7" s="1" t="str">
        <f>IFERROR(__xludf.DUMMYFUNCTION("""COMPUTED_VALUE"""),"Instructor or Expert Learning Programs, Learning by observing others")</f>
        <v>Instructor or Expert Learning Programs, Learning by observing others</v>
      </c>
      <c r="N287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87" s="1" t="str">
        <f>IFERROR(__xludf.DUMMYFUNCTION("""COMPUTED_VALUE"""),"Manager who explains what is expected, sets a goal and helps achieve it")</f>
        <v>Manager who explains what is expected, sets a goal and helps achieve it</v>
      </c>
      <c r="P287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87" s="1"/>
      <c r="R287" s="1"/>
      <c r="S287" s="1"/>
    </row>
    <row r="288">
      <c r="A288" s="2">
        <f>IFERROR(__xludf.DUMMYFUNCTION("""COMPUTED_VALUE"""),44919.40682942129)</f>
        <v>44919.40683</v>
      </c>
      <c r="B288" s="1" t="str">
        <f>IFERROR(__xludf.DUMMYFUNCTION("""COMPUTED_VALUE"""),"India")</f>
        <v>India</v>
      </c>
      <c r="C288" s="1">
        <f>IFERROR(__xludf.DUMMYFUNCTION("""COMPUTED_VALUE"""),574111.0)</f>
        <v>574111</v>
      </c>
      <c r="D288" s="1" t="str">
        <f>IFERROR(__xludf.DUMMYFUNCTION("""COMPUTED_VALUE"""),"Female")</f>
        <v>Female</v>
      </c>
      <c r="E288" s="1" t="str">
        <f>IFERROR(__xludf.DUMMYFUNCTION("""COMPUTED_VALUE"""),"Influencers who had successful careers")</f>
        <v>Influencers who had successful careers</v>
      </c>
      <c r="F288" s="1" t="str">
        <f>IFERROR(__xludf.DUMMYFUNCTION("""COMPUTED_VALUE"""),"No, But if someone could bare the cost I will")</f>
        <v>No, But if someone could bare the cost I will</v>
      </c>
      <c r="G288" s="1" t="str">
        <f>IFERROR(__xludf.DUMMYFUNCTION("""COMPUTED_VALUE"""),"This will be hard to do, but if it is the right company I would try")</f>
        <v>This will be hard to do, but if it is the right company I would try</v>
      </c>
      <c r="H288" s="1" t="str">
        <f>IFERROR(__xludf.DUMMYFUNCTION("""COMPUTED_VALUE"""),"No")</f>
        <v>No</v>
      </c>
      <c r="I288" s="1" t="str">
        <f>IFERROR(__xludf.DUMMYFUNCTION("""COMPUTED_VALUE"""),"Will NOT work for them")</f>
        <v>Will NOT work for them</v>
      </c>
      <c r="J288" s="1">
        <f>IFERROR(__xludf.DUMMYFUNCTION("""COMPUTED_VALUE"""),8.0)</f>
        <v>8</v>
      </c>
      <c r="K288" s="1" t="str">
        <f>IFERROR(__xludf.DUMMYFUNCTION("""COMPUTED_VALUE"""),"Fully Remote with Options to travel as and when needed")</f>
        <v>Fully Remote with Options to travel as and when needed</v>
      </c>
      <c r="L2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8" s="1" t="str">
        <f>IFERROR(__xludf.DUMMYFUNCTION("""COMPUTED_VALUE"""),"Instructor or Expert Learning Programs, Learning by observing others")</f>
        <v>Instructor or Expert Learning Programs, Learning by observing others</v>
      </c>
      <c r="N288" s="1" t="str">
        <f>IFERROR(__xludf.DUMMYFUNCTION("""COMPUTED_VALUE"""),"Build and develop a Team, Work as a freelancer and do my thing my way, Become a content Creator in some platform")</f>
        <v>Build and develop a Team, Work as a freelancer and do my thing my way, Become a content Creator in some platform</v>
      </c>
      <c r="O288" s="1" t="str">
        <f>IFERROR(__xludf.DUMMYFUNCTION("""COMPUTED_VALUE"""),"Manager who explains what is expected, sets a goal and helps achieve it")</f>
        <v>Manager who explains what is expected, sets a goal and helps achieve it</v>
      </c>
      <c r="P288" s="1" t="str">
        <f>IFERROR(__xludf.DUMMYFUNCTION("""COMPUTED_VALUE"""),"Work alone, Work with 2 to 3 people in my team")</f>
        <v>Work alone, Work with 2 to 3 people in my team</v>
      </c>
      <c r="Q288" s="1"/>
      <c r="R288" s="1"/>
      <c r="S288" s="1"/>
    </row>
    <row r="289">
      <c r="A289" s="2">
        <f>IFERROR(__xludf.DUMMYFUNCTION("""COMPUTED_VALUE"""),44919.46022969908)</f>
        <v>44919.46023</v>
      </c>
      <c r="B289" s="1" t="str">
        <f>IFERROR(__xludf.DUMMYFUNCTION("""COMPUTED_VALUE"""),"India")</f>
        <v>India</v>
      </c>
      <c r="C289" s="1">
        <f>IFERROR(__xludf.DUMMYFUNCTION("""COMPUTED_VALUE"""),385520.0)</f>
        <v>385520</v>
      </c>
      <c r="D289" s="1" t="str">
        <f>IFERROR(__xludf.DUMMYFUNCTION("""COMPUTED_VALUE"""),"Male")</f>
        <v>Male</v>
      </c>
      <c r="E289" s="1" t="str">
        <f>IFERROR(__xludf.DUMMYFUNCTION("""COMPUTED_VALUE"""),"People who have changed the world for better")</f>
        <v>People who have changed the world for better</v>
      </c>
      <c r="F289" s="1" t="str">
        <f>IFERROR(__xludf.DUMMYFUNCTION("""COMPUTED_VALUE"""),"No I would not be pursuing Higher Education outside of India")</f>
        <v>No I would not be pursuing Higher Education outside of India</v>
      </c>
      <c r="G289" s="1" t="str">
        <f>IFERROR(__xludf.DUMMYFUNCTION("""COMPUTED_VALUE"""),"Will work for 3 years or more")</f>
        <v>Will work for 3 years or more</v>
      </c>
      <c r="H289" s="1" t="str">
        <f>IFERROR(__xludf.DUMMYFUNCTION("""COMPUTED_VALUE"""),"No")</f>
        <v>No</v>
      </c>
      <c r="I289" s="1" t="str">
        <f>IFERROR(__xludf.DUMMYFUNCTION("""COMPUTED_VALUE"""),"Will NOT work for them")</f>
        <v>Will NOT work for them</v>
      </c>
      <c r="J289" s="1">
        <f>IFERROR(__xludf.DUMMYFUNCTION("""COMPUTED_VALUE"""),3.0)</f>
        <v>3</v>
      </c>
      <c r="K289" s="1" t="str">
        <f>IFERROR(__xludf.DUMMYFUNCTION("""COMPUTED_VALUE"""),"Fully Remote with Options to travel as and when needed")</f>
        <v>Fully Remote with Options to travel as and when needed</v>
      </c>
      <c r="L2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89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89" s="1" t="str">
        <f>IFERROR(__xludf.DUMMYFUNCTION("""COMPUTED_VALUE"""),"Manager who explains what is expected, sets a goal and helps achieve it")</f>
        <v>Manager who explains what is expected, sets a goal and helps achieve it</v>
      </c>
      <c r="P289" s="1" t="str">
        <f>IFERROR(__xludf.DUMMYFUNCTION("""COMPUTED_VALUE"""),"Work with 2 to 3 people in my team")</f>
        <v>Work with 2 to 3 people in my team</v>
      </c>
      <c r="Q289" s="1"/>
      <c r="R289" s="1"/>
      <c r="S289" s="1"/>
    </row>
    <row r="290">
      <c r="A290" s="2">
        <f>IFERROR(__xludf.DUMMYFUNCTION("""COMPUTED_VALUE"""),44919.46526837963)</f>
        <v>44919.46527</v>
      </c>
      <c r="B290" s="1" t="str">
        <f>IFERROR(__xludf.DUMMYFUNCTION("""COMPUTED_VALUE"""),"India")</f>
        <v>India</v>
      </c>
      <c r="C290" s="1">
        <f>IFERROR(__xludf.DUMMYFUNCTION("""COMPUTED_VALUE"""),576213.0)</f>
        <v>576213</v>
      </c>
      <c r="D290" s="1" t="str">
        <f>IFERROR(__xludf.DUMMYFUNCTION("""COMPUTED_VALUE"""),"Female")</f>
        <v>Female</v>
      </c>
      <c r="E290" s="1" t="str">
        <f>IFERROR(__xludf.DUMMYFUNCTION("""COMPUTED_VALUE"""),"People who have changed the world for better")</f>
        <v>People who have changed the world for better</v>
      </c>
      <c r="F290" s="1" t="str">
        <f>IFERROR(__xludf.DUMMYFUNCTION("""COMPUTED_VALUE"""),"Yes, I will earn and do that")</f>
        <v>Yes, I will earn and do that</v>
      </c>
      <c r="G290" s="1" t="str">
        <f>IFERROR(__xludf.DUMMYFUNCTION("""COMPUTED_VALUE"""),"This will be hard to do, but if it is the right company I would try")</f>
        <v>This will be hard to do, but if it is the right company I would try</v>
      </c>
      <c r="H290" s="1" t="str">
        <f>IFERROR(__xludf.DUMMYFUNCTION("""COMPUTED_VALUE"""),"No")</f>
        <v>No</v>
      </c>
      <c r="I290" s="1" t="str">
        <f>IFERROR(__xludf.DUMMYFUNCTION("""COMPUTED_VALUE"""),"Will NOT work for them")</f>
        <v>Will NOT work for them</v>
      </c>
      <c r="J290" s="1">
        <f>IFERROR(__xludf.DUMMYFUNCTION("""COMPUTED_VALUE"""),3.0)</f>
        <v>3</v>
      </c>
      <c r="K290" s="1" t="str">
        <f>IFERROR(__xludf.DUMMYFUNCTION("""COMPUTED_VALUE"""),"Fully Remote with Options to travel as and when needed")</f>
        <v>Fully Remote with Options to travel as and when needed</v>
      </c>
      <c r="L290" s="1" t="str">
        <f>IFERROR(__xludf.DUMMYFUNCTION("""COMPUTED_VALUE"""),"Employer who appreciates learning and enables that environment")</f>
        <v>Employer who appreciates learning and enables that environment</v>
      </c>
      <c r="M29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90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290" s="1" t="str">
        <f>IFERROR(__xludf.DUMMYFUNCTION("""COMPUTED_VALUE"""),"Manager who sets goal and helps me achieve it")</f>
        <v>Manager who sets goal and helps me achieve it</v>
      </c>
      <c r="P290" s="1" t="str">
        <f>IFERROR(__xludf.DUMMYFUNCTION("""COMPUTED_VALUE"""),"Work with 2 to 3 people in my team")</f>
        <v>Work with 2 to 3 people in my team</v>
      </c>
      <c r="Q290" s="1"/>
      <c r="R290" s="1"/>
      <c r="S290" s="1"/>
    </row>
    <row r="291">
      <c r="A291" s="2">
        <f>IFERROR(__xludf.DUMMYFUNCTION("""COMPUTED_VALUE"""),44919.60126146991)</f>
        <v>44919.60126</v>
      </c>
      <c r="B291" s="1" t="str">
        <f>IFERROR(__xludf.DUMMYFUNCTION("""COMPUTED_VALUE"""),"India")</f>
        <v>India</v>
      </c>
      <c r="C291" s="1">
        <f>IFERROR(__xludf.DUMMYFUNCTION("""COMPUTED_VALUE"""),385520.0)</f>
        <v>385520</v>
      </c>
      <c r="D291" s="1" t="str">
        <f>IFERROR(__xludf.DUMMYFUNCTION("""COMPUTED_VALUE"""),"Female")</f>
        <v>Female</v>
      </c>
      <c r="E291" s="1" t="str">
        <f>IFERROR(__xludf.DUMMYFUNCTION("""COMPUTED_VALUE"""),"Influencers who had successful careers")</f>
        <v>Influencers who had successful careers</v>
      </c>
      <c r="F291" s="1" t="str">
        <f>IFERROR(__xludf.DUMMYFUNCTION("""COMPUTED_VALUE"""),"Yes, I will earn and do that")</f>
        <v>Yes, I will earn and do that</v>
      </c>
      <c r="G291" s="1" t="str">
        <f>IFERROR(__xludf.DUMMYFUNCTION("""COMPUTED_VALUE"""),"This will be hard to do, but if it is the right company I would try")</f>
        <v>This will be hard to do, but if it is the right company I would try</v>
      </c>
      <c r="H291" s="1" t="str">
        <f>IFERROR(__xludf.DUMMYFUNCTION("""COMPUTED_VALUE"""),"Yes")</f>
        <v>Yes</v>
      </c>
      <c r="I291" s="1" t="str">
        <f>IFERROR(__xludf.DUMMYFUNCTION("""COMPUTED_VALUE"""),"Will work for them")</f>
        <v>Will work for them</v>
      </c>
      <c r="J291" s="1">
        <f>IFERROR(__xludf.DUMMYFUNCTION("""COMPUTED_VALUE"""),5.0)</f>
        <v>5</v>
      </c>
      <c r="K291" s="1" t="str">
        <f>IFERROR(__xludf.DUMMYFUNCTION("""COMPUTED_VALUE"""),"Hybrid Working Environment with less than 10 days a month at office")</f>
        <v>Hybrid Working Environment with less than 10 days a month at office</v>
      </c>
      <c r="L291" s="1" t="str">
        <f>IFERROR(__xludf.DUMMYFUNCTION("""COMPUTED_VALUE"""),"Employer who appreciates learning and enables that environment")</f>
        <v>Employer who appreciates learning and enables that environment</v>
      </c>
      <c r="M29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91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291" s="1" t="str">
        <f>IFERROR(__xludf.DUMMYFUNCTION("""COMPUTED_VALUE"""),"Manager who explains what is expected, sets a goal and helps achieve it")</f>
        <v>Manager who explains what is expected, sets a goal and helps achieve it</v>
      </c>
      <c r="P291" s="1" t="str">
        <f>IFERROR(__xludf.DUMMYFUNCTION("""COMPUTED_VALUE"""),"Work with 5 to 6 people in my team")</f>
        <v>Work with 5 to 6 people in my team</v>
      </c>
      <c r="Q291" s="1"/>
      <c r="R291" s="1"/>
      <c r="S291" s="1"/>
    </row>
    <row r="292">
      <c r="A292" s="2">
        <f>IFERROR(__xludf.DUMMYFUNCTION("""COMPUTED_VALUE"""),44919.615472627316)</f>
        <v>44919.61547</v>
      </c>
      <c r="B292" s="1" t="str">
        <f>IFERROR(__xludf.DUMMYFUNCTION("""COMPUTED_VALUE"""),"India")</f>
        <v>India</v>
      </c>
      <c r="C292" s="1">
        <f>IFERROR(__xludf.DUMMYFUNCTION("""COMPUTED_VALUE"""),442401.0)</f>
        <v>442401</v>
      </c>
      <c r="D292" s="1" t="str">
        <f>IFERROR(__xludf.DUMMYFUNCTION("""COMPUTED_VALUE"""),"Male")</f>
        <v>Male</v>
      </c>
      <c r="E292" s="1" t="str">
        <f>IFERROR(__xludf.DUMMYFUNCTION("""COMPUTED_VALUE"""),"My Parents")</f>
        <v>My Parents</v>
      </c>
      <c r="F292" s="1" t="str">
        <f>IFERROR(__xludf.DUMMYFUNCTION("""COMPUTED_VALUE"""),"No, But if someone could bare the cost I will")</f>
        <v>No, But if someone could bare the cost I will</v>
      </c>
      <c r="G292" s="1" t="str">
        <f>IFERROR(__xludf.DUMMYFUNCTION("""COMPUTED_VALUE"""),"This will be hard to do, but if it is the right company I would try")</f>
        <v>This will be hard to do, but if it is the right company I would try</v>
      </c>
      <c r="H292" s="1" t="str">
        <f>IFERROR(__xludf.DUMMYFUNCTION("""COMPUTED_VALUE"""),"No")</f>
        <v>No</v>
      </c>
      <c r="I292" s="1" t="str">
        <f>IFERROR(__xludf.DUMMYFUNCTION("""COMPUTED_VALUE"""),"Will NOT work for them")</f>
        <v>Will NOT work for them</v>
      </c>
      <c r="J292" s="1">
        <f>IFERROR(__xludf.DUMMYFUNCTION("""COMPUTED_VALUE"""),7.0)</f>
        <v>7</v>
      </c>
      <c r="K292" s="1" t="str">
        <f>IFERROR(__xludf.DUMMYFUNCTION("""COMPUTED_VALUE"""),"Fully Remote with Options to travel as and when needed")</f>
        <v>Fully Remote with Options to travel as and when needed</v>
      </c>
      <c r="L292" s="1" t="str">
        <f>IFERROR(__xludf.DUMMYFUNCTION("""COMPUTED_VALUE"""),"Employer who rewards learning and enables that environment")</f>
        <v>Employer who rewards learning and enables that environment</v>
      </c>
      <c r="M29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92" s="1" t="str">
        <f>IFERROR(__xludf.DUMMYFUNCTION("""COMPUTED_VALUE"""),"Business Operations in any organization, Look deeply into Data and generate insights, Become a content Creator in some platform")</f>
        <v>Business Operations in any organization, Look deeply into Data and generate insights, Become a content Creator in some platform</v>
      </c>
      <c r="O292" s="1" t="str">
        <f>IFERROR(__xludf.DUMMYFUNCTION("""COMPUTED_VALUE"""),"Manager who explains what is expected, sets a goal and helps achieve it")</f>
        <v>Manager who explains what is expected, sets a goal and helps achieve it</v>
      </c>
      <c r="P292" s="1" t="str">
        <f>IFERROR(__xludf.DUMMYFUNCTION("""COMPUTED_VALUE"""),"Work with 5 to 6 people in my team")</f>
        <v>Work with 5 to 6 people in my team</v>
      </c>
      <c r="Q292" s="1"/>
      <c r="R292" s="1"/>
      <c r="S292" s="1"/>
    </row>
    <row r="293">
      <c r="A293" s="2">
        <f>IFERROR(__xludf.DUMMYFUNCTION("""COMPUTED_VALUE"""),44919.6175858912)</f>
        <v>44919.61759</v>
      </c>
      <c r="B293" s="1" t="str">
        <f>IFERROR(__xludf.DUMMYFUNCTION("""COMPUTED_VALUE"""),"India")</f>
        <v>India</v>
      </c>
      <c r="C293" s="1">
        <f>IFERROR(__xludf.DUMMYFUNCTION("""COMPUTED_VALUE"""),576215.0)</f>
        <v>576215</v>
      </c>
      <c r="D293" s="1" t="str">
        <f>IFERROR(__xludf.DUMMYFUNCTION("""COMPUTED_VALUE"""),"Female")</f>
        <v>Female</v>
      </c>
      <c r="E293" s="1" t="str">
        <f>IFERROR(__xludf.DUMMYFUNCTION("""COMPUTED_VALUE"""),"My Parents")</f>
        <v>My Parents</v>
      </c>
      <c r="F293" s="1" t="str">
        <f>IFERROR(__xludf.DUMMYFUNCTION("""COMPUTED_VALUE"""),"No I would not be pursuing Higher Education outside of India")</f>
        <v>No I would not be pursuing Higher Education outside of India</v>
      </c>
      <c r="G293" s="1" t="str">
        <f>IFERROR(__xludf.DUMMYFUNCTION("""COMPUTED_VALUE"""),"This will be hard to do, but if it is the right company I would try")</f>
        <v>This will be hard to do, but if it is the right company I would try</v>
      </c>
      <c r="H293" s="1" t="str">
        <f>IFERROR(__xludf.DUMMYFUNCTION("""COMPUTED_VALUE"""),"No")</f>
        <v>No</v>
      </c>
      <c r="I293" s="1" t="str">
        <f>IFERROR(__xludf.DUMMYFUNCTION("""COMPUTED_VALUE"""),"Will NOT work for them")</f>
        <v>Will NOT work for them</v>
      </c>
      <c r="J293" s="1">
        <f>IFERROR(__xludf.DUMMYFUNCTION("""COMPUTED_VALUE"""),4.0)</f>
        <v>4</v>
      </c>
      <c r="K293" s="1" t="str">
        <f>IFERROR(__xludf.DUMMYFUNCTION("""COMPUTED_VALUE"""),"Hybrid Working Environment with less than 15 days a month at office")</f>
        <v>Hybrid Working Environment with less than 15 days a month at office</v>
      </c>
      <c r="L293" s="1" t="str">
        <f>IFERROR(__xludf.DUMMYFUNCTION("""COMPUTED_VALUE"""),"Employer who appreciates learning and enables that environment")</f>
        <v>Employer who appreciates learning and enables that environment</v>
      </c>
      <c r="M29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93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293" s="1" t="str">
        <f>IFERROR(__xludf.DUMMYFUNCTION("""COMPUTED_VALUE"""),"Manager who explains what is expected, sets a goal and helps achieve it")</f>
        <v>Manager who explains what is expected, sets a goal and helps achieve it</v>
      </c>
      <c r="P293" s="1" t="str">
        <f>IFERROR(__xludf.DUMMYFUNCTION("""COMPUTED_VALUE"""),"Work with 5 to 6 people in my team")</f>
        <v>Work with 5 to 6 people in my team</v>
      </c>
      <c r="Q293" s="1"/>
      <c r="R293" s="1"/>
      <c r="S293" s="1"/>
    </row>
    <row r="294">
      <c r="A294" s="2">
        <f>IFERROR(__xludf.DUMMYFUNCTION("""COMPUTED_VALUE"""),44919.63134317129)</f>
        <v>44919.63134</v>
      </c>
      <c r="B294" s="1" t="str">
        <f>IFERROR(__xludf.DUMMYFUNCTION("""COMPUTED_VALUE"""),"India")</f>
        <v>India</v>
      </c>
      <c r="C294" s="1">
        <f>IFERROR(__xludf.DUMMYFUNCTION("""COMPUTED_VALUE"""),401107.0)</f>
        <v>401107</v>
      </c>
      <c r="D294" s="1" t="str">
        <f>IFERROR(__xludf.DUMMYFUNCTION("""COMPUTED_VALUE"""),"Female")</f>
        <v>Female</v>
      </c>
      <c r="E294" s="1" t="str">
        <f>IFERROR(__xludf.DUMMYFUNCTION("""COMPUTED_VALUE"""),"Social Media like LinkedIn")</f>
        <v>Social Media like LinkedIn</v>
      </c>
      <c r="F294" s="1" t="str">
        <f>IFERROR(__xludf.DUMMYFUNCTION("""COMPUTED_VALUE"""),"Yes, I will earn and do that")</f>
        <v>Yes, I will earn and do that</v>
      </c>
      <c r="G294" s="1" t="str">
        <f>IFERROR(__xludf.DUMMYFUNCTION("""COMPUTED_VALUE"""),"Will work for 3 years or more")</f>
        <v>Will work for 3 years or more</v>
      </c>
      <c r="H294" s="1" t="str">
        <f>IFERROR(__xludf.DUMMYFUNCTION("""COMPUTED_VALUE"""),"No")</f>
        <v>No</v>
      </c>
      <c r="I294" s="1" t="str">
        <f>IFERROR(__xludf.DUMMYFUNCTION("""COMPUTED_VALUE"""),"Will NOT work for them")</f>
        <v>Will NOT work for them</v>
      </c>
      <c r="J294" s="1">
        <f>IFERROR(__xludf.DUMMYFUNCTION("""COMPUTED_VALUE"""),9.0)</f>
        <v>9</v>
      </c>
      <c r="K294" s="1" t="str">
        <f>IFERROR(__xludf.DUMMYFUNCTION("""COMPUTED_VALUE"""),"Hybrid Working Environment with less than 3 days a month at office")</f>
        <v>Hybrid Working Environment with less than 3 days a month at office</v>
      </c>
      <c r="L294" s="1" t="str">
        <f>IFERROR(__xludf.DUMMYFUNCTION("""COMPUTED_VALUE"""),"Employer who rewards learning and enables that environment")</f>
        <v>Employer who rewards learning and enables that environment</v>
      </c>
      <c r="M294" s="1" t="str">
        <f>IFERROR(__xludf.DUMMYFUNCTION("""COMPUTED_VALUE"""),"Self Paced Learning Portals, Instructor or Expert Learning Programs")</f>
        <v>Self Paced Learning Portals, Instructor or Expert Learning Programs</v>
      </c>
      <c r="N294" s="1" t="str">
        <f>IFERROR(__xludf.DUMMYFUNCTION("""COMPUTED_VALUE"""),"Build and develop a Team, Look deeply into Data and generate insights, Work as a freelancer and do my thing my way")</f>
        <v>Build and develop a Team, Look deeply into Data and generate insights, Work as a freelancer and do my thing my way</v>
      </c>
      <c r="O294" s="1" t="str">
        <f>IFERROR(__xludf.DUMMYFUNCTION("""COMPUTED_VALUE"""),"Manager who clearly describes what she/he needs")</f>
        <v>Manager who clearly describes what she/he needs</v>
      </c>
      <c r="P294" s="1" t="str">
        <f>IFERROR(__xludf.DUMMYFUNCTION("""COMPUTED_VALUE"""),"Work alone, Work with 2 to 3 people in my team, Work with 7 to 10 or more people in my team")</f>
        <v>Work alone, Work with 2 to 3 people in my team, Work with 7 to 10 or more people in my team</v>
      </c>
      <c r="Q294" s="1"/>
      <c r="R294" s="1"/>
      <c r="S294" s="1"/>
    </row>
    <row r="295">
      <c r="A295" s="2">
        <f>IFERROR(__xludf.DUMMYFUNCTION("""COMPUTED_VALUE"""),44919.64992814815)</f>
        <v>44919.64993</v>
      </c>
      <c r="B295" s="1" t="str">
        <f>IFERROR(__xludf.DUMMYFUNCTION("""COMPUTED_VALUE"""),"India")</f>
        <v>India</v>
      </c>
      <c r="C295" s="1">
        <f>IFERROR(__xludf.DUMMYFUNCTION("""COMPUTED_VALUE"""),400101.0)</f>
        <v>400101</v>
      </c>
      <c r="D295" s="1" t="str">
        <f>IFERROR(__xludf.DUMMYFUNCTION("""COMPUTED_VALUE"""),"Male")</f>
        <v>Male</v>
      </c>
      <c r="E295" s="1" t="str">
        <f>IFERROR(__xludf.DUMMYFUNCTION("""COMPUTED_VALUE"""),"People from my circle, but not family members")</f>
        <v>People from my circle, but not family members</v>
      </c>
      <c r="F295" s="1" t="str">
        <f>IFERROR(__xludf.DUMMYFUNCTION("""COMPUTED_VALUE"""),"No I would not be pursuing Higher Education outside of India")</f>
        <v>No I would not be pursuing Higher Education outside of India</v>
      </c>
      <c r="G295" s="1" t="str">
        <f>IFERROR(__xludf.DUMMYFUNCTION("""COMPUTED_VALUE"""),"This will be hard to do, but if it is the right company I would try")</f>
        <v>This will be hard to do, but if it is the right company I would try</v>
      </c>
      <c r="H295" s="1" t="str">
        <f>IFERROR(__xludf.DUMMYFUNCTION("""COMPUTED_VALUE"""),"Yes")</f>
        <v>Yes</v>
      </c>
      <c r="I295" s="1" t="str">
        <f>IFERROR(__xludf.DUMMYFUNCTION("""COMPUTED_VALUE"""),"Will NOT work for them")</f>
        <v>Will NOT work for them</v>
      </c>
      <c r="J295" s="1">
        <f>IFERROR(__xludf.DUMMYFUNCTION("""COMPUTED_VALUE"""),3.0)</f>
        <v>3</v>
      </c>
      <c r="K295" s="1" t="str">
        <f>IFERROR(__xludf.DUMMYFUNCTION("""COMPUTED_VALUE"""),"Fully Remote with Options to travel as and when needed")</f>
        <v>Fully Remote with Options to travel as and when needed</v>
      </c>
      <c r="L2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95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95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295" s="1" t="str">
        <f>IFERROR(__xludf.DUMMYFUNCTION("""COMPUTED_VALUE"""),"Manager who explains what is expected, sets a goal and helps achieve it")</f>
        <v>Manager who explains what is expected, sets a goal and helps achieve it</v>
      </c>
      <c r="P295" s="1" t="str">
        <f>IFERROR(__xludf.DUMMYFUNCTION("""COMPUTED_VALUE"""),"Work alone, Work with 2 to 3 people in my team")</f>
        <v>Work alone, Work with 2 to 3 people in my team</v>
      </c>
      <c r="Q295" s="1"/>
      <c r="R295" s="1"/>
      <c r="S295" s="1"/>
    </row>
    <row r="296">
      <c r="A296" s="2">
        <f>IFERROR(__xludf.DUMMYFUNCTION("""COMPUTED_VALUE"""),44919.649994074076)</f>
        <v>44919.64999</v>
      </c>
      <c r="B296" s="1" t="str">
        <f>IFERROR(__xludf.DUMMYFUNCTION("""COMPUTED_VALUE"""),"India")</f>
        <v>India</v>
      </c>
      <c r="C296" s="1">
        <f>IFERROR(__xludf.DUMMYFUNCTION("""COMPUTED_VALUE"""),400101.0)</f>
        <v>400101</v>
      </c>
      <c r="D296" s="1" t="str">
        <f>IFERROR(__xludf.DUMMYFUNCTION("""COMPUTED_VALUE"""),"Male")</f>
        <v>Male</v>
      </c>
      <c r="E296" s="1" t="str">
        <f>IFERROR(__xludf.DUMMYFUNCTION("""COMPUTED_VALUE"""),"My Parents")</f>
        <v>My Parents</v>
      </c>
      <c r="F296" s="1" t="str">
        <f>IFERROR(__xludf.DUMMYFUNCTION("""COMPUTED_VALUE"""),"No, But if someone could bare the cost I will")</f>
        <v>No, But if someone could bare the cost I will</v>
      </c>
      <c r="G296" s="1" t="str">
        <f>IFERROR(__xludf.DUMMYFUNCTION("""COMPUTED_VALUE"""),"Will work for 3 years or more")</f>
        <v>Will work for 3 years or more</v>
      </c>
      <c r="H296" s="1" t="str">
        <f>IFERROR(__xludf.DUMMYFUNCTION("""COMPUTED_VALUE"""),"Yes")</f>
        <v>Yes</v>
      </c>
      <c r="I296" s="1" t="str">
        <f>IFERROR(__xludf.DUMMYFUNCTION("""COMPUTED_VALUE"""),"Will work for them")</f>
        <v>Will work for them</v>
      </c>
      <c r="J296" s="1">
        <f>IFERROR(__xludf.DUMMYFUNCTION("""COMPUTED_VALUE"""),1.0)</f>
        <v>1</v>
      </c>
      <c r="K296" s="1" t="str">
        <f>IFERROR(__xludf.DUMMYFUNCTION("""COMPUTED_VALUE"""),"Every Day Office Environment")</f>
        <v>Every Day Office Environment</v>
      </c>
      <c r="L296" s="1" t="str">
        <f>IFERROR(__xludf.DUMMYFUNCTION("""COMPUTED_VALUE"""),"Employer who appreciates learning and enables that environment")</f>
        <v>Employer who appreciates learning and enables that environment</v>
      </c>
      <c r="M296" s="1" t="str">
        <f>IFERROR(__xludf.DUMMYFUNCTION("""COMPUTED_VALUE"""),"Self Paced Learning Portals, Instructor or Expert Learning Programs")</f>
        <v>Self Paced Learning Portals, Instructor or Expert Learning Programs</v>
      </c>
      <c r="N296" s="1" t="str">
        <f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296" s="1" t="str">
        <f>IFERROR(__xludf.DUMMYFUNCTION("""COMPUTED_VALUE"""),"Manager who clearly describes what she/he needs")</f>
        <v>Manager who clearly describes what she/he needs</v>
      </c>
      <c r="P296" s="1" t="str">
        <f>IFERROR(__xludf.DUMMYFUNCTION("""COMPUTED_VALUE"""),"Work alone")</f>
        <v>Work alone</v>
      </c>
      <c r="Q296" s="1"/>
      <c r="R296" s="1"/>
      <c r="S296" s="1"/>
    </row>
    <row r="297">
      <c r="A297" s="2">
        <f>IFERROR(__xludf.DUMMYFUNCTION("""COMPUTED_VALUE"""),44919.66288268518)</f>
        <v>44919.66288</v>
      </c>
      <c r="B297" s="1" t="str">
        <f>IFERROR(__xludf.DUMMYFUNCTION("""COMPUTED_VALUE"""),"India")</f>
        <v>India</v>
      </c>
      <c r="C297" s="1">
        <f>IFERROR(__xludf.DUMMYFUNCTION("""COMPUTED_VALUE"""),385001.0)</f>
        <v>385001</v>
      </c>
      <c r="D297" s="1" t="str">
        <f>IFERROR(__xludf.DUMMYFUNCTION("""COMPUTED_VALUE"""),"Female")</f>
        <v>Female</v>
      </c>
      <c r="E297" s="1" t="str">
        <f>IFERROR(__xludf.DUMMYFUNCTION("""COMPUTED_VALUE"""),"My Parents")</f>
        <v>My Parents</v>
      </c>
      <c r="F297" s="1" t="str">
        <f>IFERROR(__xludf.DUMMYFUNCTION("""COMPUTED_VALUE"""),"Yes, I will earn and do that")</f>
        <v>Yes, I will earn and do that</v>
      </c>
      <c r="G297" s="1" t="str">
        <f>IFERROR(__xludf.DUMMYFUNCTION("""COMPUTED_VALUE"""),"No way, 3 years with one employer is crazy")</f>
        <v>No way, 3 years with one employer is crazy</v>
      </c>
      <c r="H297" s="1" t="str">
        <f>IFERROR(__xludf.DUMMYFUNCTION("""COMPUTED_VALUE"""),"Yes")</f>
        <v>Yes</v>
      </c>
      <c r="I297" s="1" t="str">
        <f>IFERROR(__xludf.DUMMYFUNCTION("""COMPUTED_VALUE"""),"Will work for them")</f>
        <v>Will work for them</v>
      </c>
      <c r="J297" s="1">
        <f>IFERROR(__xludf.DUMMYFUNCTION("""COMPUTED_VALUE"""),2.0)</f>
        <v>2</v>
      </c>
      <c r="K297" s="1" t="str">
        <f>IFERROR(__xludf.DUMMYFUNCTION("""COMPUTED_VALUE"""),"Every Day Office Environment")</f>
        <v>Every Day Office Environment</v>
      </c>
      <c r="L297" s="1" t="str">
        <f>IFERROR(__xludf.DUMMYFUNCTION("""COMPUTED_VALUE"""),"Employer who rewards learning and enables that environment")</f>
        <v>Employer who rewards learning and enables that environment</v>
      </c>
      <c r="M297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97" s="1" t="str">
        <f>IFERROR(__xludf.DUMMYFUNCTION("""COMPUTED_VALUE"""),"Design and Creative strategy in any company, Business Operations in any organization, Design and Develop amazing software")</f>
        <v>Design and Creative strategy in any company, Business Operations in any organization, Design and Develop amazing software</v>
      </c>
      <c r="O297" s="1" t="str">
        <f>IFERROR(__xludf.DUMMYFUNCTION("""COMPUTED_VALUE"""),"Manager who sets targets and expects me to achieve it")</f>
        <v>Manager who sets targets and expects me to achieve it</v>
      </c>
      <c r="P297" s="1" t="str">
        <f>IFERROR(__xludf.DUMMYFUNCTION("""COMPUTED_VALUE"""),"Work with 2 to 3 people in my team")</f>
        <v>Work with 2 to 3 people in my team</v>
      </c>
      <c r="Q297" s="1"/>
      <c r="R297" s="1"/>
      <c r="S297" s="1"/>
    </row>
    <row r="298">
      <c r="A298" s="2">
        <f>IFERROR(__xludf.DUMMYFUNCTION("""COMPUTED_VALUE"""),44919.66465118056)</f>
        <v>44919.66465</v>
      </c>
      <c r="B298" s="1" t="str">
        <f>IFERROR(__xludf.DUMMYFUNCTION("""COMPUTED_VALUE"""),"India")</f>
        <v>India</v>
      </c>
      <c r="C298" s="1">
        <f>IFERROR(__xludf.DUMMYFUNCTION("""COMPUTED_VALUE"""),576213.0)</f>
        <v>576213</v>
      </c>
      <c r="D298" s="1" t="str">
        <f>IFERROR(__xludf.DUMMYFUNCTION("""COMPUTED_VALUE"""),"Female")</f>
        <v>Female</v>
      </c>
      <c r="E298" s="1" t="str">
        <f>IFERROR(__xludf.DUMMYFUNCTION("""COMPUTED_VALUE"""),"My Parents")</f>
        <v>My Parents</v>
      </c>
      <c r="F298" s="1" t="str">
        <f>IFERROR(__xludf.DUMMYFUNCTION("""COMPUTED_VALUE"""),"No, But if someone could bare the cost I will")</f>
        <v>No, But if someone could bare the cost I will</v>
      </c>
      <c r="G298" s="1" t="str">
        <f>IFERROR(__xludf.DUMMYFUNCTION("""COMPUTED_VALUE"""),"This will be hard to do, but if it is the right company I would try")</f>
        <v>This will be hard to do, but if it is the right company I would try</v>
      </c>
      <c r="H298" s="1" t="str">
        <f>IFERROR(__xludf.DUMMYFUNCTION("""COMPUTED_VALUE"""),"No")</f>
        <v>No</v>
      </c>
      <c r="I298" s="1" t="str">
        <f>IFERROR(__xludf.DUMMYFUNCTION("""COMPUTED_VALUE"""),"Will NOT work for them")</f>
        <v>Will NOT work for them</v>
      </c>
      <c r="J298" s="1">
        <f>IFERROR(__xludf.DUMMYFUNCTION("""COMPUTED_VALUE"""),5.0)</f>
        <v>5</v>
      </c>
      <c r="K298" s="1" t="str">
        <f>IFERROR(__xludf.DUMMYFUNCTION("""COMPUTED_VALUE"""),"Fully Remote with Options to travel as and when needed")</f>
        <v>Fully Remote with Options to travel as and when needed</v>
      </c>
      <c r="L298" s="1" t="str">
        <f>IFERROR(__xludf.DUMMYFUNCTION("""COMPUTED_VALUE"""),"Employer who rewards learning and enables that environment")</f>
        <v>Employer who rewards learning and enables that environment</v>
      </c>
      <c r="M298" s="1" t="str">
        <f>IFERROR(__xludf.DUMMYFUNCTION("""COMPUTED_VALUE"""),"Self Paced Learning Portals, Instructor or Expert Learning Programs")</f>
        <v>Self Paced Learning Portals, Instructor or Expert Learning Programs</v>
      </c>
      <c r="N298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298" s="1" t="str">
        <f>IFERROR(__xludf.DUMMYFUNCTION("""COMPUTED_VALUE"""),"Manager who clearly describes what she/he needs")</f>
        <v>Manager who clearly describes what she/he needs</v>
      </c>
      <c r="P298" s="1" t="str">
        <f>IFERROR(__xludf.DUMMYFUNCTION("""COMPUTED_VALUE"""),"Work with 7 to 10 or more people in my team")</f>
        <v>Work with 7 to 10 or more people in my team</v>
      </c>
      <c r="Q298" s="1"/>
      <c r="R298" s="1"/>
      <c r="S298" s="1"/>
    </row>
    <row r="299">
      <c r="A299" s="2">
        <f>IFERROR(__xludf.DUMMYFUNCTION("""COMPUTED_VALUE"""),44919.67162896991)</f>
        <v>44919.67163</v>
      </c>
      <c r="B299" s="1" t="str">
        <f>IFERROR(__xludf.DUMMYFUNCTION("""COMPUTED_VALUE"""),"India")</f>
        <v>India</v>
      </c>
      <c r="C299" s="1">
        <f>IFERROR(__xludf.DUMMYFUNCTION("""COMPUTED_VALUE"""),400101.0)</f>
        <v>400101</v>
      </c>
      <c r="D299" s="1" t="str">
        <f>IFERROR(__xludf.DUMMYFUNCTION("""COMPUTED_VALUE"""),"Male")</f>
        <v>Male</v>
      </c>
      <c r="E299" s="1" t="str">
        <f>IFERROR(__xludf.DUMMYFUNCTION("""COMPUTED_VALUE"""),"People from my circle, but not family members")</f>
        <v>People from my circle, but not family members</v>
      </c>
      <c r="F299" s="1" t="str">
        <f>IFERROR(__xludf.DUMMYFUNCTION("""COMPUTED_VALUE"""),"No I would not be pursuing Higher Education outside of India")</f>
        <v>No I would not be pursuing Higher Education outside of India</v>
      </c>
      <c r="G299" s="1" t="str">
        <f>IFERROR(__xludf.DUMMYFUNCTION("""COMPUTED_VALUE"""),"This will be hard to do, but if it is the right company I would try")</f>
        <v>This will be hard to do, but if it is the right company I would try</v>
      </c>
      <c r="H299" s="1" t="str">
        <f>IFERROR(__xludf.DUMMYFUNCTION("""COMPUTED_VALUE"""),"No")</f>
        <v>No</v>
      </c>
      <c r="I299" s="1" t="str">
        <f>IFERROR(__xludf.DUMMYFUNCTION("""COMPUTED_VALUE"""),"Will NOT work for them")</f>
        <v>Will NOT work for them</v>
      </c>
      <c r="J299" s="1">
        <f>IFERROR(__xludf.DUMMYFUNCTION("""COMPUTED_VALUE"""),1.0)</f>
        <v>1</v>
      </c>
      <c r="K299" s="1" t="str">
        <f>IFERROR(__xludf.DUMMYFUNCTION("""COMPUTED_VALUE"""),"Hybrid Working Environment with less than 15 days a month at office")</f>
        <v>Hybrid Working Environment with less than 15 days a month at office</v>
      </c>
      <c r="L299" s="1" t="str">
        <f>IFERROR(__xludf.DUMMYFUNCTION("""COMPUTED_VALUE"""),"Employer who rewards learning and enables that environment")</f>
        <v>Employer who rewards learning and enables that environment</v>
      </c>
      <c r="M29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99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99" s="1" t="str">
        <f>IFERROR(__xludf.DUMMYFUNCTION("""COMPUTED_VALUE"""),"Manager who clearly describes what she/he needs")</f>
        <v>Manager who clearly describes what she/he needs</v>
      </c>
      <c r="P299" s="1" t="str">
        <f>IFERROR(__xludf.DUMMYFUNCTION("""COMPUTED_VALUE"""),"Work alone")</f>
        <v>Work alone</v>
      </c>
      <c r="Q299" s="1"/>
      <c r="R299" s="1"/>
      <c r="S299" s="1"/>
    </row>
    <row r="300">
      <c r="A300" s="2">
        <f>IFERROR(__xludf.DUMMYFUNCTION("""COMPUTED_VALUE"""),44919.67283480324)</f>
        <v>44919.67283</v>
      </c>
      <c r="B300" s="1" t="str">
        <f>IFERROR(__xludf.DUMMYFUNCTION("""COMPUTED_VALUE"""),"India")</f>
        <v>India</v>
      </c>
      <c r="C300" s="1">
        <f>IFERROR(__xludf.DUMMYFUNCTION("""COMPUTED_VALUE"""),400028.0)</f>
        <v>400028</v>
      </c>
      <c r="D300" s="1" t="str">
        <f>IFERROR(__xludf.DUMMYFUNCTION("""COMPUTED_VALUE"""),"Female")</f>
        <v>Female</v>
      </c>
      <c r="E300" s="1" t="str">
        <f>IFERROR(__xludf.DUMMYFUNCTION("""COMPUTED_VALUE"""),"People who have changed the world for better")</f>
        <v>People who have changed the world for better</v>
      </c>
      <c r="F300" s="1" t="str">
        <f>IFERROR(__xludf.DUMMYFUNCTION("""COMPUTED_VALUE"""),"Yes, I will earn and do that")</f>
        <v>Yes, I will earn and do that</v>
      </c>
      <c r="G300" s="1" t="str">
        <f>IFERROR(__xludf.DUMMYFUNCTION("""COMPUTED_VALUE"""),"This will be hard to do, but if it is the right company I would try")</f>
        <v>This will be hard to do, but if it is the right company I would try</v>
      </c>
      <c r="H300" s="1" t="str">
        <f>IFERROR(__xludf.DUMMYFUNCTION("""COMPUTED_VALUE"""),"Yes")</f>
        <v>Yes</v>
      </c>
      <c r="I300" s="1" t="str">
        <f>IFERROR(__xludf.DUMMYFUNCTION("""COMPUTED_VALUE"""),"Will NOT work for them")</f>
        <v>Will NOT work for them</v>
      </c>
      <c r="J300" s="1">
        <f>IFERROR(__xludf.DUMMYFUNCTION("""COMPUTED_VALUE"""),8.0)</f>
        <v>8</v>
      </c>
      <c r="K300" s="1" t="str">
        <f>IFERROR(__xludf.DUMMYFUNCTION("""COMPUTED_VALUE"""),"Fully Remote with No option to visit offices")</f>
        <v>Fully Remote with No option to visit offices</v>
      </c>
      <c r="L300" s="1" t="str">
        <f>IFERROR(__xludf.DUMMYFUNCTION("""COMPUTED_VALUE"""),"Employer who appreciates learning and enables that environment")</f>
        <v>Employer who appreciates learning and enables that environment</v>
      </c>
      <c r="M300" s="1" t="str">
        <f>IFERROR(__xludf.DUMMYFUNCTION("""COMPUTED_VALUE"""),"Self Paced Learning Portals, Learning by observing others")</f>
        <v>Self Paced Learning Portals, Learning by observing others</v>
      </c>
      <c r="N300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00" s="1" t="str">
        <f>IFERROR(__xludf.DUMMYFUNCTION("""COMPUTED_VALUE"""),"Manager who sets targets and expects me to achieve it")</f>
        <v>Manager who sets targets and expects me to achieve it</v>
      </c>
      <c r="P300" s="1" t="str">
        <f>IFERROR(__xludf.DUMMYFUNCTION("""COMPUTED_VALUE"""),"Work alone")</f>
        <v>Work alone</v>
      </c>
      <c r="Q300" s="1"/>
      <c r="R300" s="1"/>
      <c r="S300" s="1"/>
    </row>
    <row r="301">
      <c r="A301" s="2">
        <f>IFERROR(__xludf.DUMMYFUNCTION("""COMPUTED_VALUE"""),44919.708086921295)</f>
        <v>44919.70809</v>
      </c>
      <c r="B301" s="1" t="str">
        <f>IFERROR(__xludf.DUMMYFUNCTION("""COMPUTED_VALUE"""),"India")</f>
        <v>India</v>
      </c>
      <c r="C301" s="1">
        <f>IFERROR(__xludf.DUMMYFUNCTION("""COMPUTED_VALUE"""),574214.0)</f>
        <v>574214</v>
      </c>
      <c r="D301" s="1" t="str">
        <f>IFERROR(__xludf.DUMMYFUNCTION("""COMPUTED_VALUE"""),"Female")</f>
        <v>Female</v>
      </c>
      <c r="E301" s="1" t="str">
        <f>IFERROR(__xludf.DUMMYFUNCTION("""COMPUTED_VALUE"""),"My Parents")</f>
        <v>My Parents</v>
      </c>
      <c r="F301" s="1" t="str">
        <f>IFERROR(__xludf.DUMMYFUNCTION("""COMPUTED_VALUE"""),"No, But if someone could bare the cost I will")</f>
        <v>No, But if someone could bare the cost I will</v>
      </c>
      <c r="G301" s="1" t="str">
        <f>IFERROR(__xludf.DUMMYFUNCTION("""COMPUTED_VALUE"""),"This will be hard to do, but if it is the right company I would try")</f>
        <v>This will be hard to do, but if it is the right company I would try</v>
      </c>
      <c r="H301" s="1" t="str">
        <f>IFERROR(__xludf.DUMMYFUNCTION("""COMPUTED_VALUE"""),"No")</f>
        <v>No</v>
      </c>
      <c r="I301" s="1" t="str">
        <f>IFERROR(__xludf.DUMMYFUNCTION("""COMPUTED_VALUE"""),"Will NOT work for them")</f>
        <v>Will NOT work for them</v>
      </c>
      <c r="J301" s="1">
        <f>IFERROR(__xludf.DUMMYFUNCTION("""COMPUTED_VALUE"""),5.0)</f>
        <v>5</v>
      </c>
      <c r="K301" s="1" t="str">
        <f>IFERROR(__xludf.DUMMYFUNCTION("""COMPUTED_VALUE"""),"Fully Remote with Options to travel as and when needed")</f>
        <v>Fully Remote with Options to travel as and when needed</v>
      </c>
      <c r="L301" s="1" t="str">
        <f>IFERROR(__xludf.DUMMYFUNCTION("""COMPUTED_VALUE"""),"Employer who rewards learning and enables that environment")</f>
        <v>Employer who rewards learning and enables that environment</v>
      </c>
      <c r="M301" s="1" t="str">
        <f>IFERROR(__xludf.DUMMYFUNCTION("""COMPUTED_VALUE"""),"Self Paced Learning Portals, Instructor or Expert Learning Programs")</f>
        <v>Self Paced Learning Portals, Instructor or Expert Learning Programs</v>
      </c>
      <c r="N301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01" s="1" t="str">
        <f>IFERROR(__xludf.DUMMYFUNCTION("""COMPUTED_VALUE"""),"Manager who explains what is expected, sets a goal and helps achieve it")</f>
        <v>Manager who explains what is expected, sets a goal and helps achieve it</v>
      </c>
      <c r="P301" s="1" t="str">
        <f>IFERROR(__xludf.DUMMYFUNCTION("""COMPUTED_VALUE"""),"Work with 2 to 3 people in my team")</f>
        <v>Work with 2 to 3 people in my team</v>
      </c>
      <c r="Q301" s="1"/>
      <c r="R301" s="1"/>
      <c r="S301" s="1"/>
    </row>
    <row r="302">
      <c r="A302" s="2">
        <f>IFERROR(__xludf.DUMMYFUNCTION("""COMPUTED_VALUE"""),44919.72639278935)</f>
        <v>44919.72639</v>
      </c>
      <c r="B302" s="1" t="str">
        <f>IFERROR(__xludf.DUMMYFUNCTION("""COMPUTED_VALUE"""),"India")</f>
        <v>India</v>
      </c>
      <c r="C302" s="1">
        <f>IFERROR(__xludf.DUMMYFUNCTION("""COMPUTED_VALUE"""),576101.0)</f>
        <v>576101</v>
      </c>
      <c r="D302" s="1" t="str">
        <f>IFERROR(__xludf.DUMMYFUNCTION("""COMPUTED_VALUE"""),"Female")</f>
        <v>Female</v>
      </c>
      <c r="E302" s="1" t="str">
        <f>IFERROR(__xludf.DUMMYFUNCTION("""COMPUTED_VALUE"""),"Influencers who had successful careers")</f>
        <v>Influencers who had successful careers</v>
      </c>
      <c r="F302" s="1" t="str">
        <f>IFERROR(__xludf.DUMMYFUNCTION("""COMPUTED_VALUE"""),"No, But if someone could bare the cost I will")</f>
        <v>No, But if someone could bare the cost I will</v>
      </c>
      <c r="G302" s="1" t="str">
        <f>IFERROR(__xludf.DUMMYFUNCTION("""COMPUTED_VALUE"""),"This will be hard to do, but if it is the right company I would try")</f>
        <v>This will be hard to do, but if it is the right company I would try</v>
      </c>
      <c r="H302" s="1" t="str">
        <f>IFERROR(__xludf.DUMMYFUNCTION("""COMPUTED_VALUE"""),"No")</f>
        <v>No</v>
      </c>
      <c r="I302" s="1" t="str">
        <f>IFERROR(__xludf.DUMMYFUNCTION("""COMPUTED_VALUE"""),"Will NOT work for them")</f>
        <v>Will NOT work for them</v>
      </c>
      <c r="J302" s="1">
        <f>IFERROR(__xludf.DUMMYFUNCTION("""COMPUTED_VALUE"""),2.0)</f>
        <v>2</v>
      </c>
      <c r="K302" s="1" t="str">
        <f>IFERROR(__xludf.DUMMYFUNCTION("""COMPUTED_VALUE"""),"Hybrid Working Environment with less than 15 days a month at office")</f>
        <v>Hybrid Working Environment with less than 15 days a month at office</v>
      </c>
      <c r="L3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2" s="1" t="str">
        <f>IFERROR(__xludf.DUMMYFUNCTION("""COMPUTED_VALUE"""),"Self Paced Learning Portals, Instructor or Expert Learning Programs")</f>
        <v>Self Paced Learning Portals, Instructor or Expert Learning Programs</v>
      </c>
      <c r="N302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02" s="1" t="str">
        <f>IFERROR(__xludf.DUMMYFUNCTION("""COMPUTED_VALUE"""),"Manager who explains what is expected, sets a goal and helps achieve it")</f>
        <v>Manager who explains what is expected, sets a goal and helps achieve it</v>
      </c>
      <c r="P302" s="1" t="str">
        <f>IFERROR(__xludf.DUMMYFUNCTION("""COMPUTED_VALUE"""),"Work alone, Work with 5 to 6 people in my team")</f>
        <v>Work alone, Work with 5 to 6 people in my team</v>
      </c>
      <c r="Q302" s="1"/>
      <c r="R302" s="1"/>
      <c r="S302" s="1"/>
    </row>
    <row r="303">
      <c r="A303" s="2">
        <f>IFERROR(__xludf.DUMMYFUNCTION("""COMPUTED_VALUE"""),44919.739286516204)</f>
        <v>44919.73929</v>
      </c>
      <c r="B303" s="1" t="str">
        <f>IFERROR(__xludf.DUMMYFUNCTION("""COMPUTED_VALUE"""),"India")</f>
        <v>India</v>
      </c>
      <c r="C303" s="1">
        <f>IFERROR(__xludf.DUMMYFUNCTION("""COMPUTED_VALUE"""),385001.0)</f>
        <v>385001</v>
      </c>
      <c r="D303" s="1" t="str">
        <f>IFERROR(__xludf.DUMMYFUNCTION("""COMPUTED_VALUE"""),"Female")</f>
        <v>Female</v>
      </c>
      <c r="E303" s="1" t="str">
        <f>IFERROR(__xludf.DUMMYFUNCTION("""COMPUTED_VALUE"""),"Social Media like LinkedIn")</f>
        <v>Social Media like LinkedIn</v>
      </c>
      <c r="F303" s="1" t="str">
        <f>IFERROR(__xludf.DUMMYFUNCTION("""COMPUTED_VALUE"""),"Yes, I will earn and do that")</f>
        <v>Yes, I will earn and do that</v>
      </c>
      <c r="G303" s="1" t="str">
        <f>IFERROR(__xludf.DUMMYFUNCTION("""COMPUTED_VALUE"""),"No way, 3 years with one employer is crazy")</f>
        <v>No way, 3 years with one employer is crazy</v>
      </c>
      <c r="H303" s="1" t="str">
        <f>IFERROR(__xludf.DUMMYFUNCTION("""COMPUTED_VALUE"""),"Yes")</f>
        <v>Yes</v>
      </c>
      <c r="I303" s="1" t="str">
        <f>IFERROR(__xludf.DUMMYFUNCTION("""COMPUTED_VALUE"""),"Will NOT work for them")</f>
        <v>Will NOT work for them</v>
      </c>
      <c r="J303" s="1">
        <f>IFERROR(__xludf.DUMMYFUNCTION("""COMPUTED_VALUE"""),10.0)</f>
        <v>10</v>
      </c>
      <c r="K303" s="1" t="str">
        <f>IFERROR(__xludf.DUMMYFUNCTION("""COMPUTED_VALUE"""),"Fully Remote with No option to visit offices")</f>
        <v>Fully Remote with No option to visit offices</v>
      </c>
      <c r="L303" s="1" t="str">
        <f>IFERROR(__xludf.DUMMYFUNCTION("""COMPUTED_VALUE"""),"Employer who rewards learning and enables that environment")</f>
        <v>Employer who rewards learning and enables that environment</v>
      </c>
      <c r="M30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03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303" s="1" t="str">
        <f>IFERROR(__xludf.DUMMYFUNCTION("""COMPUTED_VALUE"""),"Manager who sets targets and expects me to achieve it")</f>
        <v>Manager who sets targets and expects me to achieve it</v>
      </c>
      <c r="P303" s="1" t="str">
        <f>IFERROR(__xludf.DUMMYFUNCTION("""COMPUTED_VALUE"""),"Work with more than 10 people in my team")</f>
        <v>Work with more than 10 people in my team</v>
      </c>
      <c r="Q303" s="1"/>
      <c r="R303" s="1"/>
      <c r="S303" s="1"/>
    </row>
    <row r="304">
      <c r="A304" s="2">
        <f>IFERROR(__xludf.DUMMYFUNCTION("""COMPUTED_VALUE"""),44919.96931475695)</f>
        <v>44919.96931</v>
      </c>
      <c r="B304" s="1" t="str">
        <f>IFERROR(__xludf.DUMMYFUNCTION("""COMPUTED_VALUE"""),"India")</f>
        <v>India</v>
      </c>
      <c r="C304" s="1">
        <f>IFERROR(__xludf.DUMMYFUNCTION("""COMPUTED_VALUE"""),574227.0)</f>
        <v>574227</v>
      </c>
      <c r="D304" s="1" t="str">
        <f>IFERROR(__xludf.DUMMYFUNCTION("""COMPUTED_VALUE"""),"Female")</f>
        <v>Female</v>
      </c>
      <c r="E304" s="1" t="str">
        <f>IFERROR(__xludf.DUMMYFUNCTION("""COMPUTED_VALUE"""),"Influencers who had successful careers")</f>
        <v>Influencers who had successful careers</v>
      </c>
      <c r="F304" s="1" t="str">
        <f>IFERROR(__xludf.DUMMYFUNCTION("""COMPUTED_VALUE"""),"No I would not be pursuing Higher Education outside of India")</f>
        <v>No I would not be pursuing Higher Education outside of India</v>
      </c>
      <c r="G304" s="1" t="str">
        <f>IFERROR(__xludf.DUMMYFUNCTION("""COMPUTED_VALUE"""),"Will work for 3 years or more")</f>
        <v>Will work for 3 years or more</v>
      </c>
      <c r="H304" s="1" t="str">
        <f>IFERROR(__xludf.DUMMYFUNCTION("""COMPUTED_VALUE"""),"No")</f>
        <v>No</v>
      </c>
      <c r="I304" s="1" t="str">
        <f>IFERROR(__xludf.DUMMYFUNCTION("""COMPUTED_VALUE"""),"Will NOT work for them")</f>
        <v>Will NOT work for them</v>
      </c>
      <c r="J304" s="1">
        <f>IFERROR(__xludf.DUMMYFUNCTION("""COMPUTED_VALUE"""),5.0)</f>
        <v>5</v>
      </c>
      <c r="K304" s="1" t="str">
        <f>IFERROR(__xludf.DUMMYFUNCTION("""COMPUTED_VALUE"""),"Hybrid Working Environment with less than 10 days a month at office")</f>
        <v>Hybrid Working Environment with less than 10 days a month at office</v>
      </c>
      <c r="L3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04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04" s="1" t="str">
        <f>IFERROR(__xludf.DUMMYFUNCTION("""COMPUTED_VALUE"""),"Manager who explains what is expected, sets a goal and helps achieve it")</f>
        <v>Manager who explains what is expected, sets a goal and helps achieve it</v>
      </c>
      <c r="P304" s="1" t="str">
        <f>IFERROR(__xludf.DUMMYFUNCTION("""COMPUTED_VALUE"""),"Work with 7 to 10 or more people in my team")</f>
        <v>Work with 7 to 10 or more people in my team</v>
      </c>
      <c r="Q304" s="1"/>
      <c r="R304" s="1"/>
      <c r="S304" s="1"/>
    </row>
    <row r="305">
      <c r="A305" s="2">
        <f>IFERROR(__xludf.DUMMYFUNCTION("""COMPUTED_VALUE"""),44920.671237372684)</f>
        <v>44920.67124</v>
      </c>
      <c r="B305" s="1" t="str">
        <f>IFERROR(__xludf.DUMMYFUNCTION("""COMPUTED_VALUE"""),"India")</f>
        <v>India</v>
      </c>
      <c r="C305" s="1">
        <f>IFERROR(__xludf.DUMMYFUNCTION("""COMPUTED_VALUE"""),210424.0)</f>
        <v>210424</v>
      </c>
      <c r="D305" s="1" t="str">
        <f>IFERROR(__xludf.DUMMYFUNCTION("""COMPUTED_VALUE"""),"Male")</f>
        <v>Male</v>
      </c>
      <c r="E305" s="1" t="str">
        <f>IFERROR(__xludf.DUMMYFUNCTION("""COMPUTED_VALUE"""),"People from my circle, but not family members")</f>
        <v>People from my circle, but not family members</v>
      </c>
      <c r="F305" s="1" t="str">
        <f>IFERROR(__xludf.DUMMYFUNCTION("""COMPUTED_VALUE"""),"No I would not be pursuing Higher Education outside of India")</f>
        <v>No I would not be pursuing Higher Education outside of India</v>
      </c>
      <c r="G305" s="1" t="str">
        <f>IFERROR(__xludf.DUMMYFUNCTION("""COMPUTED_VALUE"""),"Will work for 3 years or more")</f>
        <v>Will work for 3 years or more</v>
      </c>
      <c r="H305" s="1" t="str">
        <f>IFERROR(__xludf.DUMMYFUNCTION("""COMPUTED_VALUE"""),"No")</f>
        <v>No</v>
      </c>
      <c r="I305" s="1" t="str">
        <f>IFERROR(__xludf.DUMMYFUNCTION("""COMPUTED_VALUE"""),"Will NOT work for them")</f>
        <v>Will NOT work for them</v>
      </c>
      <c r="J305" s="1">
        <f>IFERROR(__xludf.DUMMYFUNCTION("""COMPUTED_VALUE"""),5.0)</f>
        <v>5</v>
      </c>
      <c r="K305" s="1" t="str">
        <f>IFERROR(__xludf.DUMMYFUNCTION("""COMPUTED_VALUE"""),"Hybrid Working Environment with less than 10 days a month at office")</f>
        <v>Hybrid Working Environment with less than 10 days a month at office</v>
      </c>
      <c r="L305" s="1" t="str">
        <f>IFERROR(__xludf.DUMMYFUNCTION("""COMPUTED_VALUE"""),"Employer who appreciates learning and enables that environment")</f>
        <v>Employer who appreciates learning and enables that environment</v>
      </c>
      <c r="M305" s="1" t="str">
        <f>IFERROR(__xludf.DUMMYFUNCTION("""COMPUTED_VALUE"""),"Instructor or Expert Learning Programs, Learning by observing others")</f>
        <v>Instructor or Expert Learning Programs, Learning by observing others</v>
      </c>
      <c r="N305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05" s="1" t="str">
        <f>IFERROR(__xludf.DUMMYFUNCTION("""COMPUTED_VALUE"""),"Manager who sets goal and helps me achieve it")</f>
        <v>Manager who sets goal and helps me achieve it</v>
      </c>
      <c r="P305" s="1" t="str">
        <f>IFERROR(__xludf.DUMMYFUNCTION("""COMPUTED_VALUE"""),"Work with 2 to 3 people in my team")</f>
        <v>Work with 2 to 3 people in my team</v>
      </c>
      <c r="Q305" s="1"/>
      <c r="R305" s="1"/>
      <c r="S305" s="1"/>
    </row>
    <row r="306">
      <c r="A306" s="2">
        <f>IFERROR(__xludf.DUMMYFUNCTION("""COMPUTED_VALUE"""),44920.67210506945)</f>
        <v>44920.67211</v>
      </c>
      <c r="B306" s="1" t="str">
        <f>IFERROR(__xludf.DUMMYFUNCTION("""COMPUTED_VALUE"""),"India")</f>
        <v>India</v>
      </c>
      <c r="C306" s="1">
        <f>IFERROR(__xludf.DUMMYFUNCTION("""COMPUTED_VALUE"""),600100.0)</f>
        <v>600100</v>
      </c>
      <c r="D306" s="1" t="str">
        <f>IFERROR(__xludf.DUMMYFUNCTION("""COMPUTED_VALUE"""),"Female")</f>
        <v>Female</v>
      </c>
      <c r="E306" s="1" t="str">
        <f>IFERROR(__xludf.DUMMYFUNCTION("""COMPUTED_VALUE"""),"My Parents")</f>
        <v>My Parents</v>
      </c>
      <c r="F306" s="1" t="str">
        <f>IFERROR(__xludf.DUMMYFUNCTION("""COMPUTED_VALUE"""),"No, But if someone could bare the cost I will")</f>
        <v>No, But if someone could bare the cost I will</v>
      </c>
      <c r="G306" s="1" t="str">
        <f>IFERROR(__xludf.DUMMYFUNCTION("""COMPUTED_VALUE"""),"This will be hard to do, but if it is the right company I would try")</f>
        <v>This will be hard to do, but if it is the right company I would try</v>
      </c>
      <c r="H306" s="1" t="str">
        <f>IFERROR(__xludf.DUMMYFUNCTION("""COMPUTED_VALUE"""),"No")</f>
        <v>No</v>
      </c>
      <c r="I306" s="1" t="str">
        <f>IFERROR(__xludf.DUMMYFUNCTION("""COMPUTED_VALUE"""),"Will NOT work for them")</f>
        <v>Will NOT work for them</v>
      </c>
      <c r="J306" s="1">
        <f>IFERROR(__xludf.DUMMYFUNCTION("""COMPUTED_VALUE"""),9.0)</f>
        <v>9</v>
      </c>
      <c r="K306" s="1" t="str">
        <f>IFERROR(__xludf.DUMMYFUNCTION("""COMPUTED_VALUE"""),"Hybrid Working Environment with less than 15 days a month at office")</f>
        <v>Hybrid Working Environment with less than 15 days a month at office</v>
      </c>
      <c r="L3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6" s="1" t="str">
        <f>IFERROR(__xludf.DUMMYFUNCTION("""COMPUTED_VALUE"""),"Self Paced Learning Portals, Instructor or Expert Learning Programs")</f>
        <v>Self Paced Learning Portals, Instructor or Expert Learning Programs</v>
      </c>
      <c r="N306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06" s="1" t="str">
        <f>IFERROR(__xludf.DUMMYFUNCTION("""COMPUTED_VALUE"""),"Manager who clearly describes what she/he needs")</f>
        <v>Manager who clearly describes what she/he needs</v>
      </c>
      <c r="P306" s="1" t="str">
        <f>IFERROR(__xludf.DUMMYFUNCTION("""COMPUTED_VALUE"""),"Work with 5 to 6 people in my team")</f>
        <v>Work with 5 to 6 people in my team</v>
      </c>
      <c r="Q306" s="1"/>
      <c r="R306" s="1"/>
      <c r="S306" s="1"/>
    </row>
    <row r="307">
      <c r="A307" s="2">
        <f>IFERROR(__xludf.DUMMYFUNCTION("""COMPUTED_VALUE"""),44920.67845975695)</f>
        <v>44920.67846</v>
      </c>
      <c r="B307" s="1" t="str">
        <f>IFERROR(__xludf.DUMMYFUNCTION("""COMPUTED_VALUE"""),"India")</f>
        <v>India</v>
      </c>
      <c r="C307" s="1">
        <f>IFERROR(__xludf.DUMMYFUNCTION("""COMPUTED_VALUE"""),210427.0)</f>
        <v>210427</v>
      </c>
      <c r="D307" s="1" t="str">
        <f>IFERROR(__xludf.DUMMYFUNCTION("""COMPUTED_VALUE"""),"Male")</f>
        <v>Male</v>
      </c>
      <c r="E307" s="1" t="str">
        <f>IFERROR(__xludf.DUMMYFUNCTION("""COMPUTED_VALUE"""),"Social Media like LinkedIn")</f>
        <v>Social Media like LinkedIn</v>
      </c>
      <c r="F307" s="1" t="str">
        <f>IFERROR(__xludf.DUMMYFUNCTION("""COMPUTED_VALUE"""),"Yes, I will earn and do that")</f>
        <v>Yes, I will earn and do that</v>
      </c>
      <c r="G307" s="1" t="str">
        <f>IFERROR(__xludf.DUMMYFUNCTION("""COMPUTED_VALUE"""),"This will be hard to do, but if it is the right company I would try")</f>
        <v>This will be hard to do, but if it is the right company I would try</v>
      </c>
      <c r="H307" s="1" t="str">
        <f>IFERROR(__xludf.DUMMYFUNCTION("""COMPUTED_VALUE"""),"No")</f>
        <v>No</v>
      </c>
      <c r="I307" s="1" t="str">
        <f>IFERROR(__xludf.DUMMYFUNCTION("""COMPUTED_VALUE"""),"Will NOT work for them")</f>
        <v>Will NOT work for them</v>
      </c>
      <c r="J307" s="1">
        <f>IFERROR(__xludf.DUMMYFUNCTION("""COMPUTED_VALUE"""),8.0)</f>
        <v>8</v>
      </c>
      <c r="K307" s="1" t="str">
        <f>IFERROR(__xludf.DUMMYFUNCTION("""COMPUTED_VALUE"""),"Hybrid Working Environment with less than 3 days a month at office")</f>
        <v>Hybrid Working Environment with less than 3 days a month at office</v>
      </c>
      <c r="L3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7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07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07" s="1" t="str">
        <f>IFERROR(__xludf.DUMMYFUNCTION("""COMPUTED_VALUE"""),"Manager who explains what is expected, sets a goal and helps achieve it")</f>
        <v>Manager who explains what is expected, sets a goal and helps achieve it</v>
      </c>
      <c r="P307" s="1" t="str">
        <f>IFERROR(__xludf.DUMMYFUNCTION("""COMPUTED_VALUE"""),"Work alone")</f>
        <v>Work alone</v>
      </c>
      <c r="Q307" s="1"/>
      <c r="R307" s="1"/>
      <c r="S307" s="1"/>
    </row>
    <row r="308">
      <c r="A308" s="2">
        <f>IFERROR(__xludf.DUMMYFUNCTION("""COMPUTED_VALUE"""),44920.727502442125)</f>
        <v>44920.7275</v>
      </c>
      <c r="B308" s="1" t="str">
        <f>IFERROR(__xludf.DUMMYFUNCTION("""COMPUTED_VALUE"""),"India")</f>
        <v>India</v>
      </c>
      <c r="C308" s="1">
        <f>IFERROR(__xludf.DUMMYFUNCTION("""COMPUTED_VALUE"""),210424.0)</f>
        <v>210424</v>
      </c>
      <c r="D308" s="1" t="str">
        <f>IFERROR(__xludf.DUMMYFUNCTION("""COMPUTED_VALUE"""),"Male")</f>
        <v>Male</v>
      </c>
      <c r="E308" s="1" t="str">
        <f>IFERROR(__xludf.DUMMYFUNCTION("""COMPUTED_VALUE"""),"My Parents")</f>
        <v>My Parents</v>
      </c>
      <c r="F308" s="1" t="str">
        <f>IFERROR(__xludf.DUMMYFUNCTION("""COMPUTED_VALUE"""),"No I would not be pursuing Higher Education outside of India")</f>
        <v>No I would not be pursuing Higher Education outside of India</v>
      </c>
      <c r="G308" s="1" t="str">
        <f>IFERROR(__xludf.DUMMYFUNCTION("""COMPUTED_VALUE"""),"This will be hard to do, but if it is the right company I would try")</f>
        <v>This will be hard to do, but if it is the right company I would try</v>
      </c>
      <c r="H308" s="1" t="str">
        <f>IFERROR(__xludf.DUMMYFUNCTION("""COMPUTED_VALUE"""),"No")</f>
        <v>No</v>
      </c>
      <c r="I308" s="1" t="str">
        <f>IFERROR(__xludf.DUMMYFUNCTION("""COMPUTED_VALUE"""),"Will NOT work for them")</f>
        <v>Will NOT work for them</v>
      </c>
      <c r="J308" s="1">
        <f>IFERROR(__xludf.DUMMYFUNCTION("""COMPUTED_VALUE"""),5.0)</f>
        <v>5</v>
      </c>
      <c r="K308" s="1" t="str">
        <f>IFERROR(__xludf.DUMMYFUNCTION("""COMPUTED_VALUE"""),"Fully Remote with Options to travel as and when needed")</f>
        <v>Fully Remote with Options to travel as and when needed</v>
      </c>
      <c r="L308" s="1" t="str">
        <f>IFERROR(__xludf.DUMMYFUNCTION("""COMPUTED_VALUE"""),"Employer who appreciates learning and enables that environment")</f>
        <v>Employer who appreciates learning and enables that environment</v>
      </c>
      <c r="M308" s="1" t="str">
        <f>IFERROR(__xludf.DUMMYFUNCTION("""COMPUTED_VALUE"""),"Self Paced Learning Portals, Instructor or Expert Learning Programs")</f>
        <v>Self Paced Learning Portals, Instructor or Expert Learning Programs</v>
      </c>
      <c r="N308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08" s="1" t="str">
        <f>IFERROR(__xludf.DUMMYFUNCTION("""COMPUTED_VALUE"""),"Manager who sets goal and helps me achieve it")</f>
        <v>Manager who sets goal and helps me achieve it</v>
      </c>
      <c r="P308" s="1" t="str">
        <f>IFERROR(__xludf.DUMMYFUNCTION("""COMPUTED_VALUE"""),"Work alone")</f>
        <v>Work alone</v>
      </c>
      <c r="Q308" s="1"/>
      <c r="R308" s="1"/>
      <c r="S308" s="1"/>
    </row>
    <row r="309">
      <c r="A309" s="2">
        <f>IFERROR(__xludf.DUMMYFUNCTION("""COMPUTED_VALUE"""),44921.239969780094)</f>
        <v>44921.23997</v>
      </c>
      <c r="B309" s="1" t="str">
        <f>IFERROR(__xludf.DUMMYFUNCTION("""COMPUTED_VALUE"""),"India")</f>
        <v>India</v>
      </c>
      <c r="C309" s="1">
        <f>IFERROR(__xludf.DUMMYFUNCTION("""COMPUTED_VALUE"""),828120.0)</f>
        <v>828120</v>
      </c>
      <c r="D309" s="1" t="str">
        <f>IFERROR(__xludf.DUMMYFUNCTION("""COMPUTED_VALUE"""),"Female")</f>
        <v>Female</v>
      </c>
      <c r="E309" s="1" t="str">
        <f>IFERROR(__xludf.DUMMYFUNCTION("""COMPUTED_VALUE"""),"People who have changed the world for better")</f>
        <v>People who have changed the world for better</v>
      </c>
      <c r="F309" s="1" t="str">
        <f>IFERROR(__xludf.DUMMYFUNCTION("""COMPUTED_VALUE"""),"No I would not be pursuing Higher Education outside of India")</f>
        <v>No I would not be pursuing Higher Education outside of India</v>
      </c>
      <c r="G309" s="1" t="str">
        <f>IFERROR(__xludf.DUMMYFUNCTION("""COMPUTED_VALUE"""),"This will be hard to do, but if it is the right company I would try")</f>
        <v>This will be hard to do, but if it is the right company I would try</v>
      </c>
      <c r="H309" s="1" t="str">
        <f>IFERROR(__xludf.DUMMYFUNCTION("""COMPUTED_VALUE"""),"No")</f>
        <v>No</v>
      </c>
      <c r="I309" s="1" t="str">
        <f>IFERROR(__xludf.DUMMYFUNCTION("""COMPUTED_VALUE"""),"Will NOT work for them")</f>
        <v>Will NOT work for them</v>
      </c>
      <c r="J309" s="1">
        <f>IFERROR(__xludf.DUMMYFUNCTION("""COMPUTED_VALUE"""),5.0)</f>
        <v>5</v>
      </c>
      <c r="K309" s="1" t="str">
        <f>IFERROR(__xludf.DUMMYFUNCTION("""COMPUTED_VALUE"""),"Fully Remote with No option to visit offices")</f>
        <v>Fully Remote with No option to visit offices</v>
      </c>
      <c r="L309" s="1" t="str">
        <f>IFERROR(__xludf.DUMMYFUNCTION("""COMPUTED_VALUE"""),"Employer who appreciates learning and enables that environment")</f>
        <v>Employer who appreciates learning and enables that environment</v>
      </c>
      <c r="M309" s="1" t="str">
        <f>IFERROR(__xludf.DUMMYFUNCTION("""COMPUTED_VALUE"""),"Instructor or Expert Learning Programs, Learning by observing others")</f>
        <v>Instructor or Expert Learning Programs, Learning by observing others</v>
      </c>
      <c r="N309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309" s="1" t="str">
        <f>IFERROR(__xludf.DUMMYFUNCTION("""COMPUTED_VALUE"""),"Manager who sets goal and helps me achieve it")</f>
        <v>Manager who sets goal and helps me achieve it</v>
      </c>
      <c r="P309" s="1" t="str">
        <f>IFERROR(__xludf.DUMMYFUNCTION("""COMPUTED_VALUE"""),"Work with 5 to 6 people in my team")</f>
        <v>Work with 5 to 6 people in my team</v>
      </c>
      <c r="Q309" s="1"/>
      <c r="R309" s="1"/>
      <c r="S309" s="1"/>
    </row>
    <row r="310">
      <c r="A310" s="2">
        <f>IFERROR(__xludf.DUMMYFUNCTION("""COMPUTED_VALUE"""),44922.4101984838)</f>
        <v>44922.4102</v>
      </c>
      <c r="B310" s="1" t="str">
        <f>IFERROR(__xludf.DUMMYFUNCTION("""COMPUTED_VALUE"""),"India")</f>
        <v>India</v>
      </c>
      <c r="C310" s="1">
        <f>IFERROR(__xludf.DUMMYFUNCTION("""COMPUTED_VALUE"""),743127.0)</f>
        <v>743127</v>
      </c>
      <c r="D310" s="1" t="str">
        <f>IFERROR(__xludf.DUMMYFUNCTION("""COMPUTED_VALUE"""),"Male")</f>
        <v>Male</v>
      </c>
      <c r="E310" s="1" t="str">
        <f>IFERROR(__xludf.DUMMYFUNCTION("""COMPUTED_VALUE"""),"People who have changed the world for better")</f>
        <v>People who have changed the world for better</v>
      </c>
      <c r="F310" s="1" t="str">
        <f>IFERROR(__xludf.DUMMYFUNCTION("""COMPUTED_VALUE"""),"Yes, I will earn and do that")</f>
        <v>Yes, I will earn and do that</v>
      </c>
      <c r="G310" s="1" t="str">
        <f>IFERROR(__xludf.DUMMYFUNCTION("""COMPUTED_VALUE"""),"Will work for 3 years or more")</f>
        <v>Will work for 3 years or more</v>
      </c>
      <c r="H310" s="1" t="str">
        <f>IFERROR(__xludf.DUMMYFUNCTION("""COMPUTED_VALUE"""),"No")</f>
        <v>No</v>
      </c>
      <c r="I310" s="1" t="str">
        <f>IFERROR(__xludf.DUMMYFUNCTION("""COMPUTED_VALUE"""),"Will NOT work for them")</f>
        <v>Will NOT work for them</v>
      </c>
      <c r="J310" s="1">
        <f>IFERROR(__xludf.DUMMYFUNCTION("""COMPUTED_VALUE"""),2.0)</f>
        <v>2</v>
      </c>
      <c r="K310" s="1" t="str">
        <f>IFERROR(__xludf.DUMMYFUNCTION("""COMPUTED_VALUE"""),"Fully Remote with Options to travel as and when needed")</f>
        <v>Fully Remote with Options to travel as and when needed</v>
      </c>
      <c r="L3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10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310" s="1" t="str">
        <f>IFERROR(__xludf.DUMMYFUNCTION("""COMPUTED_VALUE"""),"Manager who explains what is expected, sets a goal and helps achieve it")</f>
        <v>Manager who explains what is expected, sets a goal and helps achieve it</v>
      </c>
      <c r="P310" s="1" t="str">
        <f>IFERROR(__xludf.DUMMYFUNCTION("""COMPUTED_VALUE"""),"Work with more than 10 people in my team")</f>
        <v>Work with more than 10 people in my team</v>
      </c>
      <c r="Q310" s="1"/>
      <c r="R310" s="1"/>
      <c r="S310" s="1"/>
    </row>
    <row r="311">
      <c r="A311" s="2">
        <f>IFERROR(__xludf.DUMMYFUNCTION("""COMPUTED_VALUE"""),44925.223484201386)</f>
        <v>44925.22348</v>
      </c>
      <c r="B311" s="1" t="str">
        <f>IFERROR(__xludf.DUMMYFUNCTION("""COMPUTED_VALUE"""),"Canada")</f>
        <v>Canada</v>
      </c>
      <c r="C311" s="1" t="str">
        <f>IFERROR(__xludf.DUMMYFUNCTION("""COMPUTED_VALUE"""),"N9B2K9")</f>
        <v>N9B2K9</v>
      </c>
      <c r="D311" s="1" t="str">
        <f>IFERROR(__xludf.DUMMYFUNCTION("""COMPUTED_VALUE"""),"Male")</f>
        <v>Male</v>
      </c>
      <c r="E311" s="1" t="str">
        <f>IFERROR(__xludf.DUMMYFUNCTION("""COMPUTED_VALUE"""),"Social Media like LinkedIn")</f>
        <v>Social Media like LinkedIn</v>
      </c>
      <c r="F311" s="1" t="str">
        <f>IFERROR(__xludf.DUMMYFUNCTION("""COMPUTED_VALUE"""),"Yes, I will earn and do that")</f>
        <v>Yes, I will earn and do that</v>
      </c>
      <c r="G311" s="1" t="str">
        <f>IFERROR(__xludf.DUMMYFUNCTION("""COMPUTED_VALUE"""),"Will work for 3 years or more")</f>
        <v>Will work for 3 years or more</v>
      </c>
      <c r="H311" s="1" t="str">
        <f>IFERROR(__xludf.DUMMYFUNCTION("""COMPUTED_VALUE"""),"No")</f>
        <v>No</v>
      </c>
      <c r="I311" s="1" t="str">
        <f>IFERROR(__xludf.DUMMYFUNCTION("""COMPUTED_VALUE"""),"Will NOT work for them")</f>
        <v>Will NOT work for them</v>
      </c>
      <c r="J311" s="1">
        <f>IFERROR(__xludf.DUMMYFUNCTION("""COMPUTED_VALUE"""),5.0)</f>
        <v>5</v>
      </c>
      <c r="K311" s="1" t="str">
        <f>IFERROR(__xludf.DUMMYFUNCTION("""COMPUTED_VALUE"""),"Fully Remote with Options to travel as and when needed")</f>
        <v>Fully Remote with Options to travel as and when needed</v>
      </c>
      <c r="L311" s="1" t="str">
        <f>IFERROR(__xludf.DUMMYFUNCTION("""COMPUTED_VALUE"""),"Employer who appreciates learning and enables that environment")</f>
        <v>Employer who appreciates learning and enables that environment</v>
      </c>
      <c r="M311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11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11" s="1" t="str">
        <f>IFERROR(__xludf.DUMMYFUNCTION("""COMPUTED_VALUE"""),"Manager who sets goal and helps me achieve it")</f>
        <v>Manager who sets goal and helps me achieve it</v>
      </c>
      <c r="P311" s="1" t="str">
        <f>IFERROR(__xludf.DUMMYFUNCTION("""COMPUTED_VALUE"""),"Work with more than 10 people in my team")</f>
        <v>Work with more than 10 people in my team</v>
      </c>
      <c r="Q311" s="1"/>
      <c r="R311" s="1"/>
      <c r="S311" s="1"/>
    </row>
    <row r="312">
      <c r="A312" s="2">
        <f>IFERROR(__xludf.DUMMYFUNCTION("""COMPUTED_VALUE"""),44925.34165313657)</f>
        <v>44925.34165</v>
      </c>
      <c r="B312" s="1" t="str">
        <f>IFERROR(__xludf.DUMMYFUNCTION("""COMPUTED_VALUE"""),"India")</f>
        <v>India</v>
      </c>
      <c r="C312" s="1">
        <f>IFERROR(__xludf.DUMMYFUNCTION("""COMPUTED_VALUE"""),560064.0)</f>
        <v>560064</v>
      </c>
      <c r="D312" s="1" t="str">
        <f>IFERROR(__xludf.DUMMYFUNCTION("""COMPUTED_VALUE"""),"Female")</f>
        <v>Female</v>
      </c>
      <c r="E312" s="1" t="str">
        <f>IFERROR(__xludf.DUMMYFUNCTION("""COMPUTED_VALUE"""),"My Parents")</f>
        <v>My Parents</v>
      </c>
      <c r="F312" s="1" t="str">
        <f>IFERROR(__xludf.DUMMYFUNCTION("""COMPUTED_VALUE"""),"Yes, I will earn and do that")</f>
        <v>Yes, I will earn and do that</v>
      </c>
      <c r="G312" s="1" t="str">
        <f>IFERROR(__xludf.DUMMYFUNCTION("""COMPUTED_VALUE"""),"Will work for 3 years or more")</f>
        <v>Will work for 3 years or more</v>
      </c>
      <c r="H312" s="1" t="str">
        <f>IFERROR(__xludf.DUMMYFUNCTION("""COMPUTED_VALUE"""),"No")</f>
        <v>No</v>
      </c>
      <c r="I312" s="1" t="str">
        <f>IFERROR(__xludf.DUMMYFUNCTION("""COMPUTED_VALUE"""),"Will NOT work for them")</f>
        <v>Will NOT work for them</v>
      </c>
      <c r="J312" s="1">
        <f>IFERROR(__xludf.DUMMYFUNCTION("""COMPUTED_VALUE"""),5.0)</f>
        <v>5</v>
      </c>
      <c r="K312" s="1" t="str">
        <f>IFERROR(__xludf.DUMMYFUNCTION("""COMPUTED_VALUE"""),"Every Day Office Environment")</f>
        <v>Every Day Office Environment</v>
      </c>
      <c r="L3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2" s="1" t="str">
        <f>IFERROR(__xludf.DUMMYFUNCTION("""COMPUTED_VALUE"""),"Self Paced Learning Portals, Instructor or Expert Learning Programs")</f>
        <v>Self Paced Learning Portals, Instructor or Expert Learning Programs</v>
      </c>
      <c r="N312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12" s="1" t="str">
        <f>IFERROR(__xludf.DUMMYFUNCTION("""COMPUTED_VALUE"""),"Manager who explains what is expected, sets a goal and helps achieve it")</f>
        <v>Manager who explains what is expected, sets a goal and helps achieve it</v>
      </c>
      <c r="P312" s="1" t="str">
        <f>IFERROR(__xludf.DUMMYFUNCTION("""COMPUTED_VALUE"""),"Work with 2 to 3 people in my team")</f>
        <v>Work with 2 to 3 people in my team</v>
      </c>
      <c r="Q312" s="1"/>
      <c r="R312" s="1"/>
      <c r="S312" s="1"/>
    </row>
    <row r="313">
      <c r="A313" s="2">
        <f>IFERROR(__xludf.DUMMYFUNCTION("""COMPUTED_VALUE"""),44925.48686962963)</f>
        <v>44925.48687</v>
      </c>
      <c r="B313" s="1" t="str">
        <f>IFERROR(__xludf.DUMMYFUNCTION("""COMPUTED_VALUE"""),"India")</f>
        <v>India</v>
      </c>
      <c r="C313" s="1">
        <f>IFERROR(__xludf.DUMMYFUNCTION("""COMPUTED_VALUE"""),814112.0)</f>
        <v>814112</v>
      </c>
      <c r="D313" s="1" t="str">
        <f>IFERROR(__xludf.DUMMYFUNCTION("""COMPUTED_VALUE"""),"Male")</f>
        <v>Male</v>
      </c>
      <c r="E313" s="1" t="str">
        <f>IFERROR(__xludf.DUMMYFUNCTION("""COMPUTED_VALUE"""),"People who have changed the world for better")</f>
        <v>People who have changed the world for better</v>
      </c>
      <c r="F313" s="1" t="str">
        <f>IFERROR(__xludf.DUMMYFUNCTION("""COMPUTED_VALUE"""),"No, But if someone could bare the cost I will")</f>
        <v>No, But if someone could bare the cost I will</v>
      </c>
      <c r="G313" s="1" t="str">
        <f>IFERROR(__xludf.DUMMYFUNCTION("""COMPUTED_VALUE"""),"This will be hard to do, but if it is the right company I would try")</f>
        <v>This will be hard to do, but if it is the right company I would try</v>
      </c>
      <c r="H313" s="1" t="str">
        <f>IFERROR(__xludf.DUMMYFUNCTION("""COMPUTED_VALUE"""),"No")</f>
        <v>No</v>
      </c>
      <c r="I313" s="1" t="str">
        <f>IFERROR(__xludf.DUMMYFUNCTION("""COMPUTED_VALUE"""),"Will NOT work for them")</f>
        <v>Will NOT work for them</v>
      </c>
      <c r="J313" s="1">
        <f>IFERROR(__xludf.DUMMYFUNCTION("""COMPUTED_VALUE"""),8.0)</f>
        <v>8</v>
      </c>
      <c r="K313" s="1" t="str">
        <f>IFERROR(__xludf.DUMMYFUNCTION("""COMPUTED_VALUE"""),"Fully Remote with Options to travel as and when needed")</f>
        <v>Fully Remote with Options to travel as and when needed</v>
      </c>
      <c r="L313" s="1" t="str">
        <f>IFERROR(__xludf.DUMMYFUNCTION("""COMPUTED_VALUE"""),"Employer who rewards learning and enables that environment")</f>
        <v>Employer who rewards learning and enables that environment</v>
      </c>
      <c r="M313" s="1" t="str">
        <f>IFERROR(__xludf.DUMMYFUNCTION("""COMPUTED_VALUE"""),"Instructor or Expert Learning Programs, Learning by observing others")</f>
        <v>Instructor or Expert Learning Programs, Learning by observing others</v>
      </c>
      <c r="N313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13" s="1" t="str">
        <f>IFERROR(__xludf.DUMMYFUNCTION("""COMPUTED_VALUE"""),"Manager who explains what is expected, sets a goal and helps achieve it")</f>
        <v>Manager who explains what is expected, sets a goal and helps achieve it</v>
      </c>
      <c r="P313" s="1" t="str">
        <f>IFERROR(__xludf.DUMMYFUNCTION("""COMPUTED_VALUE"""),"Work with 2 to 3 people in my team")</f>
        <v>Work with 2 to 3 people in my team</v>
      </c>
      <c r="Q313" s="1"/>
      <c r="R313" s="1"/>
      <c r="S313" s="1"/>
    </row>
    <row r="314">
      <c r="A314" s="2">
        <f>IFERROR(__xludf.DUMMYFUNCTION("""COMPUTED_VALUE"""),44926.588802881946)</f>
        <v>44926.5888</v>
      </c>
      <c r="B314" s="1" t="str">
        <f>IFERROR(__xludf.DUMMYFUNCTION("""COMPUTED_VALUE"""),"India")</f>
        <v>India</v>
      </c>
      <c r="C314" s="1">
        <f>IFERROR(__xludf.DUMMYFUNCTION("""COMPUTED_VALUE"""),147001.0)</f>
        <v>147001</v>
      </c>
      <c r="D314" s="1" t="str">
        <f>IFERROR(__xludf.DUMMYFUNCTION("""COMPUTED_VALUE"""),"Female")</f>
        <v>Female</v>
      </c>
      <c r="E314" s="1" t="str">
        <f>IFERROR(__xludf.DUMMYFUNCTION("""COMPUTED_VALUE"""),"People who have changed the world for better")</f>
        <v>People who have changed the world for better</v>
      </c>
      <c r="F314" s="1" t="str">
        <f>IFERROR(__xludf.DUMMYFUNCTION("""COMPUTED_VALUE"""),"No, But if someone could bare the cost I will")</f>
        <v>No, But if someone could bare the cost I will</v>
      </c>
      <c r="G314" s="1" t="str">
        <f>IFERROR(__xludf.DUMMYFUNCTION("""COMPUTED_VALUE"""),"This will be hard to do, but if it is the right company I would try")</f>
        <v>This will be hard to do, but if it is the right company I would try</v>
      </c>
      <c r="H314" s="1" t="str">
        <f>IFERROR(__xludf.DUMMYFUNCTION("""COMPUTED_VALUE"""),"Yes")</f>
        <v>Yes</v>
      </c>
      <c r="I314" s="1" t="str">
        <f>IFERROR(__xludf.DUMMYFUNCTION("""COMPUTED_VALUE"""),"Will NOT work for them")</f>
        <v>Will NOT work for them</v>
      </c>
      <c r="J314" s="1">
        <f>IFERROR(__xludf.DUMMYFUNCTION("""COMPUTED_VALUE"""),7.0)</f>
        <v>7</v>
      </c>
      <c r="K314" s="1" t="str">
        <f>IFERROR(__xludf.DUMMYFUNCTION("""COMPUTED_VALUE"""),"Fully Remote with Options to travel as and when needed")</f>
        <v>Fully Remote with Options to travel as and when needed</v>
      </c>
      <c r="L3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4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14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14" s="1" t="str">
        <f>IFERROR(__xludf.DUMMYFUNCTION("""COMPUTED_VALUE"""),"Manager who explains what is expected, sets a goal and helps achieve it")</f>
        <v>Manager who explains what is expected, sets a goal and helps achieve it</v>
      </c>
      <c r="P314" s="1" t="str">
        <f>IFERROR(__xludf.DUMMYFUNCTION("""COMPUTED_VALUE"""),"Work with 2 to 3 people in my team")</f>
        <v>Work with 2 to 3 people in my team</v>
      </c>
      <c r="Q314" s="1"/>
      <c r="R314" s="1"/>
      <c r="S314" s="1"/>
    </row>
    <row r="315">
      <c r="A315" s="2">
        <f>IFERROR(__xludf.DUMMYFUNCTION("""COMPUTED_VALUE"""),44926.64928131945)</f>
        <v>44926.64928</v>
      </c>
      <c r="B315" s="1" t="str">
        <f>IFERROR(__xludf.DUMMYFUNCTION("""COMPUTED_VALUE"""),"Canada")</f>
        <v>Canada</v>
      </c>
      <c r="C315" s="1" t="str">
        <f>IFERROR(__xludf.DUMMYFUNCTION("""COMPUTED_VALUE"""),"S4s6a6")</f>
        <v>S4s6a6</v>
      </c>
      <c r="D315" s="1" t="str">
        <f>IFERROR(__xludf.DUMMYFUNCTION("""COMPUTED_VALUE"""),"Female")</f>
        <v>Female</v>
      </c>
      <c r="E315" s="1" t="str">
        <f>IFERROR(__xludf.DUMMYFUNCTION("""COMPUTED_VALUE"""),"Influencers who had successful careers")</f>
        <v>Influencers who had successful careers</v>
      </c>
      <c r="F315" s="1" t="str">
        <f>IFERROR(__xludf.DUMMYFUNCTION("""COMPUTED_VALUE"""),"Yes, I will earn and do that")</f>
        <v>Yes, I will earn and do that</v>
      </c>
      <c r="G315" s="1" t="str">
        <f>IFERROR(__xludf.DUMMYFUNCTION("""COMPUTED_VALUE"""),"This will be hard to do, but if it is the right company I would try")</f>
        <v>This will be hard to do, but if it is the right company I would try</v>
      </c>
      <c r="H315" s="1" t="str">
        <f>IFERROR(__xludf.DUMMYFUNCTION("""COMPUTED_VALUE"""),"No")</f>
        <v>No</v>
      </c>
      <c r="I315" s="1" t="str">
        <f>IFERROR(__xludf.DUMMYFUNCTION("""COMPUTED_VALUE"""),"Will NOT work for them")</f>
        <v>Will NOT work for them</v>
      </c>
      <c r="J315" s="1">
        <f>IFERROR(__xludf.DUMMYFUNCTION("""COMPUTED_VALUE"""),1.0)</f>
        <v>1</v>
      </c>
      <c r="K315" s="1" t="str">
        <f>IFERROR(__xludf.DUMMYFUNCTION("""COMPUTED_VALUE"""),"Fully Remote with Options to travel as and when needed")</f>
        <v>Fully Remote with Options to travel as and when needed</v>
      </c>
      <c r="L3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5" s="1" t="str">
        <f>IFERROR(__xludf.DUMMYFUNCTION("""COMPUTED_VALUE"""),"Self Paced Learning Portals, Learning by observing others")</f>
        <v>Self Paced Learning Portals, Learning by observing others</v>
      </c>
      <c r="N315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15" s="1" t="str">
        <f>IFERROR(__xludf.DUMMYFUNCTION("""COMPUTED_VALUE"""),"Manager who explains what is expected, sets a goal and helps achieve it")</f>
        <v>Manager who explains what is expected, sets a goal and helps achieve it</v>
      </c>
      <c r="P315" s="1" t="str">
        <f>IFERROR(__xludf.DUMMYFUNCTION("""COMPUTED_VALUE"""),"Work with more than 10 people in my team")</f>
        <v>Work with more than 10 people in my team</v>
      </c>
      <c r="Q315" s="1"/>
      <c r="R315" s="1"/>
      <c r="S315" s="1"/>
    </row>
    <row r="316">
      <c r="A316" s="2">
        <f>IFERROR(__xludf.DUMMYFUNCTION("""COMPUTED_VALUE"""),44926.75060619213)</f>
        <v>44926.75061</v>
      </c>
      <c r="B316" s="1" t="str">
        <f>IFERROR(__xludf.DUMMYFUNCTION("""COMPUTED_VALUE"""),"India")</f>
        <v>India</v>
      </c>
      <c r="C316" s="1">
        <f>IFERROR(__xludf.DUMMYFUNCTION("""COMPUTED_VALUE"""),431601.0)</f>
        <v>431601</v>
      </c>
      <c r="D316" s="1" t="str">
        <f>IFERROR(__xludf.DUMMYFUNCTION("""COMPUTED_VALUE"""),"Male")</f>
        <v>Male</v>
      </c>
      <c r="E316" s="1" t="str">
        <f>IFERROR(__xludf.DUMMYFUNCTION("""COMPUTED_VALUE"""),"Influencers who had successful careers")</f>
        <v>Influencers who had successful careers</v>
      </c>
      <c r="F316" s="1" t="str">
        <f>IFERROR(__xludf.DUMMYFUNCTION("""COMPUTED_VALUE"""),"Yes, I will earn and do that")</f>
        <v>Yes, I will earn and do that</v>
      </c>
      <c r="G316" s="1" t="str">
        <f>IFERROR(__xludf.DUMMYFUNCTION("""COMPUTED_VALUE"""),"Will work for 3 years or more")</f>
        <v>Will work for 3 years or more</v>
      </c>
      <c r="H316" s="1" t="str">
        <f>IFERROR(__xludf.DUMMYFUNCTION("""COMPUTED_VALUE"""),"Yes")</f>
        <v>Yes</v>
      </c>
      <c r="I316" s="1" t="str">
        <f>IFERROR(__xludf.DUMMYFUNCTION("""COMPUTED_VALUE"""),"Will work for them")</f>
        <v>Will work for them</v>
      </c>
      <c r="J316" s="1">
        <f>IFERROR(__xludf.DUMMYFUNCTION("""COMPUTED_VALUE"""),4.0)</f>
        <v>4</v>
      </c>
      <c r="K316" s="1" t="str">
        <f>IFERROR(__xludf.DUMMYFUNCTION("""COMPUTED_VALUE"""),"Hybrid Working Environment with less than 10 days a month at office")</f>
        <v>Hybrid Working Environment with less than 10 days a month at office</v>
      </c>
      <c r="L3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6" s="1" t="str">
        <f>IFERROR(__xludf.DUMMYFUNCTION("""COMPUTED_VALUE"""),"Instructor or Expert Learning Programs, Learning by observing others")</f>
        <v>Instructor or Expert Learning Programs, Learning by observing others</v>
      </c>
      <c r="N316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16" s="1" t="str">
        <f>IFERROR(__xludf.DUMMYFUNCTION("""COMPUTED_VALUE"""),"Manager who sets targets and expects me to achieve it")</f>
        <v>Manager who sets targets and expects me to achieve it</v>
      </c>
      <c r="P316" s="1" t="str">
        <f>IFERROR(__xludf.DUMMYFUNCTION("""COMPUTED_VALUE"""),"Work with 5 to 6 people in my team")</f>
        <v>Work with 5 to 6 people in my team</v>
      </c>
      <c r="Q316" s="1"/>
      <c r="R316" s="1"/>
      <c r="S316" s="1"/>
    </row>
    <row r="317">
      <c r="A317" s="2">
        <f>IFERROR(__xludf.DUMMYFUNCTION("""COMPUTED_VALUE"""),44926.83327740741)</f>
        <v>44926.83328</v>
      </c>
      <c r="B317" s="1" t="str">
        <f>IFERROR(__xludf.DUMMYFUNCTION("""COMPUTED_VALUE"""),"India")</f>
        <v>India</v>
      </c>
      <c r="C317" s="1">
        <f>IFERROR(__xludf.DUMMYFUNCTION("""COMPUTED_VALUE"""),147001.0)</f>
        <v>147001</v>
      </c>
      <c r="D317" s="1" t="str">
        <f>IFERROR(__xludf.DUMMYFUNCTION("""COMPUTED_VALUE"""),"Female")</f>
        <v>Female</v>
      </c>
      <c r="E317" s="1" t="str">
        <f>IFERROR(__xludf.DUMMYFUNCTION("""COMPUTED_VALUE"""),"My Parents")</f>
        <v>My Parents</v>
      </c>
      <c r="F317" s="1" t="str">
        <f>IFERROR(__xludf.DUMMYFUNCTION("""COMPUTED_VALUE"""),"No I would not be pursuing Higher Education outside of India")</f>
        <v>No I would not be pursuing Higher Education outside of India</v>
      </c>
      <c r="G317" s="1" t="str">
        <f>IFERROR(__xludf.DUMMYFUNCTION("""COMPUTED_VALUE"""),"Will work for 3 years or more")</f>
        <v>Will work for 3 years or more</v>
      </c>
      <c r="H317" s="1" t="str">
        <f>IFERROR(__xludf.DUMMYFUNCTION("""COMPUTED_VALUE"""),"No")</f>
        <v>No</v>
      </c>
      <c r="I317" s="1" t="str">
        <f>IFERROR(__xludf.DUMMYFUNCTION("""COMPUTED_VALUE"""),"Will NOT work for them")</f>
        <v>Will NOT work for them</v>
      </c>
      <c r="J317" s="1">
        <f>IFERROR(__xludf.DUMMYFUNCTION("""COMPUTED_VALUE"""),1.0)</f>
        <v>1</v>
      </c>
      <c r="K317" s="1" t="str">
        <f>IFERROR(__xludf.DUMMYFUNCTION("""COMPUTED_VALUE"""),"Fully Remote with No option to visit offices")</f>
        <v>Fully Remote with No option to visit offices</v>
      </c>
      <c r="L3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17" s="1" t="str">
        <f>IFERROR(__xludf.DUMMYFUNCTION("""COMPUTED_VALUE"""),"Business Operations in any organization, Build and develop a Team, Work in a BPO setup for some well known client")</f>
        <v>Business Operations in any organization, Build and develop a Team, Work in a BPO setup for some well known client</v>
      </c>
      <c r="O317" s="1" t="str">
        <f>IFERROR(__xludf.DUMMYFUNCTION("""COMPUTED_VALUE"""),"Manager who sets goal and helps me achieve it")</f>
        <v>Manager who sets goal and helps me achieve it</v>
      </c>
      <c r="P317" s="1" t="str">
        <f>IFERROR(__xludf.DUMMYFUNCTION("""COMPUTED_VALUE"""),"Work with 5 to 6 people in my team")</f>
        <v>Work with 5 to 6 people in my team</v>
      </c>
      <c r="Q317" s="1"/>
      <c r="R317" s="1"/>
      <c r="S317" s="1"/>
    </row>
    <row r="318">
      <c r="A318" s="2">
        <f>IFERROR(__xludf.DUMMYFUNCTION("""COMPUTED_VALUE"""),44926.87909469908)</f>
        <v>44926.87909</v>
      </c>
      <c r="B318" s="1" t="str">
        <f>IFERROR(__xludf.DUMMYFUNCTION("""COMPUTED_VALUE"""),"India")</f>
        <v>India</v>
      </c>
      <c r="C318" s="1">
        <f>IFERROR(__xludf.DUMMYFUNCTION("""COMPUTED_VALUE"""),412308.0)</f>
        <v>412308</v>
      </c>
      <c r="D318" s="1" t="str">
        <f>IFERROR(__xludf.DUMMYFUNCTION("""COMPUTED_VALUE"""),"Male")</f>
        <v>Male</v>
      </c>
      <c r="E318" s="1" t="str">
        <f>IFERROR(__xludf.DUMMYFUNCTION("""COMPUTED_VALUE"""),"My Parents")</f>
        <v>My Parents</v>
      </c>
      <c r="F318" s="1" t="str">
        <f>IFERROR(__xludf.DUMMYFUNCTION("""COMPUTED_VALUE"""),"No I would not be pursuing Higher Education outside of India")</f>
        <v>No I would not be pursuing Higher Education outside of India</v>
      </c>
      <c r="G318" s="1" t="str">
        <f>IFERROR(__xludf.DUMMYFUNCTION("""COMPUTED_VALUE"""),"No way, 3 years with one employer is crazy")</f>
        <v>No way, 3 years with one employer is crazy</v>
      </c>
      <c r="H318" s="1" t="str">
        <f>IFERROR(__xludf.DUMMYFUNCTION("""COMPUTED_VALUE"""),"Yes")</f>
        <v>Yes</v>
      </c>
      <c r="I318" s="1" t="str">
        <f>IFERROR(__xludf.DUMMYFUNCTION("""COMPUTED_VALUE"""),"Will work for them")</f>
        <v>Will work for them</v>
      </c>
      <c r="J318" s="1">
        <f>IFERROR(__xludf.DUMMYFUNCTION("""COMPUTED_VALUE"""),5.0)</f>
        <v>5</v>
      </c>
      <c r="K318" s="1" t="str">
        <f>IFERROR(__xludf.DUMMYFUNCTION("""COMPUTED_VALUE"""),"Hybrid Working Environment with less than 3 days a month at office")</f>
        <v>Hybrid Working Environment with less than 3 days a month at office</v>
      </c>
      <c r="L3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18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318" s="1" t="str">
        <f>IFERROR(__xludf.DUMMYFUNCTION("""COMPUTED_VALUE"""),"Manager who explains what is expected, sets a goal and helps achieve it")</f>
        <v>Manager who explains what is expected, sets a goal and helps achieve it</v>
      </c>
      <c r="P318" s="1" t="str">
        <f>IFERROR(__xludf.DUMMYFUNCTION("""COMPUTED_VALUE"""),"Work with 5 to 6 people in my team")</f>
        <v>Work with 5 to 6 people in my team</v>
      </c>
      <c r="Q318" s="1"/>
      <c r="R318" s="1"/>
      <c r="S318" s="1"/>
    </row>
    <row r="319">
      <c r="A319" s="2">
        <f>IFERROR(__xludf.DUMMYFUNCTION("""COMPUTED_VALUE"""),44928.9700246412)</f>
        <v>44928.97002</v>
      </c>
      <c r="B319" s="1" t="str">
        <f>IFERROR(__xludf.DUMMYFUNCTION("""COMPUTED_VALUE"""),"India")</f>
        <v>India</v>
      </c>
      <c r="C319" s="1">
        <f>IFERROR(__xludf.DUMMYFUNCTION("""COMPUTED_VALUE"""),627004.0)</f>
        <v>627004</v>
      </c>
      <c r="D319" s="1" t="str">
        <f>IFERROR(__xludf.DUMMYFUNCTION("""COMPUTED_VALUE"""),"Male")</f>
        <v>Male</v>
      </c>
      <c r="E319" s="1" t="str">
        <f>IFERROR(__xludf.DUMMYFUNCTION("""COMPUTED_VALUE"""),"Influencers who had successful careers")</f>
        <v>Influencers who had successful careers</v>
      </c>
      <c r="F319" s="1" t="str">
        <f>IFERROR(__xludf.DUMMYFUNCTION("""COMPUTED_VALUE"""),"No I would not be pursuing Higher Education outside of India")</f>
        <v>No I would not be pursuing Higher Education outside of India</v>
      </c>
      <c r="G319" s="1" t="str">
        <f>IFERROR(__xludf.DUMMYFUNCTION("""COMPUTED_VALUE"""),"Will work for 3 years or more")</f>
        <v>Will work for 3 years or more</v>
      </c>
      <c r="H319" s="1" t="str">
        <f>IFERROR(__xludf.DUMMYFUNCTION("""COMPUTED_VALUE"""),"Yes")</f>
        <v>Yes</v>
      </c>
      <c r="I319" s="1" t="str">
        <f>IFERROR(__xludf.DUMMYFUNCTION("""COMPUTED_VALUE"""),"Will NOT work for them")</f>
        <v>Will NOT work for them</v>
      </c>
      <c r="J319" s="1">
        <f>IFERROR(__xludf.DUMMYFUNCTION("""COMPUTED_VALUE"""),3.0)</f>
        <v>3</v>
      </c>
      <c r="K319" s="1" t="str">
        <f>IFERROR(__xludf.DUMMYFUNCTION("""COMPUTED_VALUE"""),"Hybrid Working Environment with less than 15 days a month at office")</f>
        <v>Hybrid Working Environment with less than 15 days a month at office</v>
      </c>
      <c r="L319" s="1" t="str">
        <f>IFERROR(__xludf.DUMMYFUNCTION("""COMPUTED_VALUE"""),"Employer who appreciates learning and enables that environment")</f>
        <v>Employer who appreciates learning and enables that environment</v>
      </c>
      <c r="M31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19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19" s="1" t="str">
        <f>IFERROR(__xludf.DUMMYFUNCTION("""COMPUTED_VALUE"""),"Manager who sets goal and helps me achieve it")</f>
        <v>Manager who sets goal and helps me achieve it</v>
      </c>
      <c r="P319" s="1" t="str">
        <f>IFERROR(__xludf.DUMMYFUNCTION("""COMPUTED_VALUE"""),"Work with 5 to 6 people in my team")</f>
        <v>Work with 5 to 6 people in my team</v>
      </c>
      <c r="Q319" s="1"/>
      <c r="R319" s="1"/>
      <c r="S319" s="1"/>
    </row>
    <row r="320">
      <c r="A320" s="2">
        <f>IFERROR(__xludf.DUMMYFUNCTION("""COMPUTED_VALUE"""),44929.90743790509)</f>
        <v>44929.90744</v>
      </c>
      <c r="B320" s="1" t="str">
        <f>IFERROR(__xludf.DUMMYFUNCTION("""COMPUTED_VALUE"""),"India")</f>
        <v>India</v>
      </c>
      <c r="C320" s="1">
        <f>IFERROR(__xludf.DUMMYFUNCTION("""COMPUTED_VALUE"""),457001.0)</f>
        <v>457001</v>
      </c>
      <c r="D320" s="1" t="str">
        <f>IFERROR(__xludf.DUMMYFUNCTION("""COMPUTED_VALUE"""),"Female")</f>
        <v>Female</v>
      </c>
      <c r="E320" s="1" t="str">
        <f>IFERROR(__xludf.DUMMYFUNCTION("""COMPUTED_VALUE"""),"Influencers who had successful careers")</f>
        <v>Influencers who had successful careers</v>
      </c>
      <c r="F320" s="1" t="str">
        <f>IFERROR(__xludf.DUMMYFUNCTION("""COMPUTED_VALUE"""),"Yes, I will earn and do that")</f>
        <v>Yes, I will earn and do that</v>
      </c>
      <c r="G320" s="1" t="str">
        <f>IFERROR(__xludf.DUMMYFUNCTION("""COMPUTED_VALUE"""),"Will work for 3 years or more")</f>
        <v>Will work for 3 years or more</v>
      </c>
      <c r="H320" s="1" t="str">
        <f>IFERROR(__xludf.DUMMYFUNCTION("""COMPUTED_VALUE"""),"No")</f>
        <v>No</v>
      </c>
      <c r="I320" s="1" t="str">
        <f>IFERROR(__xludf.DUMMYFUNCTION("""COMPUTED_VALUE"""),"Will work for them")</f>
        <v>Will work for them</v>
      </c>
      <c r="J320" s="1">
        <f>IFERROR(__xludf.DUMMYFUNCTION("""COMPUTED_VALUE"""),3.0)</f>
        <v>3</v>
      </c>
      <c r="K320" s="1" t="str">
        <f>IFERROR(__xludf.DUMMYFUNCTION("""COMPUTED_VALUE"""),"Hybrid Working Environment with less than 10 days a month at office")</f>
        <v>Hybrid Working Environment with less than 10 days a month at office</v>
      </c>
      <c r="L320" s="1" t="str">
        <f>IFERROR(__xludf.DUMMYFUNCTION("""COMPUTED_VALUE"""),"Employer who appreciates learning and enables that environment")</f>
        <v>Employer who appreciates learning and enables that environment</v>
      </c>
      <c r="M320" s="1" t="str">
        <f>IFERROR(__xludf.DUMMYFUNCTION("""COMPUTED_VALUE"""),"Self Paced Learning Portals, Instructor or Expert Learning Programs")</f>
        <v>Self Paced Learning Portals, Instructor or Expert Learning Programs</v>
      </c>
      <c r="N320" s="1" t="str">
        <f>IFERROR(__xludf.DUMMYFUNCTION("""COMPUTED_VALUE"""),"Teaching in any of the institutes/online or Offline, Manage and drive End-to-End Projects or Products, Work as a freelancer and do my thing my way")</f>
        <v>Teaching in any of the institutes/online or Offline, Manage and drive End-to-End Projects or Products, Work as a freelancer and do my thing my way</v>
      </c>
      <c r="O320" s="1" t="str">
        <f>IFERROR(__xludf.DUMMYFUNCTION("""COMPUTED_VALUE"""),"Manager who clearly describes what she/he needs")</f>
        <v>Manager who clearly describes what she/he needs</v>
      </c>
      <c r="P320" s="1" t="str">
        <f>IFERROR(__xludf.DUMMYFUNCTION("""COMPUTED_VALUE"""),"Work with 2 to 3 people in my team")</f>
        <v>Work with 2 to 3 people in my team</v>
      </c>
      <c r="Q320" s="1"/>
      <c r="R320" s="1"/>
      <c r="S320" s="1"/>
    </row>
    <row r="321">
      <c r="A321" s="2">
        <f>IFERROR(__xludf.DUMMYFUNCTION("""COMPUTED_VALUE"""),44934.52196114583)</f>
        <v>44934.52196</v>
      </c>
      <c r="B321" s="1" t="str">
        <f>IFERROR(__xludf.DUMMYFUNCTION("""COMPUTED_VALUE"""),"India")</f>
        <v>India</v>
      </c>
      <c r="C321" s="1">
        <f>IFERROR(__xludf.DUMMYFUNCTION("""COMPUTED_VALUE"""),400016.0)</f>
        <v>400016</v>
      </c>
      <c r="D321" s="1" t="str">
        <f>IFERROR(__xludf.DUMMYFUNCTION("""COMPUTED_VALUE"""),"Male")</f>
        <v>Male</v>
      </c>
      <c r="E321" s="1" t="str">
        <f>IFERROR(__xludf.DUMMYFUNCTION("""COMPUTED_VALUE"""),"My Parents")</f>
        <v>My Parents</v>
      </c>
      <c r="F321" s="1" t="str">
        <f>IFERROR(__xludf.DUMMYFUNCTION("""COMPUTED_VALUE"""),"Yes, I will earn and do that")</f>
        <v>Yes, I will earn and do that</v>
      </c>
      <c r="G321" s="1" t="str">
        <f>IFERROR(__xludf.DUMMYFUNCTION("""COMPUTED_VALUE"""),"This will be hard to do, but if it is the right company I would try")</f>
        <v>This will be hard to do, but if it is the right company I would try</v>
      </c>
      <c r="H321" s="1" t="str">
        <f>IFERROR(__xludf.DUMMYFUNCTION("""COMPUTED_VALUE"""),"No")</f>
        <v>No</v>
      </c>
      <c r="I321" s="1" t="str">
        <f>IFERROR(__xludf.DUMMYFUNCTION("""COMPUTED_VALUE"""),"Will NOT work for them")</f>
        <v>Will NOT work for them</v>
      </c>
      <c r="J321" s="1">
        <f>IFERROR(__xludf.DUMMYFUNCTION("""COMPUTED_VALUE"""),7.0)</f>
        <v>7</v>
      </c>
      <c r="K321" s="1" t="str">
        <f>IFERROR(__xludf.DUMMYFUNCTION("""COMPUTED_VALUE"""),"Hybrid Working Environment with less than 10 days a month at office")</f>
        <v>Hybrid Working Environment with less than 10 days a month at office</v>
      </c>
      <c r="L321" s="1" t="str">
        <f>IFERROR(__xludf.DUMMYFUNCTION("""COMPUTED_VALUE"""),"Employer who appreciates learning and enables that environment")</f>
        <v>Employer who appreciates learning and enables that environment</v>
      </c>
      <c r="M321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21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21" s="1" t="str">
        <f>IFERROR(__xludf.DUMMYFUNCTION("""COMPUTED_VALUE"""),"Manager who explains what is expected, sets a goal and helps achieve it")</f>
        <v>Manager who explains what is expected, sets a goal and helps achieve it</v>
      </c>
      <c r="P321" s="1" t="str">
        <f>IFERROR(__xludf.DUMMYFUNCTION("""COMPUTED_VALUE"""),"Work with 2 to 3 people in my team")</f>
        <v>Work with 2 to 3 people in my team</v>
      </c>
      <c r="Q321" s="1"/>
      <c r="R321" s="1"/>
      <c r="S321" s="1"/>
    </row>
    <row r="322">
      <c r="A322" s="2">
        <f>IFERROR(__xludf.DUMMYFUNCTION("""COMPUTED_VALUE"""),44934.77674188657)</f>
        <v>44934.77674</v>
      </c>
      <c r="B322" s="1" t="str">
        <f>IFERROR(__xludf.DUMMYFUNCTION("""COMPUTED_VALUE"""),"India")</f>
        <v>India</v>
      </c>
      <c r="C322" s="1">
        <f>IFERROR(__xludf.DUMMYFUNCTION("""COMPUTED_VALUE"""),600069.0)</f>
        <v>600069</v>
      </c>
      <c r="D322" s="1" t="str">
        <f>IFERROR(__xludf.DUMMYFUNCTION("""COMPUTED_VALUE"""),"Male")</f>
        <v>Male</v>
      </c>
      <c r="E322" s="1" t="str">
        <f>IFERROR(__xludf.DUMMYFUNCTION("""COMPUTED_VALUE"""),"People who have changed the world for better")</f>
        <v>People who have changed the world for better</v>
      </c>
      <c r="F322" s="1" t="str">
        <f>IFERROR(__xludf.DUMMYFUNCTION("""COMPUTED_VALUE"""),"Yes, I will earn and do that")</f>
        <v>Yes, I will earn and do that</v>
      </c>
      <c r="G322" s="1" t="str">
        <f>IFERROR(__xludf.DUMMYFUNCTION("""COMPUTED_VALUE"""),"This will be hard to do, but if it is the right company I would try")</f>
        <v>This will be hard to do, but if it is the right company I would try</v>
      </c>
      <c r="H322" s="1" t="str">
        <f>IFERROR(__xludf.DUMMYFUNCTION("""COMPUTED_VALUE"""),"Yes")</f>
        <v>Yes</v>
      </c>
      <c r="I322" s="1" t="str">
        <f>IFERROR(__xludf.DUMMYFUNCTION("""COMPUTED_VALUE"""),"Will work for them")</f>
        <v>Will work for them</v>
      </c>
      <c r="J322" s="1">
        <f>IFERROR(__xludf.DUMMYFUNCTION("""COMPUTED_VALUE"""),6.0)</f>
        <v>6</v>
      </c>
      <c r="K322" s="1" t="str">
        <f>IFERROR(__xludf.DUMMYFUNCTION("""COMPUTED_VALUE"""),"Hybrid Working Environment with less than 15 days a month at office")</f>
        <v>Hybrid Working Environment with less than 15 days a month at office</v>
      </c>
      <c r="L322" s="1" t="str">
        <f>IFERROR(__xludf.DUMMYFUNCTION("""COMPUTED_VALUE"""),"Employer who appreciates learning and enables that environment")</f>
        <v>Employer who appreciates learning and enables that environment</v>
      </c>
      <c r="M322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22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22" s="1" t="str">
        <f>IFERROR(__xludf.DUMMYFUNCTION("""COMPUTED_VALUE"""),"Manager who explains what is expected, sets a goal and helps achieve it")</f>
        <v>Manager who explains what is expected, sets a goal and helps achieve it</v>
      </c>
      <c r="P322" s="1" t="str">
        <f>IFERROR(__xludf.DUMMYFUNCTION("""COMPUTED_VALUE"""),"Work with 5 to 6 people in my team")</f>
        <v>Work with 5 to 6 people in my team</v>
      </c>
      <c r="Q322" s="1"/>
      <c r="R322" s="1"/>
      <c r="S322" s="1"/>
    </row>
    <row r="323">
      <c r="A323" s="2">
        <f>IFERROR(__xludf.DUMMYFUNCTION("""COMPUTED_VALUE"""),44934.86052700231)</f>
        <v>44934.86053</v>
      </c>
      <c r="B323" s="1" t="str">
        <f>IFERROR(__xludf.DUMMYFUNCTION("""COMPUTED_VALUE"""),"India")</f>
        <v>India</v>
      </c>
      <c r="C323" s="1">
        <f>IFERROR(__xludf.DUMMYFUNCTION("""COMPUTED_VALUE"""),342005.0)</f>
        <v>342005</v>
      </c>
      <c r="D323" s="1" t="str">
        <f>IFERROR(__xludf.DUMMYFUNCTION("""COMPUTED_VALUE"""),"Male")</f>
        <v>Male</v>
      </c>
      <c r="E323" s="1" t="str">
        <f>IFERROR(__xludf.DUMMYFUNCTION("""COMPUTED_VALUE"""),"Social Media like LinkedIn")</f>
        <v>Social Media like LinkedIn</v>
      </c>
      <c r="F323" s="1" t="str">
        <f>IFERROR(__xludf.DUMMYFUNCTION("""COMPUTED_VALUE"""),"No I would not be pursuing Higher Education outside of India")</f>
        <v>No I would not be pursuing Higher Education outside of India</v>
      </c>
      <c r="G323" s="1" t="str">
        <f>IFERROR(__xludf.DUMMYFUNCTION("""COMPUTED_VALUE"""),"This will be hard to do, but if it is the right company I would try")</f>
        <v>This will be hard to do, but if it is the right company I would try</v>
      </c>
      <c r="H323" s="1" t="str">
        <f>IFERROR(__xludf.DUMMYFUNCTION("""COMPUTED_VALUE"""),"No")</f>
        <v>No</v>
      </c>
      <c r="I323" s="1" t="str">
        <f>IFERROR(__xludf.DUMMYFUNCTION("""COMPUTED_VALUE"""),"Will NOT work for them")</f>
        <v>Will NOT work for them</v>
      </c>
      <c r="J323" s="1">
        <f>IFERROR(__xludf.DUMMYFUNCTION("""COMPUTED_VALUE"""),6.0)</f>
        <v>6</v>
      </c>
      <c r="K323" s="1" t="str">
        <f>IFERROR(__xludf.DUMMYFUNCTION("""COMPUTED_VALUE"""),"Fully Remote with Options to travel as and when needed")</f>
        <v>Fully Remote with Options to travel as and when needed</v>
      </c>
      <c r="L3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23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23" s="1" t="str">
        <f>IFERROR(__xludf.DUMMYFUNCTION("""COMPUTED_VALUE"""),"Manager who explains what is expected, sets a goal and helps achieve it")</f>
        <v>Manager who explains what is expected, sets a goal and helps achieve it</v>
      </c>
      <c r="P323" s="1" t="str">
        <f>IFERROR(__xludf.DUMMYFUNCTION("""COMPUTED_VALUE"""),"Work with 5 to 6 people in my team")</f>
        <v>Work with 5 to 6 people in my team</v>
      </c>
      <c r="Q323" s="1"/>
      <c r="R323" s="1"/>
      <c r="S323" s="1"/>
    </row>
    <row r="324">
      <c r="A324" s="2">
        <f>IFERROR(__xludf.DUMMYFUNCTION("""COMPUTED_VALUE"""),44935.02750881945)</f>
        <v>44935.02751</v>
      </c>
      <c r="B324" s="1" t="str">
        <f>IFERROR(__xludf.DUMMYFUNCTION("""COMPUTED_VALUE"""),"India")</f>
        <v>India</v>
      </c>
      <c r="C324" s="1">
        <f>IFERROR(__xludf.DUMMYFUNCTION("""COMPUTED_VALUE"""),851101.0)</f>
        <v>851101</v>
      </c>
      <c r="D324" s="1" t="str">
        <f>IFERROR(__xludf.DUMMYFUNCTION("""COMPUTED_VALUE"""),"Male")</f>
        <v>Male</v>
      </c>
      <c r="E324" s="1" t="str">
        <f>IFERROR(__xludf.DUMMYFUNCTION("""COMPUTED_VALUE"""),"People who have changed the world for better")</f>
        <v>People who have changed the world for better</v>
      </c>
      <c r="F324" s="1" t="str">
        <f>IFERROR(__xludf.DUMMYFUNCTION("""COMPUTED_VALUE"""),"Yes, I will earn and do that")</f>
        <v>Yes, I will earn and do that</v>
      </c>
      <c r="G324" s="1" t="str">
        <f>IFERROR(__xludf.DUMMYFUNCTION("""COMPUTED_VALUE"""),"This will be hard to do, but if it is the right company I would try")</f>
        <v>This will be hard to do, but if it is the right company I would try</v>
      </c>
      <c r="H324" s="1" t="str">
        <f>IFERROR(__xludf.DUMMYFUNCTION("""COMPUTED_VALUE"""),"Yes")</f>
        <v>Yes</v>
      </c>
      <c r="I324" s="1" t="str">
        <f>IFERROR(__xludf.DUMMYFUNCTION("""COMPUTED_VALUE"""),"Will work for them")</f>
        <v>Will work for them</v>
      </c>
      <c r="J324" s="1">
        <f>IFERROR(__xludf.DUMMYFUNCTION("""COMPUTED_VALUE"""),7.0)</f>
        <v>7</v>
      </c>
      <c r="K324" s="1" t="str">
        <f>IFERROR(__xludf.DUMMYFUNCTION("""COMPUTED_VALUE"""),"Hybrid Working Environment with less than 15 days a month at office")</f>
        <v>Hybrid Working Environment with less than 15 days a month at office</v>
      </c>
      <c r="L3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24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324" s="1" t="str">
        <f>IFERROR(__xludf.DUMMYFUNCTION("""COMPUTED_VALUE"""),"Manager who explains what is expected, sets a goal and helps achieve it")</f>
        <v>Manager who explains what is expected, sets a goal and helps achieve it</v>
      </c>
      <c r="P324" s="1" t="str">
        <f>IFERROR(__xludf.DUMMYFUNCTION("""COMPUTED_VALUE"""),"Work with 5 to 6 people in my team")</f>
        <v>Work with 5 to 6 people in my team</v>
      </c>
      <c r="Q324" s="1"/>
      <c r="R324" s="1"/>
      <c r="S324" s="1"/>
    </row>
    <row r="325">
      <c r="A325" s="2">
        <f>IFERROR(__xludf.DUMMYFUNCTION("""COMPUTED_VALUE"""),44935.30810855324)</f>
        <v>44935.30811</v>
      </c>
      <c r="B325" s="1" t="str">
        <f>IFERROR(__xludf.DUMMYFUNCTION("""COMPUTED_VALUE"""),"India")</f>
        <v>India</v>
      </c>
      <c r="C325" s="1">
        <f>IFERROR(__xludf.DUMMYFUNCTION("""COMPUTED_VALUE"""),636701.0)</f>
        <v>636701</v>
      </c>
      <c r="D325" s="1" t="str">
        <f>IFERROR(__xludf.DUMMYFUNCTION("""COMPUTED_VALUE"""),"Male")</f>
        <v>Male</v>
      </c>
      <c r="E325" s="1" t="str">
        <f>IFERROR(__xludf.DUMMYFUNCTION("""COMPUTED_VALUE"""),"Influencers who had successful careers")</f>
        <v>Influencers who had successful careers</v>
      </c>
      <c r="F325" s="1" t="str">
        <f>IFERROR(__xludf.DUMMYFUNCTION("""COMPUTED_VALUE"""),"No I would not be pursuing Higher Education outside of India")</f>
        <v>No I would not be pursuing Higher Education outside of India</v>
      </c>
      <c r="G325" s="1" t="str">
        <f>IFERROR(__xludf.DUMMYFUNCTION("""COMPUTED_VALUE"""),"This will be hard to do, but if it is the right company I would try")</f>
        <v>This will be hard to do, but if it is the right company I would try</v>
      </c>
      <c r="H325" s="1" t="str">
        <f>IFERROR(__xludf.DUMMYFUNCTION("""COMPUTED_VALUE"""),"No")</f>
        <v>No</v>
      </c>
      <c r="I325" s="1" t="str">
        <f>IFERROR(__xludf.DUMMYFUNCTION("""COMPUTED_VALUE"""),"Will NOT work for them")</f>
        <v>Will NOT work for them</v>
      </c>
      <c r="J325" s="1">
        <f>IFERROR(__xludf.DUMMYFUNCTION("""COMPUTED_VALUE"""),5.0)</f>
        <v>5</v>
      </c>
      <c r="K325" s="1" t="str">
        <f>IFERROR(__xludf.DUMMYFUNCTION("""COMPUTED_VALUE"""),"Hybrid Working Environment with less than 10 days a month at office")</f>
        <v>Hybrid Working Environment with less than 10 days a month at office</v>
      </c>
      <c r="L3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5" s="1" t="str">
        <f>IFERROR(__xludf.DUMMYFUNCTION("""COMPUTED_VALUE"""),"Self Paced Learning Portals, Learning by observing others")</f>
        <v>Self Paced Learning Portals, Learning by observing others</v>
      </c>
      <c r="N325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25" s="1" t="str">
        <f>IFERROR(__xludf.DUMMYFUNCTION("""COMPUTED_VALUE"""),"Manager who sets goal and helps me achieve it")</f>
        <v>Manager who sets goal and helps me achieve it</v>
      </c>
      <c r="P325" s="1" t="str">
        <f>IFERROR(__xludf.DUMMYFUNCTION("""COMPUTED_VALUE"""),"Work with 5 to 6 people in my team")</f>
        <v>Work with 5 to 6 people in my team</v>
      </c>
      <c r="Q325" s="1"/>
      <c r="R325" s="1"/>
      <c r="S325" s="1"/>
    </row>
    <row r="326">
      <c r="A326" s="2">
        <f>IFERROR(__xludf.DUMMYFUNCTION("""COMPUTED_VALUE"""),44935.48178153935)</f>
        <v>44935.48178</v>
      </c>
      <c r="B326" s="1" t="str">
        <f>IFERROR(__xludf.DUMMYFUNCTION("""COMPUTED_VALUE"""),"India")</f>
        <v>India</v>
      </c>
      <c r="C326" s="1">
        <f>IFERROR(__xludf.DUMMYFUNCTION("""COMPUTED_VALUE"""),600007.0)</f>
        <v>600007</v>
      </c>
      <c r="D326" s="1" t="str">
        <f>IFERROR(__xludf.DUMMYFUNCTION("""COMPUTED_VALUE"""),"Male")</f>
        <v>Male</v>
      </c>
      <c r="E326" s="1" t="str">
        <f>IFERROR(__xludf.DUMMYFUNCTION("""COMPUTED_VALUE"""),"People who have changed the world for better")</f>
        <v>People who have changed the world for better</v>
      </c>
      <c r="F326" s="1" t="str">
        <f>IFERROR(__xludf.DUMMYFUNCTION("""COMPUTED_VALUE"""),"Yes, I will earn and do that")</f>
        <v>Yes, I will earn and do that</v>
      </c>
      <c r="G326" s="1" t="str">
        <f>IFERROR(__xludf.DUMMYFUNCTION("""COMPUTED_VALUE"""),"Will work for 3 years or more")</f>
        <v>Will work for 3 years or more</v>
      </c>
      <c r="H326" s="1" t="str">
        <f>IFERROR(__xludf.DUMMYFUNCTION("""COMPUTED_VALUE"""),"No")</f>
        <v>No</v>
      </c>
      <c r="I326" s="1" t="str">
        <f>IFERROR(__xludf.DUMMYFUNCTION("""COMPUTED_VALUE"""),"Will work for them")</f>
        <v>Will work for them</v>
      </c>
      <c r="J326" s="1">
        <f>IFERROR(__xludf.DUMMYFUNCTION("""COMPUTED_VALUE"""),8.0)</f>
        <v>8</v>
      </c>
      <c r="K326" s="1" t="str">
        <f>IFERROR(__xludf.DUMMYFUNCTION("""COMPUTED_VALUE"""),"Hybrid Working Environment with less than 15 days a month at office")</f>
        <v>Hybrid Working Environment with less than 15 days a month at office</v>
      </c>
      <c r="L3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6" s="1" t="str">
        <f>IFERROR(__xludf.DUMMYFUNCTION("""COMPUTED_VALUE"""),"Self Paced Learning Portals, Instructor or Expert Learning Programs")</f>
        <v>Self Paced Learning Portals, Instructor or Expert Learning Programs</v>
      </c>
      <c r="N326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326" s="1" t="str">
        <f>IFERROR(__xludf.DUMMYFUNCTION("""COMPUTED_VALUE"""),"Manager who explains what is expected, sets a goal and helps achieve it")</f>
        <v>Manager who explains what is expected, sets a goal and helps achieve it</v>
      </c>
      <c r="P326" s="1" t="str">
        <f>IFERROR(__xludf.DUMMYFUNCTION("""COMPUTED_VALUE"""),"Work alone, Work with more than 10 people in my team")</f>
        <v>Work alone, Work with more than 10 people in my team</v>
      </c>
      <c r="Q326" s="1"/>
      <c r="R326" s="1"/>
      <c r="S326" s="1"/>
    </row>
    <row r="327">
      <c r="A327" s="2">
        <f>IFERROR(__xludf.DUMMYFUNCTION("""COMPUTED_VALUE"""),44935.529953969904)</f>
        <v>44935.52995</v>
      </c>
      <c r="B327" s="1" t="str">
        <f>IFERROR(__xludf.DUMMYFUNCTION("""COMPUTED_VALUE"""),"India")</f>
        <v>India</v>
      </c>
      <c r="C327" s="1">
        <f>IFERROR(__xludf.DUMMYFUNCTION("""COMPUTED_VALUE"""),400070.0)</f>
        <v>400070</v>
      </c>
      <c r="D327" s="1" t="str">
        <f>IFERROR(__xludf.DUMMYFUNCTION("""COMPUTED_VALUE"""),"Male")</f>
        <v>Male</v>
      </c>
      <c r="E327" s="1" t="str">
        <f>IFERROR(__xludf.DUMMYFUNCTION("""COMPUTED_VALUE"""),"Influencers who had successful careers")</f>
        <v>Influencers who had successful careers</v>
      </c>
      <c r="F327" s="1" t="str">
        <f>IFERROR(__xludf.DUMMYFUNCTION("""COMPUTED_VALUE"""),"Yes, I will earn and do that")</f>
        <v>Yes, I will earn and do that</v>
      </c>
      <c r="G327" s="1" t="str">
        <f>IFERROR(__xludf.DUMMYFUNCTION("""COMPUTED_VALUE"""),"This will be hard to do, but if it is the right company I would try")</f>
        <v>This will be hard to do, but if it is the right company I would try</v>
      </c>
      <c r="H327" s="1" t="str">
        <f>IFERROR(__xludf.DUMMYFUNCTION("""COMPUTED_VALUE"""),"No")</f>
        <v>No</v>
      </c>
      <c r="I327" s="1" t="str">
        <f>IFERROR(__xludf.DUMMYFUNCTION("""COMPUTED_VALUE"""),"Will NOT work for them")</f>
        <v>Will NOT work for them</v>
      </c>
      <c r="J327" s="1">
        <f>IFERROR(__xludf.DUMMYFUNCTION("""COMPUTED_VALUE"""),10.0)</f>
        <v>10</v>
      </c>
      <c r="K327" s="1" t="str">
        <f>IFERROR(__xludf.DUMMYFUNCTION("""COMPUTED_VALUE"""),"Hybrid Working Environment with less than 10 days a month at office")</f>
        <v>Hybrid Working Environment with less than 10 days a month at office</v>
      </c>
      <c r="L327" s="1" t="str">
        <f>IFERROR(__xludf.DUMMYFUNCTION("""COMPUTED_VALUE"""),"Employer who appreciates learning and enables that environment")</f>
        <v>Employer who appreciates learning and enables that environment</v>
      </c>
      <c r="M32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27" s="1" t="str">
        <f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327" s="1" t="str">
        <f>IFERROR(__xludf.DUMMYFUNCTION("""COMPUTED_VALUE"""),"Manager who sets goal and helps me achieve it")</f>
        <v>Manager who sets goal and helps me achieve it</v>
      </c>
      <c r="P327" s="1" t="str">
        <f>IFERROR(__xludf.DUMMYFUNCTION("""COMPUTED_VALUE"""),"Work with 7 to 10 or more people in my team")</f>
        <v>Work with 7 to 10 or more people in my team</v>
      </c>
      <c r="Q327" s="1"/>
      <c r="R327" s="1"/>
      <c r="S327" s="1"/>
    </row>
    <row r="328">
      <c r="A328" s="2">
        <f>IFERROR(__xludf.DUMMYFUNCTION("""COMPUTED_VALUE"""),44935.56390171296)</f>
        <v>44935.5639</v>
      </c>
      <c r="B328" s="1" t="str">
        <f>IFERROR(__xludf.DUMMYFUNCTION("""COMPUTED_VALUE"""),"India")</f>
        <v>India</v>
      </c>
      <c r="C328" s="1">
        <f>IFERROR(__xludf.DUMMYFUNCTION("""COMPUTED_VALUE"""),521001.0)</f>
        <v>521001</v>
      </c>
      <c r="D328" s="1" t="str">
        <f>IFERROR(__xludf.DUMMYFUNCTION("""COMPUTED_VALUE"""),"Male")</f>
        <v>Male</v>
      </c>
      <c r="E328" s="1" t="str">
        <f>IFERROR(__xludf.DUMMYFUNCTION("""COMPUTED_VALUE"""),"Social Media like LinkedIn")</f>
        <v>Social Media like LinkedIn</v>
      </c>
      <c r="F328" s="1" t="str">
        <f>IFERROR(__xludf.DUMMYFUNCTION("""COMPUTED_VALUE"""),"No I would not be pursuing Higher Education outside of India")</f>
        <v>No I would not be pursuing Higher Education outside of India</v>
      </c>
      <c r="G328" s="1" t="str">
        <f>IFERROR(__xludf.DUMMYFUNCTION("""COMPUTED_VALUE"""),"This will be hard to do, but if it is the right company I would try")</f>
        <v>This will be hard to do, but if it is the right company I would try</v>
      </c>
      <c r="H328" s="1" t="str">
        <f>IFERROR(__xludf.DUMMYFUNCTION("""COMPUTED_VALUE"""),"No")</f>
        <v>No</v>
      </c>
      <c r="I328" s="1" t="str">
        <f>IFERROR(__xludf.DUMMYFUNCTION("""COMPUTED_VALUE"""),"Will NOT work for them")</f>
        <v>Will NOT work for them</v>
      </c>
      <c r="J328" s="1">
        <f>IFERROR(__xludf.DUMMYFUNCTION("""COMPUTED_VALUE"""),5.0)</f>
        <v>5</v>
      </c>
      <c r="K328" s="1" t="str">
        <f>IFERROR(__xludf.DUMMYFUNCTION("""COMPUTED_VALUE"""),"Fully Remote with Options to travel as and when needed")</f>
        <v>Fully Remote with Options to travel as and when needed</v>
      </c>
      <c r="L3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8" s="1" t="str">
        <f>IFERROR(__xludf.DUMMYFUNCTION("""COMPUTED_VALUE"""),"Self Paced Learning Portals, Instructor or Expert Learning Programs")</f>
        <v>Self Paced Learning Portals, Instructor or Expert Learning Programs</v>
      </c>
      <c r="N328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328" s="1" t="str">
        <f>IFERROR(__xludf.DUMMYFUNCTION("""COMPUTED_VALUE"""),"Manager who explains what is expected, sets a goal and helps achieve it")</f>
        <v>Manager who explains what is expected, sets a goal and helps achieve it</v>
      </c>
      <c r="P328" s="1" t="str">
        <f>IFERROR(__xludf.DUMMYFUNCTION("""COMPUTED_VALUE"""),"Work with 2 to 3 people in my team, Work with 5 to 6 people in my team")</f>
        <v>Work with 2 to 3 people in my team, Work with 5 to 6 people in my team</v>
      </c>
      <c r="Q328" s="1"/>
      <c r="R328" s="1"/>
      <c r="S328" s="1"/>
    </row>
    <row r="329">
      <c r="A329" s="2">
        <f>IFERROR(__xludf.DUMMYFUNCTION("""COMPUTED_VALUE"""),44935.70517311343)</f>
        <v>44935.70517</v>
      </c>
      <c r="B329" s="1" t="str">
        <f>IFERROR(__xludf.DUMMYFUNCTION("""COMPUTED_VALUE"""),"India")</f>
        <v>India</v>
      </c>
      <c r="C329" s="1">
        <f>IFERROR(__xludf.DUMMYFUNCTION("""COMPUTED_VALUE"""),411033.0)</f>
        <v>411033</v>
      </c>
      <c r="D329" s="1" t="str">
        <f>IFERROR(__xludf.DUMMYFUNCTION("""COMPUTED_VALUE"""),"Female")</f>
        <v>Female</v>
      </c>
      <c r="E329" s="1" t="str">
        <f>IFERROR(__xludf.DUMMYFUNCTION("""COMPUTED_VALUE"""),"My Parents")</f>
        <v>My Parents</v>
      </c>
      <c r="F329" s="1" t="str">
        <f>IFERROR(__xludf.DUMMYFUNCTION("""COMPUTED_VALUE"""),"No I would not be pursuing Higher Education outside of India")</f>
        <v>No I would not be pursuing Higher Education outside of India</v>
      </c>
      <c r="G329" s="1" t="str">
        <f>IFERROR(__xludf.DUMMYFUNCTION("""COMPUTED_VALUE"""),"This will be hard to do, but if it is the right company I would try")</f>
        <v>This will be hard to do, but if it is the right company I would try</v>
      </c>
      <c r="H329" s="1" t="str">
        <f>IFERROR(__xludf.DUMMYFUNCTION("""COMPUTED_VALUE"""),"No")</f>
        <v>No</v>
      </c>
      <c r="I329" s="1" t="str">
        <f>IFERROR(__xludf.DUMMYFUNCTION("""COMPUTED_VALUE"""),"Will NOT work for them")</f>
        <v>Will NOT work for them</v>
      </c>
      <c r="J329" s="1">
        <f>IFERROR(__xludf.DUMMYFUNCTION("""COMPUTED_VALUE"""),5.0)</f>
        <v>5</v>
      </c>
      <c r="K329" s="1" t="str">
        <f>IFERROR(__xludf.DUMMYFUNCTION("""COMPUTED_VALUE"""),"Every Day Office Environment")</f>
        <v>Every Day Office Environment</v>
      </c>
      <c r="L3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9" s="1" t="str">
        <f>IFERROR(__xludf.DUMMYFUNCTION("""COMPUTED_VALUE"""),"Self Paced Learning Portals, Instructor or Expert Learning Programs")</f>
        <v>Self Paced Learning Portals, Instructor or Expert Learning Programs</v>
      </c>
      <c r="N329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29" s="1" t="str">
        <f>IFERROR(__xludf.DUMMYFUNCTION("""COMPUTED_VALUE"""),"Manager who explains what is expected, sets a goal and helps achieve it")</f>
        <v>Manager who explains what is expected, sets a goal and helps achieve it</v>
      </c>
      <c r="P329" s="1" t="str">
        <f>IFERROR(__xludf.DUMMYFUNCTION("""COMPUTED_VALUE"""),"Work with 2 to 3 people in my team")</f>
        <v>Work with 2 to 3 people in my team</v>
      </c>
      <c r="Q329" s="1"/>
      <c r="R329" s="1"/>
      <c r="S329" s="1"/>
    </row>
    <row r="330">
      <c r="A330" s="2">
        <f>IFERROR(__xludf.DUMMYFUNCTION("""COMPUTED_VALUE"""),44935.76403168982)</f>
        <v>44935.76403</v>
      </c>
      <c r="B330" s="1" t="str">
        <f>IFERROR(__xludf.DUMMYFUNCTION("""COMPUTED_VALUE"""),"India")</f>
        <v>India</v>
      </c>
      <c r="C330" s="1">
        <f>IFERROR(__xludf.DUMMYFUNCTION("""COMPUTED_VALUE"""),263153.0)</f>
        <v>263153</v>
      </c>
      <c r="D330" s="1" t="str">
        <f>IFERROR(__xludf.DUMMYFUNCTION("""COMPUTED_VALUE"""),"Female")</f>
        <v>Female</v>
      </c>
      <c r="E330" s="1" t="str">
        <f>IFERROR(__xludf.DUMMYFUNCTION("""COMPUTED_VALUE"""),"Influencers who had successful careers")</f>
        <v>Influencers who had successful careers</v>
      </c>
      <c r="F330" s="1" t="str">
        <f>IFERROR(__xludf.DUMMYFUNCTION("""COMPUTED_VALUE"""),"No I would not be pursuing Higher Education outside of India")</f>
        <v>No I would not be pursuing Higher Education outside of India</v>
      </c>
      <c r="G330" s="1" t="str">
        <f>IFERROR(__xludf.DUMMYFUNCTION("""COMPUTED_VALUE"""),"This will be hard to do, but if it is the right company I would try")</f>
        <v>This will be hard to do, but if it is the right company I would try</v>
      </c>
      <c r="H330" s="1" t="str">
        <f>IFERROR(__xludf.DUMMYFUNCTION("""COMPUTED_VALUE"""),"Yes")</f>
        <v>Yes</v>
      </c>
      <c r="I330" s="1" t="str">
        <f>IFERROR(__xludf.DUMMYFUNCTION("""COMPUTED_VALUE"""),"Will NOT work for them")</f>
        <v>Will NOT work for them</v>
      </c>
      <c r="J330" s="1">
        <f>IFERROR(__xludf.DUMMYFUNCTION("""COMPUTED_VALUE"""),5.0)</f>
        <v>5</v>
      </c>
      <c r="K330" s="1" t="str">
        <f>IFERROR(__xludf.DUMMYFUNCTION("""COMPUTED_VALUE"""),"Fully Remote with No option to visit offices")</f>
        <v>Fully Remote with No option to visit offices</v>
      </c>
      <c r="L3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0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30" s="1" t="str">
        <f>IFERROR(__xludf.DUMMYFUNCTION("""COMPUTED_VALUE"""),"Manager who explains what is expected, sets a goal and helps achieve it")</f>
        <v>Manager who explains what is expected, sets a goal and helps achieve it</v>
      </c>
      <c r="P330" s="1" t="str">
        <f>IFERROR(__xludf.DUMMYFUNCTION("""COMPUTED_VALUE"""),"Work with 5 to 6 people in my team")</f>
        <v>Work with 5 to 6 people in my team</v>
      </c>
      <c r="Q330" s="1"/>
      <c r="R330" s="1"/>
      <c r="S330" s="1"/>
    </row>
    <row r="331">
      <c r="A331" s="2">
        <f>IFERROR(__xludf.DUMMYFUNCTION("""COMPUTED_VALUE"""),44935.83803543981)</f>
        <v>44935.83804</v>
      </c>
      <c r="B331" s="1" t="str">
        <f>IFERROR(__xludf.DUMMYFUNCTION("""COMPUTED_VALUE"""),"India")</f>
        <v>India</v>
      </c>
      <c r="C331" s="1">
        <f>IFERROR(__xludf.DUMMYFUNCTION("""COMPUTED_VALUE"""),465674.0)</f>
        <v>465674</v>
      </c>
      <c r="D331" s="1" t="str">
        <f>IFERROR(__xludf.DUMMYFUNCTION("""COMPUTED_VALUE"""),"Female")</f>
        <v>Female</v>
      </c>
      <c r="E331" s="1" t="str">
        <f>IFERROR(__xludf.DUMMYFUNCTION("""COMPUTED_VALUE"""),"My Parents")</f>
        <v>My Parents</v>
      </c>
      <c r="F331" s="1" t="str">
        <f>IFERROR(__xludf.DUMMYFUNCTION("""COMPUTED_VALUE"""),"Yes, I will earn and do that")</f>
        <v>Yes, I will earn and do that</v>
      </c>
      <c r="G331" s="1" t="str">
        <f>IFERROR(__xludf.DUMMYFUNCTION("""COMPUTED_VALUE"""),"Will work for 3 years or more")</f>
        <v>Will work for 3 years or more</v>
      </c>
      <c r="H331" s="1" t="str">
        <f>IFERROR(__xludf.DUMMYFUNCTION("""COMPUTED_VALUE"""),"No")</f>
        <v>No</v>
      </c>
      <c r="I331" s="1" t="str">
        <f>IFERROR(__xludf.DUMMYFUNCTION("""COMPUTED_VALUE"""),"Will NOT work for them")</f>
        <v>Will NOT work for them</v>
      </c>
      <c r="J331" s="1">
        <f>IFERROR(__xludf.DUMMYFUNCTION("""COMPUTED_VALUE"""),1.0)</f>
        <v>1</v>
      </c>
      <c r="K331" s="1" t="str">
        <f>IFERROR(__xludf.DUMMYFUNCTION("""COMPUTED_VALUE"""),"Hybrid Working Environment with less than 15 days a month at office")</f>
        <v>Hybrid Working Environment with less than 15 days a month at office</v>
      </c>
      <c r="L331" s="1" t="str">
        <f>IFERROR(__xludf.DUMMYFUNCTION("""COMPUTED_VALUE"""),"Employer who appreciates learning and enables that environment")</f>
        <v>Employer who appreciates learning and enables that environment</v>
      </c>
      <c r="M331" s="1" t="str">
        <f>IFERROR(__xludf.DUMMYFUNCTION("""COMPUTED_VALUE"""),"Self Paced Learning Portals, Instructor or Expert Learning Programs")</f>
        <v>Self Paced Learning Portals, Instructor or Expert Learning Programs</v>
      </c>
      <c r="N331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331" s="1" t="str">
        <f>IFERROR(__xludf.DUMMYFUNCTION("""COMPUTED_VALUE"""),"Manager who explains what is expected, sets a goal and helps achieve it")</f>
        <v>Manager who explains what is expected, sets a goal and helps achieve it</v>
      </c>
      <c r="P331" s="1" t="str">
        <f>IFERROR(__xludf.DUMMYFUNCTION("""COMPUTED_VALUE"""),"Work with 7 to 10 or more people in my team")</f>
        <v>Work with 7 to 10 or more people in my team</v>
      </c>
      <c r="Q331" s="1"/>
      <c r="R331" s="1"/>
      <c r="S331" s="1"/>
    </row>
    <row r="332">
      <c r="A332" s="2">
        <f>IFERROR(__xludf.DUMMYFUNCTION("""COMPUTED_VALUE"""),44936.03098944444)</f>
        <v>44936.03099</v>
      </c>
      <c r="B332" s="1" t="str">
        <f>IFERROR(__xludf.DUMMYFUNCTION("""COMPUTED_VALUE"""),"India")</f>
        <v>India</v>
      </c>
      <c r="C332" s="1">
        <f>IFERROR(__xludf.DUMMYFUNCTION("""COMPUTED_VALUE"""),110027.0)</f>
        <v>110027</v>
      </c>
      <c r="D332" s="1" t="str">
        <f>IFERROR(__xludf.DUMMYFUNCTION("""COMPUTED_VALUE"""),"Male")</f>
        <v>Male</v>
      </c>
      <c r="E332" s="1" t="str">
        <f>IFERROR(__xludf.DUMMYFUNCTION("""COMPUTED_VALUE"""),"People from my circle, but not family members")</f>
        <v>People from my circle, but not family members</v>
      </c>
      <c r="F332" s="1" t="str">
        <f>IFERROR(__xludf.DUMMYFUNCTION("""COMPUTED_VALUE"""),"No I would not be pursuing Higher Education outside of India")</f>
        <v>No I would not be pursuing Higher Education outside of India</v>
      </c>
      <c r="G332" s="1" t="str">
        <f>IFERROR(__xludf.DUMMYFUNCTION("""COMPUTED_VALUE"""),"Will work for 3 years or more")</f>
        <v>Will work for 3 years or more</v>
      </c>
      <c r="H332" s="1" t="str">
        <f>IFERROR(__xludf.DUMMYFUNCTION("""COMPUTED_VALUE"""),"No")</f>
        <v>No</v>
      </c>
      <c r="I332" s="1" t="str">
        <f>IFERROR(__xludf.DUMMYFUNCTION("""COMPUTED_VALUE"""),"Will NOT work for them")</f>
        <v>Will NOT work for them</v>
      </c>
      <c r="J332" s="1">
        <f>IFERROR(__xludf.DUMMYFUNCTION("""COMPUTED_VALUE"""),6.0)</f>
        <v>6</v>
      </c>
      <c r="K332" s="1" t="str">
        <f>IFERROR(__xludf.DUMMYFUNCTION("""COMPUTED_VALUE"""),"Hybrid Working Environment with less than 15 days a month at office")</f>
        <v>Hybrid Working Environment with less than 15 days a month at office</v>
      </c>
      <c r="L3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2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32" s="1" t="str">
        <f>IFERROR(__xludf.DUMMYFUNCTION("""COMPUTED_VALUE"""),"Manager who explains what is expected, sets a goal and helps achieve it")</f>
        <v>Manager who explains what is expected, sets a goal and helps achieve it</v>
      </c>
      <c r="P33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332" s="1"/>
      <c r="R332" s="1"/>
      <c r="S332" s="1"/>
    </row>
    <row r="333">
      <c r="A333" s="2">
        <f>IFERROR(__xludf.DUMMYFUNCTION("""COMPUTED_VALUE"""),44936.511337812495)</f>
        <v>44936.51134</v>
      </c>
      <c r="B333" s="1" t="str">
        <f>IFERROR(__xludf.DUMMYFUNCTION("""COMPUTED_VALUE"""),"India")</f>
        <v>India</v>
      </c>
      <c r="C333" s="1">
        <f>IFERROR(__xludf.DUMMYFUNCTION("""COMPUTED_VALUE"""),145001.0)</f>
        <v>145001</v>
      </c>
      <c r="D333" s="1" t="str">
        <f>IFERROR(__xludf.DUMMYFUNCTION("""COMPUTED_VALUE"""),"Male")</f>
        <v>Male</v>
      </c>
      <c r="E333" s="1" t="str">
        <f>IFERROR(__xludf.DUMMYFUNCTION("""COMPUTED_VALUE"""),"Influencers who had successful careers")</f>
        <v>Influencers who had successful careers</v>
      </c>
      <c r="F333" s="1" t="str">
        <f>IFERROR(__xludf.DUMMYFUNCTION("""COMPUTED_VALUE"""),"No, But if someone could bare the cost I will")</f>
        <v>No, But if someone could bare the cost I will</v>
      </c>
      <c r="G333" s="1" t="str">
        <f>IFERROR(__xludf.DUMMYFUNCTION("""COMPUTED_VALUE"""),"This will be hard to do, but if it is the right company I would try")</f>
        <v>This will be hard to do, but if it is the right company I would try</v>
      </c>
      <c r="H333" s="1" t="str">
        <f>IFERROR(__xludf.DUMMYFUNCTION("""COMPUTED_VALUE"""),"No")</f>
        <v>No</v>
      </c>
      <c r="I333" s="1" t="str">
        <f>IFERROR(__xludf.DUMMYFUNCTION("""COMPUTED_VALUE"""),"Will NOT work for them")</f>
        <v>Will NOT work for them</v>
      </c>
      <c r="J333" s="1">
        <f>IFERROR(__xludf.DUMMYFUNCTION("""COMPUTED_VALUE"""),1.0)</f>
        <v>1</v>
      </c>
      <c r="K333" s="1" t="str">
        <f>IFERROR(__xludf.DUMMYFUNCTION("""COMPUTED_VALUE"""),"Fully Remote with Options to travel as and when needed")</f>
        <v>Fully Remote with Options to travel as and when needed</v>
      </c>
      <c r="L3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3" s="1" t="str">
        <f>IFERROR(__xludf.DUMMYFUNCTION("""COMPUTED_VALUE"""),"Instructor or Expert Learning Programs, Learning by observing others")</f>
        <v>Instructor or Expert Learning Programs, Learning by observing others</v>
      </c>
      <c r="N333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333" s="1" t="str">
        <f>IFERROR(__xludf.DUMMYFUNCTION("""COMPUTED_VALUE"""),"Manager who explains what is expected, sets a goal and helps achieve it")</f>
        <v>Manager who explains what is expected, sets a goal and helps achieve it</v>
      </c>
      <c r="P333" s="1" t="str">
        <f>IFERROR(__xludf.DUMMYFUNCTION("""COMPUTED_VALUE"""),"Work with 2 to 3 people in my team")</f>
        <v>Work with 2 to 3 people in my team</v>
      </c>
      <c r="Q333" s="1"/>
      <c r="R333" s="1"/>
      <c r="S333" s="1"/>
    </row>
    <row r="334">
      <c r="A334" s="2">
        <f>IFERROR(__xludf.DUMMYFUNCTION("""COMPUTED_VALUE"""),44936.68002568287)</f>
        <v>44936.68003</v>
      </c>
      <c r="B334" s="1" t="str">
        <f>IFERROR(__xludf.DUMMYFUNCTION("""COMPUTED_VALUE"""),"India")</f>
        <v>India</v>
      </c>
      <c r="C334" s="1">
        <f>IFERROR(__xludf.DUMMYFUNCTION("""COMPUTED_VALUE"""),431001.0)</f>
        <v>431001</v>
      </c>
      <c r="D334" s="1" t="str">
        <f>IFERROR(__xludf.DUMMYFUNCTION("""COMPUTED_VALUE"""),"Male")</f>
        <v>Male</v>
      </c>
      <c r="E334" s="1" t="str">
        <f>IFERROR(__xludf.DUMMYFUNCTION("""COMPUTED_VALUE"""),"Influencers who had successful careers")</f>
        <v>Influencers who had successful careers</v>
      </c>
      <c r="F334" s="1" t="str">
        <f>IFERROR(__xludf.DUMMYFUNCTION("""COMPUTED_VALUE"""),"Yes, I will earn and do that")</f>
        <v>Yes, I will earn and do that</v>
      </c>
      <c r="G334" s="1" t="str">
        <f>IFERROR(__xludf.DUMMYFUNCTION("""COMPUTED_VALUE"""),"This will be hard to do, but if it is the right company I would try")</f>
        <v>This will be hard to do, but if it is the right company I would try</v>
      </c>
      <c r="H334" s="1" t="str">
        <f>IFERROR(__xludf.DUMMYFUNCTION("""COMPUTED_VALUE"""),"No")</f>
        <v>No</v>
      </c>
      <c r="I334" s="1" t="str">
        <f>IFERROR(__xludf.DUMMYFUNCTION("""COMPUTED_VALUE"""),"Will NOT work for them")</f>
        <v>Will NOT work for them</v>
      </c>
      <c r="J334" s="1">
        <f>IFERROR(__xludf.DUMMYFUNCTION("""COMPUTED_VALUE"""),5.0)</f>
        <v>5</v>
      </c>
      <c r="K334" s="1" t="str">
        <f>IFERROR(__xludf.DUMMYFUNCTION("""COMPUTED_VALUE"""),"Hybrid Working Environment with less than 15 days a month at office")</f>
        <v>Hybrid Working Environment with less than 15 days a month at office</v>
      </c>
      <c r="L3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4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34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34" s="1" t="str">
        <f>IFERROR(__xludf.DUMMYFUNCTION("""COMPUTED_VALUE"""),"Manager who explains what is expected, sets a goal and helps achieve it")</f>
        <v>Manager who explains what is expected, sets a goal and helps achieve it</v>
      </c>
      <c r="P334" s="1" t="str">
        <f>IFERROR(__xludf.DUMMYFUNCTION("""COMPUTED_VALUE"""),"Work with 7 to 10 or more people in my team")</f>
        <v>Work with 7 to 10 or more people in my team</v>
      </c>
      <c r="Q334" s="1"/>
      <c r="R334" s="1"/>
      <c r="S334" s="1"/>
    </row>
    <row r="335">
      <c r="A335" s="2">
        <f>IFERROR(__xludf.DUMMYFUNCTION("""COMPUTED_VALUE"""),44936.70464491898)</f>
        <v>44936.70464</v>
      </c>
      <c r="B335" s="1" t="str">
        <f>IFERROR(__xludf.DUMMYFUNCTION("""COMPUTED_VALUE"""),"India")</f>
        <v>India</v>
      </c>
      <c r="C335" s="1">
        <f>IFERROR(__xludf.DUMMYFUNCTION("""COMPUTED_VALUE"""),457001.0)</f>
        <v>457001</v>
      </c>
      <c r="D335" s="1" t="str">
        <f>IFERROR(__xludf.DUMMYFUNCTION("""COMPUTED_VALUE"""),"Female")</f>
        <v>Female</v>
      </c>
      <c r="E335" s="1" t="str">
        <f>IFERROR(__xludf.DUMMYFUNCTION("""COMPUTED_VALUE"""),"Influencers who had successful careers")</f>
        <v>Influencers who had successful careers</v>
      </c>
      <c r="F335" s="1" t="str">
        <f>IFERROR(__xludf.DUMMYFUNCTION("""COMPUTED_VALUE"""),"No I would not be pursuing Higher Education outside of India")</f>
        <v>No I would not be pursuing Higher Education outside of India</v>
      </c>
      <c r="G335" s="1" t="str">
        <f>IFERROR(__xludf.DUMMYFUNCTION("""COMPUTED_VALUE"""),"This will be hard to do, but if it is the right company I would try")</f>
        <v>This will be hard to do, but if it is the right company I would try</v>
      </c>
      <c r="H335" s="1" t="str">
        <f>IFERROR(__xludf.DUMMYFUNCTION("""COMPUTED_VALUE"""),"No")</f>
        <v>No</v>
      </c>
      <c r="I335" s="1" t="str">
        <f>IFERROR(__xludf.DUMMYFUNCTION("""COMPUTED_VALUE"""),"Will NOT work for them")</f>
        <v>Will NOT work for them</v>
      </c>
      <c r="J335" s="1">
        <f>IFERROR(__xludf.DUMMYFUNCTION("""COMPUTED_VALUE"""),5.0)</f>
        <v>5</v>
      </c>
      <c r="K335" s="1" t="str">
        <f>IFERROR(__xludf.DUMMYFUNCTION("""COMPUTED_VALUE"""),"Hybrid Working Environment with less than 3 days a month at office")</f>
        <v>Hybrid Working Environment with less than 3 days a month at office</v>
      </c>
      <c r="L335" s="1" t="str">
        <f>IFERROR(__xludf.DUMMYFUNCTION("""COMPUTED_VALUE"""),"Employer who rewards learning and enables that environment")</f>
        <v>Employer who rewards learning and enables that environment</v>
      </c>
      <c r="M335" s="1" t="str">
        <f>IFERROR(__xludf.DUMMYFUNCTION("""COMPUTED_VALUE"""),"Self Paced Learning Portals, Instructor or Expert Learning Programs")</f>
        <v>Self Paced Learning Portals, Instructor or Expert Learning Programs</v>
      </c>
      <c r="N335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335" s="1" t="str">
        <f>IFERROR(__xludf.DUMMYFUNCTION("""COMPUTED_VALUE"""),"Manager who clearly describes what she/he needs")</f>
        <v>Manager who clearly describes what she/he needs</v>
      </c>
      <c r="P33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335" s="1"/>
      <c r="R335" s="1"/>
      <c r="S335" s="1"/>
    </row>
    <row r="336">
      <c r="A336" s="2">
        <f>IFERROR(__xludf.DUMMYFUNCTION("""COMPUTED_VALUE"""),44937.39083634259)</f>
        <v>44937.39084</v>
      </c>
      <c r="B336" s="1" t="str">
        <f>IFERROR(__xludf.DUMMYFUNCTION("""COMPUTED_VALUE"""),"India")</f>
        <v>India</v>
      </c>
      <c r="C336" s="1">
        <f>IFERROR(__xludf.DUMMYFUNCTION("""COMPUTED_VALUE"""),520013.0)</f>
        <v>520013</v>
      </c>
      <c r="D336" s="1" t="str">
        <f>IFERROR(__xludf.DUMMYFUNCTION("""COMPUTED_VALUE"""),"Female")</f>
        <v>Female</v>
      </c>
      <c r="E336" s="1" t="str">
        <f>IFERROR(__xludf.DUMMYFUNCTION("""COMPUTED_VALUE"""),"People from my circle, but not family members")</f>
        <v>People from my circle, but not family members</v>
      </c>
      <c r="F336" s="1" t="str">
        <f>IFERROR(__xludf.DUMMYFUNCTION("""COMPUTED_VALUE"""),"No, But if someone could bare the cost I will")</f>
        <v>No, But if someone could bare the cost I will</v>
      </c>
      <c r="G336" s="1" t="str">
        <f>IFERROR(__xludf.DUMMYFUNCTION("""COMPUTED_VALUE"""),"No way, 3 years with one employer is crazy")</f>
        <v>No way, 3 years with one employer is crazy</v>
      </c>
      <c r="H336" s="1" t="str">
        <f>IFERROR(__xludf.DUMMYFUNCTION("""COMPUTED_VALUE"""),"No")</f>
        <v>No</v>
      </c>
      <c r="I336" s="1" t="str">
        <f>IFERROR(__xludf.DUMMYFUNCTION("""COMPUTED_VALUE"""),"Will NOT work for them")</f>
        <v>Will NOT work for them</v>
      </c>
      <c r="J336" s="1">
        <f>IFERROR(__xludf.DUMMYFUNCTION("""COMPUTED_VALUE"""),5.0)</f>
        <v>5</v>
      </c>
      <c r="K336" s="1" t="str">
        <f>IFERROR(__xludf.DUMMYFUNCTION("""COMPUTED_VALUE"""),"Hybrid Working Environment with less than 3 days a month at office")</f>
        <v>Hybrid Working Environment with less than 3 days a month at office</v>
      </c>
      <c r="L3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6" s="1" t="str">
        <f>IFERROR(__xludf.DUMMYFUNCTION("""COMPUTED_VALUE"""),"Teaching in any of the institutes/online or Offline, Business Operations in any organization, Look deeply into Data and generate insights")</f>
        <v>Teaching in any of the institutes/online or Offline, Business Operations in any organization, Look deeply into Data and generate insights</v>
      </c>
      <c r="O336" s="1" t="str">
        <f>IFERROR(__xludf.DUMMYFUNCTION("""COMPUTED_VALUE"""),"Manager who explains what is expected, sets a goal and helps achieve it")</f>
        <v>Manager who explains what is expected, sets a goal and helps achieve it</v>
      </c>
      <c r="P336" s="1" t="str">
        <f>IFERROR(__xludf.DUMMYFUNCTION("""COMPUTED_VALUE"""),"Work with more than 10 people in my team")</f>
        <v>Work with more than 10 people in my team</v>
      </c>
      <c r="Q336" s="1"/>
      <c r="R336" s="1"/>
      <c r="S336" s="1"/>
    </row>
    <row r="337">
      <c r="A337" s="2">
        <f>IFERROR(__xludf.DUMMYFUNCTION("""COMPUTED_VALUE"""),44937.501059710645)</f>
        <v>44937.50106</v>
      </c>
      <c r="B337" s="1" t="str">
        <f>IFERROR(__xludf.DUMMYFUNCTION("""COMPUTED_VALUE"""),"Nigeria")</f>
        <v>Nigeria</v>
      </c>
      <c r="C337" s="1" t="str">
        <f>IFERROR(__xludf.DUMMYFUNCTION("""COMPUTED_VALUE"""),"UTC+01")</f>
        <v>UTC+01</v>
      </c>
      <c r="D337" s="1" t="str">
        <f>IFERROR(__xludf.DUMMYFUNCTION("""COMPUTED_VALUE"""),"Male")</f>
        <v>Male</v>
      </c>
      <c r="E337" s="1" t="str">
        <f>IFERROR(__xludf.DUMMYFUNCTION("""COMPUTED_VALUE"""),"Influencers who had successful careers")</f>
        <v>Influencers who had successful careers</v>
      </c>
      <c r="F337" s="1" t="str">
        <f>IFERROR(__xludf.DUMMYFUNCTION("""COMPUTED_VALUE"""),"Yes, I will earn and do that")</f>
        <v>Yes, I will earn and do that</v>
      </c>
      <c r="G337" s="1" t="str">
        <f>IFERROR(__xludf.DUMMYFUNCTION("""COMPUTED_VALUE"""),"This will be hard to do, but if it is the right company I would try")</f>
        <v>This will be hard to do, but if it is the right company I would try</v>
      </c>
      <c r="H337" s="1" t="str">
        <f>IFERROR(__xludf.DUMMYFUNCTION("""COMPUTED_VALUE"""),"No")</f>
        <v>No</v>
      </c>
      <c r="I337" s="1" t="str">
        <f>IFERROR(__xludf.DUMMYFUNCTION("""COMPUTED_VALUE"""),"Will NOT work for them")</f>
        <v>Will NOT work for them</v>
      </c>
      <c r="J337" s="1">
        <f>IFERROR(__xludf.DUMMYFUNCTION("""COMPUTED_VALUE"""),1.0)</f>
        <v>1</v>
      </c>
      <c r="K337" s="1" t="str">
        <f>IFERROR(__xludf.DUMMYFUNCTION("""COMPUTED_VALUE"""),"Fully Remote with Options to travel as and when needed")</f>
        <v>Fully Remote with Options to travel as and when needed</v>
      </c>
      <c r="L3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7" s="1" t="str">
        <f>IFERROR(__xludf.DUMMYFUNCTION("""COMPUTED_VALUE"""),"Instructor or Expert Learning Programs, Learning by observing others")</f>
        <v>Instructor or Expert Learning Programs, Learning by observing others</v>
      </c>
      <c r="N337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37" s="1" t="str">
        <f>IFERROR(__xludf.DUMMYFUNCTION("""COMPUTED_VALUE"""),"Manager who explains what is expected, sets a goal and helps achieve it")</f>
        <v>Manager who explains what is expected, sets a goal and helps achieve it</v>
      </c>
      <c r="P337" s="1" t="str">
        <f>IFERROR(__xludf.DUMMYFUNCTION("""COMPUTED_VALUE"""),"Work with more than 10 people in my team")</f>
        <v>Work with more than 10 people in my team</v>
      </c>
      <c r="Q337" s="1"/>
      <c r="R337" s="1"/>
      <c r="S337" s="1"/>
    </row>
    <row r="338">
      <c r="A338" s="2">
        <f>IFERROR(__xludf.DUMMYFUNCTION("""COMPUTED_VALUE"""),44937.663198194445)</f>
        <v>44937.6632</v>
      </c>
      <c r="B338" s="1" t="str">
        <f>IFERROR(__xludf.DUMMYFUNCTION("""COMPUTED_VALUE"""),"India")</f>
        <v>India</v>
      </c>
      <c r="C338" s="1">
        <f>IFERROR(__xludf.DUMMYFUNCTION("""COMPUTED_VALUE"""),201304.0)</f>
        <v>201304</v>
      </c>
      <c r="D338" s="1" t="str">
        <f>IFERROR(__xludf.DUMMYFUNCTION("""COMPUTED_VALUE"""),"Female")</f>
        <v>Female</v>
      </c>
      <c r="E338" s="1" t="str">
        <f>IFERROR(__xludf.DUMMYFUNCTION("""COMPUTED_VALUE"""),"Influencers who had successful careers")</f>
        <v>Influencers who had successful careers</v>
      </c>
      <c r="F338" s="1" t="str">
        <f>IFERROR(__xludf.DUMMYFUNCTION("""COMPUTED_VALUE"""),"No I would not be pursuing Higher Education outside of India")</f>
        <v>No I would not be pursuing Higher Education outside of India</v>
      </c>
      <c r="G338" s="1" t="str">
        <f>IFERROR(__xludf.DUMMYFUNCTION("""COMPUTED_VALUE"""),"This will be hard to do, but if it is the right company I would try")</f>
        <v>This will be hard to do, but if it is the right company I would try</v>
      </c>
      <c r="H338" s="1" t="str">
        <f>IFERROR(__xludf.DUMMYFUNCTION("""COMPUTED_VALUE"""),"No")</f>
        <v>No</v>
      </c>
      <c r="I338" s="1" t="str">
        <f>IFERROR(__xludf.DUMMYFUNCTION("""COMPUTED_VALUE"""),"Will NOT work for them")</f>
        <v>Will NOT work for them</v>
      </c>
      <c r="J338" s="1">
        <f>IFERROR(__xludf.DUMMYFUNCTION("""COMPUTED_VALUE"""),2.0)</f>
        <v>2</v>
      </c>
      <c r="K338" s="1" t="str">
        <f>IFERROR(__xludf.DUMMYFUNCTION("""COMPUTED_VALUE"""),"Hybrid Working Environment with less than 15 days a month at office")</f>
        <v>Hybrid Working Environment with less than 15 days a month at office</v>
      </c>
      <c r="L3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8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338" s="1" t="str">
        <f>IFERROR(__xludf.DUMMYFUNCTION("""COMPUTED_VALUE"""),"Manager who clearly describes what she/he needs")</f>
        <v>Manager who clearly describes what she/he needs</v>
      </c>
      <c r="P338" s="1" t="str">
        <f>IFERROR(__xludf.DUMMYFUNCTION("""COMPUTED_VALUE"""),"Work with 5 to 6 people in my team")</f>
        <v>Work with 5 to 6 people in my team</v>
      </c>
      <c r="Q338" s="1"/>
      <c r="R338" s="1"/>
      <c r="S338" s="1"/>
    </row>
    <row r="339">
      <c r="A339" s="2">
        <f>IFERROR(__xludf.DUMMYFUNCTION("""COMPUTED_VALUE"""),44937.7179000926)</f>
        <v>44937.7179</v>
      </c>
      <c r="B339" s="1" t="str">
        <f>IFERROR(__xludf.DUMMYFUNCTION("""COMPUTED_VALUE"""),"India")</f>
        <v>India</v>
      </c>
      <c r="C339" s="1">
        <f>IFERROR(__xludf.DUMMYFUNCTION("""COMPUTED_VALUE"""),383007.0)</f>
        <v>383007</v>
      </c>
      <c r="D339" s="1" t="str">
        <f>IFERROR(__xludf.DUMMYFUNCTION("""COMPUTED_VALUE"""),"Male")</f>
        <v>Male</v>
      </c>
      <c r="E339" s="1" t="str">
        <f>IFERROR(__xludf.DUMMYFUNCTION("""COMPUTED_VALUE"""),"People from my circle, but not family members")</f>
        <v>People from my circle, but not family members</v>
      </c>
      <c r="F339" s="1" t="str">
        <f>IFERROR(__xludf.DUMMYFUNCTION("""COMPUTED_VALUE"""),"No, But if someone could bare the cost I will")</f>
        <v>No, But if someone could bare the cost I will</v>
      </c>
      <c r="G339" s="1" t="str">
        <f>IFERROR(__xludf.DUMMYFUNCTION("""COMPUTED_VALUE"""),"This will be hard to do, but if it is the right company I would try")</f>
        <v>This will be hard to do, but if it is the right company I would try</v>
      </c>
      <c r="H339" s="1" t="str">
        <f>IFERROR(__xludf.DUMMYFUNCTION("""COMPUTED_VALUE"""),"No")</f>
        <v>No</v>
      </c>
      <c r="I339" s="1" t="str">
        <f>IFERROR(__xludf.DUMMYFUNCTION("""COMPUTED_VALUE"""),"Will NOT work for them")</f>
        <v>Will NOT work for them</v>
      </c>
      <c r="J339" s="1">
        <f>IFERROR(__xludf.DUMMYFUNCTION("""COMPUTED_VALUE"""),8.0)</f>
        <v>8</v>
      </c>
      <c r="K339" s="1" t="str">
        <f>IFERROR(__xludf.DUMMYFUNCTION("""COMPUTED_VALUE"""),"Hybrid Working Environment with less than 10 days a month at office")</f>
        <v>Hybrid Working Environment with less than 10 days a month at office</v>
      </c>
      <c r="L3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39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39" s="1" t="str">
        <f>IFERROR(__xludf.DUMMYFUNCTION("""COMPUTED_VALUE"""),"Manager who sets goal and helps me achieve it")</f>
        <v>Manager who sets goal and helps me achieve it</v>
      </c>
      <c r="P339" s="1" t="str">
        <f>IFERROR(__xludf.DUMMYFUNCTION("""COMPUTED_VALUE"""),"Work with 2 to 3 people in my team")</f>
        <v>Work with 2 to 3 people in my team</v>
      </c>
      <c r="Q339" s="1"/>
      <c r="R339" s="1"/>
      <c r="S339" s="1"/>
    </row>
    <row r="340">
      <c r="A340" s="2">
        <f>IFERROR(__xludf.DUMMYFUNCTION("""COMPUTED_VALUE"""),44937.75374703704)</f>
        <v>44937.75375</v>
      </c>
      <c r="B340" s="1" t="str">
        <f>IFERROR(__xludf.DUMMYFUNCTION("""COMPUTED_VALUE"""),"India")</f>
        <v>India</v>
      </c>
      <c r="C340" s="1">
        <f>IFERROR(__xludf.DUMMYFUNCTION("""COMPUTED_VALUE"""),638012.0)</f>
        <v>638012</v>
      </c>
      <c r="D340" s="1" t="str">
        <f>IFERROR(__xludf.DUMMYFUNCTION("""COMPUTED_VALUE"""),"Male")</f>
        <v>Male</v>
      </c>
      <c r="E340" s="1" t="str">
        <f>IFERROR(__xludf.DUMMYFUNCTION("""COMPUTED_VALUE"""),"Influencers who had successful careers")</f>
        <v>Influencers who had successful careers</v>
      </c>
      <c r="F340" s="1" t="str">
        <f>IFERROR(__xludf.DUMMYFUNCTION("""COMPUTED_VALUE"""),"Yes, I will earn and do that")</f>
        <v>Yes, I will earn and do that</v>
      </c>
      <c r="G340" s="1" t="str">
        <f>IFERROR(__xludf.DUMMYFUNCTION("""COMPUTED_VALUE"""),"This will be hard to do, but if it is the right company I would try")</f>
        <v>This will be hard to do, but if it is the right company I would try</v>
      </c>
      <c r="H340" s="1" t="str">
        <f>IFERROR(__xludf.DUMMYFUNCTION("""COMPUTED_VALUE"""),"No")</f>
        <v>No</v>
      </c>
      <c r="I340" s="1" t="str">
        <f>IFERROR(__xludf.DUMMYFUNCTION("""COMPUTED_VALUE"""),"Will NOT work for them")</f>
        <v>Will NOT work for them</v>
      </c>
      <c r="J340" s="1">
        <f>IFERROR(__xludf.DUMMYFUNCTION("""COMPUTED_VALUE"""),5.0)</f>
        <v>5</v>
      </c>
      <c r="K340" s="1" t="str">
        <f>IFERROR(__xludf.DUMMYFUNCTION("""COMPUTED_VALUE"""),"Hybrid Working Environment with less than 15 days a month at office")</f>
        <v>Hybrid Working Environment with less than 15 days a month at office</v>
      </c>
      <c r="L3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0" s="1" t="str">
        <f>IFERROR(__xludf.DUMMYFUNCTION("""COMPUTED_VALUE"""),"Self Paced Learning Portals, Instructor or Expert Learning Programs")</f>
        <v>Self Paced Learning Portals, Instructor or Expert Learning Programs</v>
      </c>
      <c r="N340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40" s="1" t="str">
        <f>IFERROR(__xludf.DUMMYFUNCTION("""COMPUTED_VALUE"""),"Manager who explains what is expected, sets a goal and helps achieve it")</f>
        <v>Manager who explains what is expected, sets a goal and helps achieve it</v>
      </c>
      <c r="P340" s="1" t="str">
        <f>IFERROR(__xludf.DUMMYFUNCTION("""COMPUTED_VALUE"""),"Work with 5 to 6 people in my team")</f>
        <v>Work with 5 to 6 people in my team</v>
      </c>
      <c r="Q340" s="1"/>
      <c r="R340" s="1"/>
      <c r="S340" s="1"/>
    </row>
    <row r="341">
      <c r="A341" s="2">
        <f>IFERROR(__xludf.DUMMYFUNCTION("""COMPUTED_VALUE"""),44937.75806032408)</f>
        <v>44937.75806</v>
      </c>
      <c r="B341" s="1" t="str">
        <f>IFERROR(__xludf.DUMMYFUNCTION("""COMPUTED_VALUE"""),"India")</f>
        <v>India</v>
      </c>
      <c r="C341" s="1">
        <f>IFERROR(__xludf.DUMMYFUNCTION("""COMPUTED_VALUE"""),457001.0)</f>
        <v>457001</v>
      </c>
      <c r="D341" s="1" t="str">
        <f>IFERROR(__xludf.DUMMYFUNCTION("""COMPUTED_VALUE"""),"Male")</f>
        <v>Male</v>
      </c>
      <c r="E341" s="1" t="str">
        <f>IFERROR(__xludf.DUMMYFUNCTION("""COMPUTED_VALUE"""),"People who have changed the world for better")</f>
        <v>People who have changed the world for better</v>
      </c>
      <c r="F341" s="1" t="str">
        <f>IFERROR(__xludf.DUMMYFUNCTION("""COMPUTED_VALUE"""),"Yes, I will earn and do that")</f>
        <v>Yes, I will earn and do that</v>
      </c>
      <c r="G341" s="1" t="str">
        <f>IFERROR(__xludf.DUMMYFUNCTION("""COMPUTED_VALUE"""),"Will work for 3 years or more")</f>
        <v>Will work for 3 years or more</v>
      </c>
      <c r="H341" s="1" t="str">
        <f>IFERROR(__xludf.DUMMYFUNCTION("""COMPUTED_VALUE"""),"Yes")</f>
        <v>Yes</v>
      </c>
      <c r="I341" s="1" t="str">
        <f>IFERROR(__xludf.DUMMYFUNCTION("""COMPUTED_VALUE"""),"Will work for them")</f>
        <v>Will work for them</v>
      </c>
      <c r="J341" s="1">
        <f>IFERROR(__xludf.DUMMYFUNCTION("""COMPUTED_VALUE"""),5.0)</f>
        <v>5</v>
      </c>
      <c r="K341" s="1" t="str">
        <f>IFERROR(__xludf.DUMMYFUNCTION("""COMPUTED_VALUE"""),"Fully Remote with Options to travel as and when needed")</f>
        <v>Fully Remote with Options to travel as and when needed</v>
      </c>
      <c r="L341" s="1" t="str">
        <f>IFERROR(__xludf.DUMMYFUNCTION("""COMPUTED_VALUE"""),"Employer who appreciates learning and enables that environment")</f>
        <v>Employer who appreciates learning and enables that environment</v>
      </c>
      <c r="M341" s="1" t="str">
        <f>IFERROR(__xludf.DUMMYFUNCTION("""COMPUTED_VALUE"""),"Self Paced Learning Portals, Learning by observing others")</f>
        <v>Self Paced Learning Portals, Learning by observing others</v>
      </c>
      <c r="N341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41" s="1" t="str">
        <f>IFERROR(__xludf.DUMMYFUNCTION("""COMPUTED_VALUE"""),"Manager who sets goal and helps me achieve it")</f>
        <v>Manager who sets goal and helps me achieve it</v>
      </c>
      <c r="P341" s="1" t="str">
        <f>IFERROR(__xludf.DUMMYFUNCTION("""COMPUTED_VALUE"""),"Work with more than 10 people in my team")</f>
        <v>Work with more than 10 people in my team</v>
      </c>
      <c r="Q341" s="1"/>
      <c r="R341" s="1"/>
      <c r="S341" s="1"/>
    </row>
    <row r="342">
      <c r="A342" s="2">
        <f>IFERROR(__xludf.DUMMYFUNCTION("""COMPUTED_VALUE"""),44937.89122605324)</f>
        <v>44937.89123</v>
      </c>
      <c r="B342" s="1" t="str">
        <f>IFERROR(__xludf.DUMMYFUNCTION("""COMPUTED_VALUE"""),"India")</f>
        <v>India</v>
      </c>
      <c r="C342" s="1">
        <f>IFERROR(__xludf.DUMMYFUNCTION("""COMPUTED_VALUE"""),560010.0)</f>
        <v>560010</v>
      </c>
      <c r="D342" s="1" t="str">
        <f>IFERROR(__xludf.DUMMYFUNCTION("""COMPUTED_VALUE"""),"Female")</f>
        <v>Female</v>
      </c>
      <c r="E342" s="1" t="str">
        <f>IFERROR(__xludf.DUMMYFUNCTION("""COMPUTED_VALUE"""),"My Parents")</f>
        <v>My Parents</v>
      </c>
      <c r="F342" s="1" t="str">
        <f>IFERROR(__xludf.DUMMYFUNCTION("""COMPUTED_VALUE"""),"No I would not be pursuing Higher Education outside of India")</f>
        <v>No I would not be pursuing Higher Education outside of India</v>
      </c>
      <c r="G342" s="1" t="str">
        <f>IFERROR(__xludf.DUMMYFUNCTION("""COMPUTED_VALUE"""),"This will be hard to do, but if it is the right company I would try")</f>
        <v>This will be hard to do, but if it is the right company I would try</v>
      </c>
      <c r="H342" s="1" t="str">
        <f>IFERROR(__xludf.DUMMYFUNCTION("""COMPUTED_VALUE"""),"No")</f>
        <v>No</v>
      </c>
      <c r="I342" s="1" t="str">
        <f>IFERROR(__xludf.DUMMYFUNCTION("""COMPUTED_VALUE"""),"Will NOT work for them")</f>
        <v>Will NOT work for them</v>
      </c>
      <c r="J342" s="1">
        <f>IFERROR(__xludf.DUMMYFUNCTION("""COMPUTED_VALUE"""),8.0)</f>
        <v>8</v>
      </c>
      <c r="K342" s="1" t="str">
        <f>IFERROR(__xludf.DUMMYFUNCTION("""COMPUTED_VALUE"""),"Every Day Office Environment")</f>
        <v>Every Day Office Environment</v>
      </c>
      <c r="L342" s="1" t="str">
        <f>IFERROR(__xludf.DUMMYFUNCTION("""COMPUTED_VALUE"""),"Employer who appreciates learning and enables that environment")</f>
        <v>Employer who appreciates learning and enables that environment</v>
      </c>
      <c r="M342" s="1" t="str">
        <f>IFERROR(__xludf.DUMMYFUNCTION("""COMPUTED_VALUE"""),"Instructor or Expert Learning Programs, Learning by observing others")</f>
        <v>Instructor or Expert Learning Programs, Learning by observing others</v>
      </c>
      <c r="N342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42" s="1" t="str">
        <f>IFERROR(__xludf.DUMMYFUNCTION("""COMPUTED_VALUE"""),"Manager who sets goal and helps me achieve it")</f>
        <v>Manager who sets goal and helps me achieve it</v>
      </c>
      <c r="P342" s="1" t="str">
        <f>IFERROR(__xludf.DUMMYFUNCTION("""COMPUTED_VALUE"""),"Work with 5 to 6 people in my team")</f>
        <v>Work with 5 to 6 people in my team</v>
      </c>
      <c r="Q342" s="1"/>
      <c r="R342" s="1"/>
      <c r="S342" s="1"/>
    </row>
    <row r="343">
      <c r="A343" s="2">
        <f>IFERROR(__xludf.DUMMYFUNCTION("""COMPUTED_VALUE"""),44937.89198665509)</f>
        <v>44937.89199</v>
      </c>
      <c r="B343" s="1" t="str">
        <f>IFERROR(__xludf.DUMMYFUNCTION("""COMPUTED_VALUE"""),"India")</f>
        <v>India</v>
      </c>
      <c r="C343" s="1">
        <f>IFERROR(__xludf.DUMMYFUNCTION("""COMPUTED_VALUE"""),411048.0)</f>
        <v>411048</v>
      </c>
      <c r="D343" s="1" t="str">
        <f>IFERROR(__xludf.DUMMYFUNCTION("""COMPUTED_VALUE"""),"Male")</f>
        <v>Male</v>
      </c>
      <c r="E343" s="1" t="str">
        <f>IFERROR(__xludf.DUMMYFUNCTION("""COMPUTED_VALUE"""),"Social Media like LinkedIn")</f>
        <v>Social Media like LinkedIn</v>
      </c>
      <c r="F343" s="1" t="str">
        <f>IFERROR(__xludf.DUMMYFUNCTION("""COMPUTED_VALUE"""),"No, But if someone could bare the cost I will")</f>
        <v>No, But if someone could bare the cost I will</v>
      </c>
      <c r="G343" s="1" t="str">
        <f>IFERROR(__xludf.DUMMYFUNCTION("""COMPUTED_VALUE"""),"This will be hard to do, but if it is the right company I would try")</f>
        <v>This will be hard to do, but if it is the right company I would try</v>
      </c>
      <c r="H343" s="1" t="str">
        <f>IFERROR(__xludf.DUMMYFUNCTION("""COMPUTED_VALUE"""),"No")</f>
        <v>No</v>
      </c>
      <c r="I343" s="1" t="str">
        <f>IFERROR(__xludf.DUMMYFUNCTION("""COMPUTED_VALUE"""),"Will NOT work for them")</f>
        <v>Will NOT work for them</v>
      </c>
      <c r="J343" s="1">
        <f>IFERROR(__xludf.DUMMYFUNCTION("""COMPUTED_VALUE"""),7.0)</f>
        <v>7</v>
      </c>
      <c r="K343" s="1" t="str">
        <f>IFERROR(__xludf.DUMMYFUNCTION("""COMPUTED_VALUE"""),"Hybrid Working Environment with less than 3 days a month at office")</f>
        <v>Hybrid Working Environment with less than 3 days a month at office</v>
      </c>
      <c r="L3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3" s="1" t="str">
        <f>IFERROR(__xludf.DUMMYFUNCTION("""COMPUTED_VALUE"""),"Instructor or Expert Learning Programs, Learning by observing others")</f>
        <v>Instructor or Expert Learning Programs, Learning by observing others</v>
      </c>
      <c r="N343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43" s="1" t="str">
        <f>IFERROR(__xludf.DUMMYFUNCTION("""COMPUTED_VALUE"""),"Manager who explains what is expected, sets a goal and helps achieve it")</f>
        <v>Manager who explains what is expected, sets a goal and helps achieve it</v>
      </c>
      <c r="P343" s="1" t="str">
        <f>IFERROR(__xludf.DUMMYFUNCTION("""COMPUTED_VALUE"""),"Work with more than 10 people in my team")</f>
        <v>Work with more than 10 people in my team</v>
      </c>
      <c r="Q343" s="1"/>
      <c r="R343" s="1"/>
      <c r="S343" s="1"/>
    </row>
    <row r="344">
      <c r="A344" s="2">
        <f>IFERROR(__xludf.DUMMYFUNCTION("""COMPUTED_VALUE"""),44938.0538303125)</f>
        <v>44938.05383</v>
      </c>
      <c r="B344" s="1" t="str">
        <f>IFERROR(__xludf.DUMMYFUNCTION("""COMPUTED_VALUE"""),"India")</f>
        <v>India</v>
      </c>
      <c r="C344" s="1">
        <f>IFERROR(__xludf.DUMMYFUNCTION("""COMPUTED_VALUE"""),283203.0)</f>
        <v>283203</v>
      </c>
      <c r="D344" s="1" t="str">
        <f>IFERROR(__xludf.DUMMYFUNCTION("""COMPUTED_VALUE"""),"Female")</f>
        <v>Female</v>
      </c>
      <c r="E344" s="1" t="str">
        <f>IFERROR(__xludf.DUMMYFUNCTION("""COMPUTED_VALUE"""),"My Parents")</f>
        <v>My Parents</v>
      </c>
      <c r="F344" s="1" t="str">
        <f>IFERROR(__xludf.DUMMYFUNCTION("""COMPUTED_VALUE"""),"Yes, I will earn and do that")</f>
        <v>Yes, I will earn and do that</v>
      </c>
      <c r="G344" s="1" t="str">
        <f>IFERROR(__xludf.DUMMYFUNCTION("""COMPUTED_VALUE"""),"This will be hard to do, but if it is the right company I would try")</f>
        <v>This will be hard to do, but if it is the right company I would try</v>
      </c>
      <c r="H344" s="1" t="str">
        <f>IFERROR(__xludf.DUMMYFUNCTION("""COMPUTED_VALUE"""),"Yes")</f>
        <v>Yes</v>
      </c>
      <c r="I344" s="1" t="str">
        <f>IFERROR(__xludf.DUMMYFUNCTION("""COMPUTED_VALUE"""),"Will NOT work for them")</f>
        <v>Will NOT work for them</v>
      </c>
      <c r="J344" s="1">
        <f>IFERROR(__xludf.DUMMYFUNCTION("""COMPUTED_VALUE"""),8.0)</f>
        <v>8</v>
      </c>
      <c r="K344" s="1" t="str">
        <f>IFERROR(__xludf.DUMMYFUNCTION("""COMPUTED_VALUE"""),"Hybrid Working Environment with less than 10 days a month at office")</f>
        <v>Hybrid Working Environment with less than 10 days a month at office</v>
      </c>
      <c r="L3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44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44" s="1" t="str">
        <f>IFERROR(__xludf.DUMMYFUNCTION("""COMPUTED_VALUE"""),"Manager who explains what is expected, sets a goal and helps achieve it")</f>
        <v>Manager who explains what is expected, sets a goal and helps achieve it</v>
      </c>
      <c r="P344" s="1" t="str">
        <f>IFERROR(__xludf.DUMMYFUNCTION("""COMPUTED_VALUE"""),"Work with 5 to 6 people in my team")</f>
        <v>Work with 5 to 6 people in my team</v>
      </c>
      <c r="Q344" s="1"/>
      <c r="R344" s="1"/>
      <c r="S344" s="1"/>
    </row>
    <row r="345">
      <c r="A345" s="2">
        <f>IFERROR(__xludf.DUMMYFUNCTION("""COMPUTED_VALUE"""),44938.40512380787)</f>
        <v>44938.40512</v>
      </c>
      <c r="B345" s="1" t="str">
        <f>IFERROR(__xludf.DUMMYFUNCTION("""COMPUTED_VALUE"""),"India")</f>
        <v>India</v>
      </c>
      <c r="C345" s="1">
        <f>IFERROR(__xludf.DUMMYFUNCTION("""COMPUTED_VALUE"""),206001.0)</f>
        <v>206001</v>
      </c>
      <c r="D345" s="1" t="str">
        <f>IFERROR(__xludf.DUMMYFUNCTION("""COMPUTED_VALUE"""),"Male")</f>
        <v>Male</v>
      </c>
      <c r="E345" s="1" t="str">
        <f>IFERROR(__xludf.DUMMYFUNCTION("""COMPUTED_VALUE"""),"Influencers who had successful careers")</f>
        <v>Influencers who had successful careers</v>
      </c>
      <c r="F345" s="1" t="str">
        <f>IFERROR(__xludf.DUMMYFUNCTION("""COMPUTED_VALUE"""),"Yes, I will earn and do that")</f>
        <v>Yes, I will earn and do that</v>
      </c>
      <c r="G345" s="1" t="str">
        <f>IFERROR(__xludf.DUMMYFUNCTION("""COMPUTED_VALUE"""),"This will be hard to do, but if it is the right company I would try")</f>
        <v>This will be hard to do, but if it is the right company I would try</v>
      </c>
      <c r="H345" s="1" t="str">
        <f>IFERROR(__xludf.DUMMYFUNCTION("""COMPUTED_VALUE"""),"No")</f>
        <v>No</v>
      </c>
      <c r="I345" s="1" t="str">
        <f>IFERROR(__xludf.DUMMYFUNCTION("""COMPUTED_VALUE"""),"Will NOT work for them")</f>
        <v>Will NOT work for them</v>
      </c>
      <c r="J345" s="1">
        <f>IFERROR(__xludf.DUMMYFUNCTION("""COMPUTED_VALUE"""),6.0)</f>
        <v>6</v>
      </c>
      <c r="K345" s="1" t="str">
        <f>IFERROR(__xludf.DUMMYFUNCTION("""COMPUTED_VALUE"""),"Fully Remote with Options to travel as and when needed")</f>
        <v>Fully Remote with Options to travel as and when needed</v>
      </c>
      <c r="L3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45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45" s="1" t="str">
        <f>IFERROR(__xludf.DUMMYFUNCTION("""COMPUTED_VALUE"""),"Manager who explains what is expected, sets a goal and helps achieve it")</f>
        <v>Manager who explains what is expected, sets a goal and helps achieve it</v>
      </c>
      <c r="P345" s="1" t="str">
        <f>IFERROR(__xludf.DUMMYFUNCTION("""COMPUTED_VALUE"""),"Work with 5 to 6 people in my team")</f>
        <v>Work with 5 to 6 people in my team</v>
      </c>
      <c r="Q345" s="1"/>
      <c r="R345" s="1"/>
      <c r="S345" s="1"/>
    </row>
    <row r="346">
      <c r="A346" s="2">
        <f>IFERROR(__xludf.DUMMYFUNCTION("""COMPUTED_VALUE"""),44938.82267592593)</f>
        <v>44938.82268</v>
      </c>
      <c r="B346" s="1" t="str">
        <f>IFERROR(__xludf.DUMMYFUNCTION("""COMPUTED_VALUE"""),"India")</f>
        <v>India</v>
      </c>
      <c r="C346" s="1">
        <f>IFERROR(__xludf.DUMMYFUNCTION("""COMPUTED_VALUE"""),412308.0)</f>
        <v>412308</v>
      </c>
      <c r="D346" s="1" t="str">
        <f>IFERROR(__xludf.DUMMYFUNCTION("""COMPUTED_VALUE"""),"Male")</f>
        <v>Male</v>
      </c>
      <c r="E346" s="1" t="str">
        <f>IFERROR(__xludf.DUMMYFUNCTION("""COMPUTED_VALUE"""),"Influencers who had successful careers")</f>
        <v>Influencers who had successful careers</v>
      </c>
      <c r="F346" s="1" t="str">
        <f>IFERROR(__xludf.DUMMYFUNCTION("""COMPUTED_VALUE"""),"Yes, I will earn and do that")</f>
        <v>Yes, I will earn and do that</v>
      </c>
      <c r="G346" s="1" t="str">
        <f>IFERROR(__xludf.DUMMYFUNCTION("""COMPUTED_VALUE"""),"Will work for 3 years or more")</f>
        <v>Will work for 3 years or more</v>
      </c>
      <c r="H346" s="1" t="str">
        <f>IFERROR(__xludf.DUMMYFUNCTION("""COMPUTED_VALUE"""),"No")</f>
        <v>No</v>
      </c>
      <c r="I346" s="1" t="str">
        <f>IFERROR(__xludf.DUMMYFUNCTION("""COMPUTED_VALUE"""),"Will NOT work for them")</f>
        <v>Will NOT work for them</v>
      </c>
      <c r="J346" s="1">
        <f>IFERROR(__xludf.DUMMYFUNCTION("""COMPUTED_VALUE"""),10.0)</f>
        <v>10</v>
      </c>
      <c r="K346" s="1" t="str">
        <f>IFERROR(__xludf.DUMMYFUNCTION("""COMPUTED_VALUE"""),"Hybrid Working Environment with less than 10 days a month at office")</f>
        <v>Hybrid Working Environment with less than 10 days a month at office</v>
      </c>
      <c r="L3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6" s="1" t="str">
        <f>IFERROR(__xludf.DUMMYFUNCTION("""COMPUTED_VALUE"""),"Self Paced Learning Portals, Instructor or Expert Learning Programs")</f>
        <v>Self Paced Learning Portals, Instructor or Expert Learning Programs</v>
      </c>
      <c r="N346" s="1" t="str">
        <f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346" s="1" t="str">
        <f>IFERROR(__xludf.DUMMYFUNCTION("""COMPUTED_VALUE"""),"Manager who explains what is expected, sets a goal and helps achieve it")</f>
        <v>Manager who explains what is expected, sets a goal and helps achieve it</v>
      </c>
      <c r="P346" s="1" t="str">
        <f>IFERROR(__xludf.DUMMYFUNCTION("""COMPUTED_VALUE"""),"Work with 5 to 6 people in my team")</f>
        <v>Work with 5 to 6 people in my team</v>
      </c>
      <c r="Q346" s="1"/>
      <c r="R346" s="1"/>
      <c r="S346" s="1"/>
    </row>
    <row r="347">
      <c r="A347" s="2">
        <f>IFERROR(__xludf.DUMMYFUNCTION("""COMPUTED_VALUE"""),44938.833971631946)</f>
        <v>44938.83397</v>
      </c>
      <c r="B347" s="1" t="str">
        <f>IFERROR(__xludf.DUMMYFUNCTION("""COMPUTED_VALUE"""),"India")</f>
        <v>India</v>
      </c>
      <c r="C347" s="1">
        <f>IFERROR(__xludf.DUMMYFUNCTION("""COMPUTED_VALUE"""),457001.0)</f>
        <v>457001</v>
      </c>
      <c r="D347" s="1" t="str">
        <f>IFERROR(__xludf.DUMMYFUNCTION("""COMPUTED_VALUE"""),"Female")</f>
        <v>Female</v>
      </c>
      <c r="E347" s="1" t="str">
        <f>IFERROR(__xludf.DUMMYFUNCTION("""COMPUTED_VALUE"""),"Influencers who had successful careers")</f>
        <v>Influencers who had successful careers</v>
      </c>
      <c r="F347" s="1" t="str">
        <f>IFERROR(__xludf.DUMMYFUNCTION("""COMPUTED_VALUE"""),"No I would not be pursuing Higher Education outside of India")</f>
        <v>No I would not be pursuing Higher Education outside of India</v>
      </c>
      <c r="G347" s="1" t="str">
        <f>IFERROR(__xludf.DUMMYFUNCTION("""COMPUTED_VALUE"""),"This will be hard to do, but if it is the right company I would try")</f>
        <v>This will be hard to do, but if it is the right company I would try</v>
      </c>
      <c r="H347" s="1" t="str">
        <f>IFERROR(__xludf.DUMMYFUNCTION("""COMPUTED_VALUE"""),"No")</f>
        <v>No</v>
      </c>
      <c r="I347" s="1" t="str">
        <f>IFERROR(__xludf.DUMMYFUNCTION("""COMPUTED_VALUE"""),"Will NOT work for them")</f>
        <v>Will NOT work for them</v>
      </c>
      <c r="J347" s="1">
        <f>IFERROR(__xludf.DUMMYFUNCTION("""COMPUTED_VALUE"""),4.0)</f>
        <v>4</v>
      </c>
      <c r="K347" s="1" t="str">
        <f>IFERROR(__xludf.DUMMYFUNCTION("""COMPUTED_VALUE"""),"Hybrid Working Environment with less than 10 days a month at office")</f>
        <v>Hybrid Working Environment with less than 10 days a month at office</v>
      </c>
      <c r="L3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7" s="1" t="str">
        <f>IFERROR(__xludf.DUMMYFUNCTION("""COMPUTED_VALUE"""),"Self Paced Learning Portals, Learning by observing others")</f>
        <v>Self Paced Learning Portals, Learning by observing others</v>
      </c>
      <c r="N347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347" s="1" t="str">
        <f>IFERROR(__xludf.DUMMYFUNCTION("""COMPUTED_VALUE"""),"Manager who explains what is expected, sets a goal and helps achieve it")</f>
        <v>Manager who explains what is expected, sets a goal and helps achieve it</v>
      </c>
      <c r="P347" s="1" t="str">
        <f>IFERROR(__xludf.DUMMYFUNCTION("""COMPUTED_VALUE"""),"Work with 2 to 3 people in my team")</f>
        <v>Work with 2 to 3 people in my team</v>
      </c>
      <c r="Q347" s="1"/>
      <c r="R347" s="1"/>
      <c r="S347" s="1"/>
    </row>
    <row r="348">
      <c r="A348" s="2">
        <f>IFERROR(__xludf.DUMMYFUNCTION("""COMPUTED_VALUE"""),44938.853235601855)</f>
        <v>44938.85324</v>
      </c>
      <c r="B348" s="1" t="str">
        <f>IFERROR(__xludf.DUMMYFUNCTION("""COMPUTED_VALUE"""),"India")</f>
        <v>India</v>
      </c>
      <c r="C348" s="1">
        <f>IFERROR(__xludf.DUMMYFUNCTION("""COMPUTED_VALUE"""),560067.0)</f>
        <v>560067</v>
      </c>
      <c r="D348" s="1" t="str">
        <f>IFERROR(__xludf.DUMMYFUNCTION("""COMPUTED_VALUE"""),"Male")</f>
        <v>Male</v>
      </c>
      <c r="E348" s="1" t="str">
        <f>IFERROR(__xludf.DUMMYFUNCTION("""COMPUTED_VALUE"""),"People from my circle, but not family members")</f>
        <v>People from my circle, but not family members</v>
      </c>
      <c r="F348" s="1" t="str">
        <f>IFERROR(__xludf.DUMMYFUNCTION("""COMPUTED_VALUE"""),"No I would not be pursuing Higher Education outside of India")</f>
        <v>No I would not be pursuing Higher Education outside of India</v>
      </c>
      <c r="G348" s="1" t="str">
        <f>IFERROR(__xludf.DUMMYFUNCTION("""COMPUTED_VALUE"""),"Will work for 3 years or more")</f>
        <v>Will work for 3 years or more</v>
      </c>
      <c r="H348" s="1" t="str">
        <f>IFERROR(__xludf.DUMMYFUNCTION("""COMPUTED_VALUE"""),"No")</f>
        <v>No</v>
      </c>
      <c r="I348" s="1" t="str">
        <f>IFERROR(__xludf.DUMMYFUNCTION("""COMPUTED_VALUE"""),"Will NOT work for them")</f>
        <v>Will NOT work for them</v>
      </c>
      <c r="J348" s="1">
        <f>IFERROR(__xludf.DUMMYFUNCTION("""COMPUTED_VALUE"""),5.0)</f>
        <v>5</v>
      </c>
      <c r="K348" s="1" t="str">
        <f>IFERROR(__xludf.DUMMYFUNCTION("""COMPUTED_VALUE"""),"Fully Remote with Options to travel as and when needed")</f>
        <v>Fully Remote with Options to travel as and when needed</v>
      </c>
      <c r="L3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8" s="1" t="str">
        <f>IFERROR(__xludf.DUMMYFUNCTION("""COMPUTED_VALUE"""),"Self Paced Learning Portals, Instructor or Expert Learning Programs")</f>
        <v>Self Paced Learning Portals, Instructor or Expert Learning Programs</v>
      </c>
      <c r="N348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48" s="1" t="str">
        <f>IFERROR(__xludf.DUMMYFUNCTION("""COMPUTED_VALUE"""),"Manager who explains what is expected, sets a goal and helps achieve it")</f>
        <v>Manager who explains what is expected, sets a goal and helps achieve it</v>
      </c>
      <c r="P348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348" s="1"/>
      <c r="R348" s="1"/>
      <c r="S348" s="1"/>
    </row>
    <row r="349">
      <c r="A349" s="2">
        <f>IFERROR(__xludf.DUMMYFUNCTION("""COMPUTED_VALUE"""),44938.90275597222)</f>
        <v>44938.90276</v>
      </c>
      <c r="B349" s="1" t="str">
        <f>IFERROR(__xludf.DUMMYFUNCTION("""COMPUTED_VALUE"""),"India")</f>
        <v>India</v>
      </c>
      <c r="C349" s="1">
        <f>IFERROR(__xludf.DUMMYFUNCTION("""COMPUTED_VALUE"""),560010.0)</f>
        <v>560010</v>
      </c>
      <c r="D349" s="1" t="str">
        <f>IFERROR(__xludf.DUMMYFUNCTION("""COMPUTED_VALUE"""),"Male")</f>
        <v>Male</v>
      </c>
      <c r="E349" s="1" t="str">
        <f>IFERROR(__xludf.DUMMYFUNCTION("""COMPUTED_VALUE"""),"My Parents")</f>
        <v>My Parents</v>
      </c>
      <c r="F349" s="1" t="str">
        <f>IFERROR(__xludf.DUMMYFUNCTION("""COMPUTED_VALUE"""),"No, But if someone could bare the cost I will")</f>
        <v>No, But if someone could bare the cost I will</v>
      </c>
      <c r="G349" s="1" t="str">
        <f>IFERROR(__xludf.DUMMYFUNCTION("""COMPUTED_VALUE"""),"Will work for 3 years or more")</f>
        <v>Will work for 3 years or more</v>
      </c>
      <c r="H349" s="1" t="str">
        <f>IFERROR(__xludf.DUMMYFUNCTION("""COMPUTED_VALUE"""),"No")</f>
        <v>No</v>
      </c>
      <c r="I349" s="1" t="str">
        <f>IFERROR(__xludf.DUMMYFUNCTION("""COMPUTED_VALUE"""),"Will work for them")</f>
        <v>Will work for them</v>
      </c>
      <c r="J349" s="1">
        <f>IFERROR(__xludf.DUMMYFUNCTION("""COMPUTED_VALUE"""),6.0)</f>
        <v>6</v>
      </c>
      <c r="K349" s="1" t="str">
        <f>IFERROR(__xludf.DUMMYFUNCTION("""COMPUTED_VALUE"""),"Hybrid Working Environment with less than 3 days a month at office")</f>
        <v>Hybrid Working Environment with less than 3 days a month at office</v>
      </c>
      <c r="L349" s="1" t="str">
        <f>IFERROR(__xludf.DUMMYFUNCTION("""COMPUTED_VALUE"""),"Employer who appreciates learning and enables that environment")</f>
        <v>Employer who appreciates learning and enables that environment</v>
      </c>
      <c r="M349" s="1" t="str">
        <f>IFERROR(__xludf.DUMMYFUNCTION("""COMPUTED_VALUE"""),"Self Paced Learning Portals, Instructor or Expert Learning Programs")</f>
        <v>Self Paced Learning Portals, Instructor or Expert Learning Programs</v>
      </c>
      <c r="N349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349" s="1" t="str">
        <f>IFERROR(__xludf.DUMMYFUNCTION("""COMPUTED_VALUE"""),"Manager who sets goal and helps me achieve it")</f>
        <v>Manager who sets goal and helps me achieve it</v>
      </c>
      <c r="P349" s="1" t="str">
        <f>IFERROR(__xludf.DUMMYFUNCTION("""COMPUTED_VALUE"""),"Work with 5 to 6 people in my team")</f>
        <v>Work with 5 to 6 people in my team</v>
      </c>
      <c r="Q349" s="1"/>
      <c r="R349" s="1"/>
      <c r="S349" s="1"/>
    </row>
    <row r="350">
      <c r="A350" s="2">
        <f>IFERROR(__xludf.DUMMYFUNCTION("""COMPUTED_VALUE"""),44939.38580350694)</f>
        <v>44939.3858</v>
      </c>
      <c r="B350" s="1" t="str">
        <f>IFERROR(__xludf.DUMMYFUNCTION("""COMPUTED_VALUE"""),"India")</f>
        <v>India</v>
      </c>
      <c r="C350" s="1">
        <f>IFERROR(__xludf.DUMMYFUNCTION("""COMPUTED_VALUE"""),641602.0)</f>
        <v>641602</v>
      </c>
      <c r="D350" s="1" t="str">
        <f>IFERROR(__xludf.DUMMYFUNCTION("""COMPUTED_VALUE"""),"Male")</f>
        <v>Male</v>
      </c>
      <c r="E350" s="1" t="str">
        <f>IFERROR(__xludf.DUMMYFUNCTION("""COMPUTED_VALUE"""),"People who have changed the world for better")</f>
        <v>People who have changed the world for better</v>
      </c>
      <c r="F350" s="1" t="str">
        <f>IFERROR(__xludf.DUMMYFUNCTION("""COMPUTED_VALUE"""),"No I would not be pursuing Higher Education outside of India")</f>
        <v>No I would not be pursuing Higher Education outside of India</v>
      </c>
      <c r="G350" s="1" t="str">
        <f>IFERROR(__xludf.DUMMYFUNCTION("""COMPUTED_VALUE"""),"This will be hard to do, but if it is the right company I would try")</f>
        <v>This will be hard to do, but if it is the right company I would try</v>
      </c>
      <c r="H350" s="1" t="str">
        <f>IFERROR(__xludf.DUMMYFUNCTION("""COMPUTED_VALUE"""),"No")</f>
        <v>No</v>
      </c>
      <c r="I350" s="1" t="str">
        <f>IFERROR(__xludf.DUMMYFUNCTION("""COMPUTED_VALUE"""),"Will NOT work for them")</f>
        <v>Will NOT work for them</v>
      </c>
      <c r="J350" s="1">
        <f>IFERROR(__xludf.DUMMYFUNCTION("""COMPUTED_VALUE"""),8.0)</f>
        <v>8</v>
      </c>
      <c r="K350" s="1" t="str">
        <f>IFERROR(__xludf.DUMMYFUNCTION("""COMPUTED_VALUE"""),"Hybrid Working Environment with less than 15 days a month at office")</f>
        <v>Hybrid Working Environment with less than 15 days a month at office</v>
      </c>
      <c r="L350" s="1" t="str">
        <f>IFERROR(__xludf.DUMMYFUNCTION("""COMPUTED_VALUE"""),"Employer who rewards learning and enables that environment")</f>
        <v>Employer who rewards learning and enables that environment</v>
      </c>
      <c r="M350" s="1" t="str">
        <f>IFERROR(__xludf.DUMMYFUNCTION("""COMPUTED_VALUE"""),"Self Paced Learning Portals, Learning by observing others")</f>
        <v>Self Paced Learning Portals, Learning by observing others</v>
      </c>
      <c r="N350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350" s="1" t="str">
        <f>IFERROR(__xludf.DUMMYFUNCTION("""COMPUTED_VALUE"""),"Manager who sets goal and helps me achieve it")</f>
        <v>Manager who sets goal and helps me achieve it</v>
      </c>
      <c r="P35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350" s="1"/>
      <c r="R350" s="1"/>
      <c r="S350" s="1"/>
    </row>
    <row r="351">
      <c r="A351" s="2">
        <f>IFERROR(__xludf.DUMMYFUNCTION("""COMPUTED_VALUE"""),44939.41510892361)</f>
        <v>44939.41511</v>
      </c>
      <c r="B351" s="1" t="str">
        <f>IFERROR(__xludf.DUMMYFUNCTION("""COMPUTED_VALUE"""),"India")</f>
        <v>India</v>
      </c>
      <c r="C351" s="1">
        <f>IFERROR(__xludf.DUMMYFUNCTION("""COMPUTED_VALUE"""),457001.0)</f>
        <v>457001</v>
      </c>
      <c r="D351" s="1" t="str">
        <f>IFERROR(__xludf.DUMMYFUNCTION("""COMPUTED_VALUE"""),"Male")</f>
        <v>Male</v>
      </c>
      <c r="E351" s="1" t="str">
        <f>IFERROR(__xludf.DUMMYFUNCTION("""COMPUTED_VALUE"""),"Social Media like LinkedIn")</f>
        <v>Social Media like LinkedIn</v>
      </c>
      <c r="F351" s="1" t="str">
        <f>IFERROR(__xludf.DUMMYFUNCTION("""COMPUTED_VALUE"""),"Yes, I will earn and do that")</f>
        <v>Yes, I will earn and do that</v>
      </c>
      <c r="G351" s="1" t="str">
        <f>IFERROR(__xludf.DUMMYFUNCTION("""COMPUTED_VALUE"""),"This will be hard to do, but if it is the right company I would try")</f>
        <v>This will be hard to do, but if it is the right company I would try</v>
      </c>
      <c r="H351" s="1" t="str">
        <f>IFERROR(__xludf.DUMMYFUNCTION("""COMPUTED_VALUE"""),"No")</f>
        <v>No</v>
      </c>
      <c r="I351" s="1" t="str">
        <f>IFERROR(__xludf.DUMMYFUNCTION("""COMPUTED_VALUE"""),"Will NOT work for them")</f>
        <v>Will NOT work for them</v>
      </c>
      <c r="J351" s="1">
        <f>IFERROR(__xludf.DUMMYFUNCTION("""COMPUTED_VALUE"""),4.0)</f>
        <v>4</v>
      </c>
      <c r="K351" s="1" t="str">
        <f>IFERROR(__xludf.DUMMYFUNCTION("""COMPUTED_VALUE"""),"Hybrid Working Environment with less than 15 days a month at office")</f>
        <v>Hybrid Working Environment with less than 15 days a month at office</v>
      </c>
      <c r="L3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51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351" s="1" t="str">
        <f>IFERROR(__xludf.DUMMYFUNCTION("""COMPUTED_VALUE"""),"Manager who explains what is expected, sets a goal and helps achieve it")</f>
        <v>Manager who explains what is expected, sets a goal and helps achieve it</v>
      </c>
      <c r="P351" s="1" t="str">
        <f>IFERROR(__xludf.DUMMYFUNCTION("""COMPUTED_VALUE"""),"Work with 2 to 3 people in my team, Work with 5 to 6 people in my team")</f>
        <v>Work with 2 to 3 people in my team, Work with 5 to 6 people in my team</v>
      </c>
      <c r="Q351" s="1"/>
      <c r="R351" s="1"/>
      <c r="S351" s="1"/>
    </row>
    <row r="352">
      <c r="A352" s="2">
        <f>IFERROR(__xludf.DUMMYFUNCTION("""COMPUTED_VALUE"""),44939.45150070602)</f>
        <v>44939.4515</v>
      </c>
      <c r="B352" s="1" t="str">
        <f>IFERROR(__xludf.DUMMYFUNCTION("""COMPUTED_VALUE"""),"India")</f>
        <v>India</v>
      </c>
      <c r="C352" s="1">
        <f>IFERROR(__xludf.DUMMYFUNCTION("""COMPUTED_VALUE"""),465614.0)</f>
        <v>465614</v>
      </c>
      <c r="D352" s="1" t="str">
        <f>IFERROR(__xludf.DUMMYFUNCTION("""COMPUTED_VALUE"""),"Male")</f>
        <v>Male</v>
      </c>
      <c r="E352" s="1" t="str">
        <f>IFERROR(__xludf.DUMMYFUNCTION("""COMPUTED_VALUE"""),"Social Media like LinkedIn")</f>
        <v>Social Media like LinkedIn</v>
      </c>
      <c r="F352" s="1" t="str">
        <f>IFERROR(__xludf.DUMMYFUNCTION("""COMPUTED_VALUE"""),"Yes, I will earn and do that")</f>
        <v>Yes, I will earn and do that</v>
      </c>
      <c r="G352" s="1" t="str">
        <f>IFERROR(__xludf.DUMMYFUNCTION("""COMPUTED_VALUE"""),"This will be hard to do, but if it is the right company I would try")</f>
        <v>This will be hard to do, but if it is the right company I would try</v>
      </c>
      <c r="H352" s="1" t="str">
        <f>IFERROR(__xludf.DUMMYFUNCTION("""COMPUTED_VALUE"""),"No")</f>
        <v>No</v>
      </c>
      <c r="I352" s="1" t="str">
        <f>IFERROR(__xludf.DUMMYFUNCTION("""COMPUTED_VALUE"""),"Will NOT work for them")</f>
        <v>Will NOT work for them</v>
      </c>
      <c r="J352" s="1">
        <f>IFERROR(__xludf.DUMMYFUNCTION("""COMPUTED_VALUE"""),1.0)</f>
        <v>1</v>
      </c>
      <c r="K352" s="1" t="str">
        <f>IFERROR(__xludf.DUMMYFUNCTION("""COMPUTED_VALUE"""),"Fully Remote with Options to travel as and when needed")</f>
        <v>Fully Remote with Options to travel as and when needed</v>
      </c>
      <c r="L352" s="1" t="str">
        <f>IFERROR(__xludf.DUMMYFUNCTION("""COMPUTED_VALUE"""),"Employer who appreciates learning and enables that environment")</f>
        <v>Employer who appreciates learning and enables that environment</v>
      </c>
      <c r="M352" s="1" t="str">
        <f>IFERROR(__xludf.DUMMYFUNCTION("""COMPUTED_VALUE"""),"Self Paced Learning Portals, Instructor or Expert Learning Programs")</f>
        <v>Self Paced Learning Portals, Instructor or Expert Learning Programs</v>
      </c>
      <c r="N352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352" s="1" t="str">
        <f>IFERROR(__xludf.DUMMYFUNCTION("""COMPUTED_VALUE"""),"Manager who clearly describes what she/he needs")</f>
        <v>Manager who clearly describes what she/he needs</v>
      </c>
      <c r="P352" s="1" t="str">
        <f>IFERROR(__xludf.DUMMYFUNCTION("""COMPUTED_VALUE"""),"Work with more than 10 people in my team")</f>
        <v>Work with more than 10 people in my team</v>
      </c>
      <c r="Q352" s="1"/>
      <c r="R352" s="1"/>
      <c r="S352" s="1"/>
    </row>
    <row r="353">
      <c r="A353" s="2">
        <f>IFERROR(__xludf.DUMMYFUNCTION("""COMPUTED_VALUE"""),44939.45569097222)</f>
        <v>44939.45569</v>
      </c>
      <c r="B353" s="1" t="str">
        <f>IFERROR(__xludf.DUMMYFUNCTION("""COMPUTED_VALUE"""),"India")</f>
        <v>India</v>
      </c>
      <c r="C353" s="1">
        <f>IFERROR(__xludf.DUMMYFUNCTION("""COMPUTED_VALUE"""),560010.0)</f>
        <v>560010</v>
      </c>
      <c r="D353" s="1" t="str">
        <f>IFERROR(__xludf.DUMMYFUNCTION("""COMPUTED_VALUE"""),"Male")</f>
        <v>Male</v>
      </c>
      <c r="E353" s="1" t="str">
        <f>IFERROR(__xludf.DUMMYFUNCTION("""COMPUTED_VALUE"""),"People who have changed the world for better")</f>
        <v>People who have changed the world for better</v>
      </c>
      <c r="F353" s="1" t="str">
        <f>IFERROR(__xludf.DUMMYFUNCTION("""COMPUTED_VALUE"""),"No I would not be pursuing Higher Education outside of India")</f>
        <v>No I would not be pursuing Higher Education outside of India</v>
      </c>
      <c r="G353" s="1" t="str">
        <f>IFERROR(__xludf.DUMMYFUNCTION("""COMPUTED_VALUE"""),"This will be hard to do, but if it is the right company I would try")</f>
        <v>This will be hard to do, but if it is the right company I would try</v>
      </c>
      <c r="H353" s="1" t="str">
        <f>IFERROR(__xludf.DUMMYFUNCTION("""COMPUTED_VALUE"""),"No")</f>
        <v>No</v>
      </c>
      <c r="I353" s="1" t="str">
        <f>IFERROR(__xludf.DUMMYFUNCTION("""COMPUTED_VALUE"""),"Will NOT work for them")</f>
        <v>Will NOT work for them</v>
      </c>
      <c r="J353" s="1">
        <f>IFERROR(__xludf.DUMMYFUNCTION("""COMPUTED_VALUE"""),7.0)</f>
        <v>7</v>
      </c>
      <c r="K353" s="1" t="str">
        <f>IFERROR(__xludf.DUMMYFUNCTION("""COMPUTED_VALUE"""),"Hybrid Working Environment with less than 15 days a month at office")</f>
        <v>Hybrid Working Environment with less than 15 days a month at office</v>
      </c>
      <c r="L3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3" s="1" t="str">
        <f>IFERROR(__xludf.DUMMYFUNCTION("""COMPUTED_VALUE"""),"Instructor or Expert Learning Programs, Learning by observing others")</f>
        <v>Instructor or Expert Learning Programs, Learning by observing others</v>
      </c>
      <c r="N353" s="1" t="str">
        <f>IFERROR(__xludf.DUMMYFUNCTION("""COMPUTED_VALUE"""),"Manage and drive End-to-End Projects or Products, Design and Develop amazing software, Look deeply into Data and generate insights")</f>
        <v>Manage and drive End-to-End Projects or Products, Design and Develop amazing software, Look deeply into Data and generate insights</v>
      </c>
      <c r="O353" s="1" t="str">
        <f>IFERROR(__xludf.DUMMYFUNCTION("""COMPUTED_VALUE"""),"Manager who explains what is expected, sets a goal and helps achieve it")</f>
        <v>Manager who explains what is expected, sets a goal and helps achieve it</v>
      </c>
      <c r="P353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353" s="1"/>
      <c r="R353" s="1"/>
      <c r="S353" s="1"/>
    </row>
    <row r="354">
      <c r="A354" s="2">
        <f>IFERROR(__xludf.DUMMYFUNCTION("""COMPUTED_VALUE"""),44939.52275059027)</f>
        <v>44939.52275</v>
      </c>
      <c r="B354" s="1" t="str">
        <f>IFERROR(__xludf.DUMMYFUNCTION("""COMPUTED_VALUE"""),"India")</f>
        <v>India</v>
      </c>
      <c r="C354" s="1">
        <f>IFERROR(__xludf.DUMMYFUNCTION("""COMPUTED_VALUE"""),560015.0)</f>
        <v>560015</v>
      </c>
      <c r="D354" s="1" t="str">
        <f>IFERROR(__xludf.DUMMYFUNCTION("""COMPUTED_VALUE"""),"Male")</f>
        <v>Male</v>
      </c>
      <c r="E354" s="1" t="str">
        <f>IFERROR(__xludf.DUMMYFUNCTION("""COMPUTED_VALUE"""),"People from my circle, but not family members")</f>
        <v>People from my circle, but not family members</v>
      </c>
      <c r="F354" s="1" t="str">
        <f>IFERROR(__xludf.DUMMYFUNCTION("""COMPUTED_VALUE"""),"No I would not be pursuing Higher Education outside of India")</f>
        <v>No I would not be pursuing Higher Education outside of India</v>
      </c>
      <c r="G354" s="1" t="str">
        <f>IFERROR(__xludf.DUMMYFUNCTION("""COMPUTED_VALUE"""),"This will be hard to do, but if it is the right company I would try")</f>
        <v>This will be hard to do, but if it is the right company I would try</v>
      </c>
      <c r="H354" s="1" t="str">
        <f>IFERROR(__xludf.DUMMYFUNCTION("""COMPUTED_VALUE"""),"No")</f>
        <v>No</v>
      </c>
      <c r="I354" s="1" t="str">
        <f>IFERROR(__xludf.DUMMYFUNCTION("""COMPUTED_VALUE"""),"Will NOT work for them")</f>
        <v>Will NOT work for them</v>
      </c>
      <c r="J354" s="1">
        <f>IFERROR(__xludf.DUMMYFUNCTION("""COMPUTED_VALUE"""),1.0)</f>
        <v>1</v>
      </c>
      <c r="K354" s="1" t="str">
        <f>IFERROR(__xludf.DUMMYFUNCTION("""COMPUTED_VALUE"""),"Hybrid Working Environment with less than 10 days a month at office")</f>
        <v>Hybrid Working Environment with less than 10 days a month at office</v>
      </c>
      <c r="L354" s="1" t="str">
        <f>IFERROR(__xludf.DUMMYFUNCTION("""COMPUTED_VALUE"""),"Employer who rewards learning and enables that environment")</f>
        <v>Employer who rewards learning and enables that environment</v>
      </c>
      <c r="M354" s="1" t="str">
        <f>IFERROR(__xludf.DUMMYFUNCTION("""COMPUTED_VALUE"""),"Self Paced Learning Portals, Learning by observing others")</f>
        <v>Self Paced Learning Portals, Learning by observing others</v>
      </c>
      <c r="N354" s="1" t="str">
        <f>IFERROR(__xludf.DUMMYFUNCTION("""COMPUTED_VALUE"""),"Design and Creative strategy in any company, Design and Develop amazing software, Work as a freelancer and do my thing my way")</f>
        <v>Design and Creative strategy in any company, Design and Develop amazing software, Work as a freelancer and do my thing my way</v>
      </c>
      <c r="O354" s="1" t="str">
        <f>IFERROR(__xludf.DUMMYFUNCTION("""COMPUTED_VALUE"""),"Manager who explains what is expected, sets a goal and helps achieve it")</f>
        <v>Manager who explains what is expected, sets a goal and helps achieve it</v>
      </c>
      <c r="P354" s="1" t="str">
        <f>IFERROR(__xludf.DUMMYFUNCTION("""COMPUTED_VALUE"""),"Work with 2 to 3 people in my team")</f>
        <v>Work with 2 to 3 people in my team</v>
      </c>
      <c r="Q354" s="1"/>
      <c r="R354" s="1"/>
      <c r="S354" s="1"/>
    </row>
    <row r="355">
      <c r="A355" s="2">
        <f>IFERROR(__xludf.DUMMYFUNCTION("""COMPUTED_VALUE"""),44939.572237361106)</f>
        <v>44939.57224</v>
      </c>
      <c r="B355" s="1" t="str">
        <f>IFERROR(__xludf.DUMMYFUNCTION("""COMPUTED_VALUE"""),"India")</f>
        <v>India</v>
      </c>
      <c r="C355" s="1">
        <f>IFERROR(__xludf.DUMMYFUNCTION("""COMPUTED_VALUE"""),560077.0)</f>
        <v>560077</v>
      </c>
      <c r="D355" s="1" t="str">
        <f>IFERROR(__xludf.DUMMYFUNCTION("""COMPUTED_VALUE"""),"Male")</f>
        <v>Male</v>
      </c>
      <c r="E355" s="1" t="str">
        <f>IFERROR(__xludf.DUMMYFUNCTION("""COMPUTED_VALUE"""),"My Parents")</f>
        <v>My Parents</v>
      </c>
      <c r="F355" s="1" t="str">
        <f>IFERROR(__xludf.DUMMYFUNCTION("""COMPUTED_VALUE"""),"No, But if someone could bare the cost I will")</f>
        <v>No, But if someone could bare the cost I will</v>
      </c>
      <c r="G355" s="1" t="str">
        <f>IFERROR(__xludf.DUMMYFUNCTION("""COMPUTED_VALUE"""),"Will work for 3 years or more")</f>
        <v>Will work for 3 years or more</v>
      </c>
      <c r="H355" s="1" t="str">
        <f>IFERROR(__xludf.DUMMYFUNCTION("""COMPUTED_VALUE"""),"Yes")</f>
        <v>Yes</v>
      </c>
      <c r="I355" s="1" t="str">
        <f>IFERROR(__xludf.DUMMYFUNCTION("""COMPUTED_VALUE"""),"Will work for them")</f>
        <v>Will work for them</v>
      </c>
      <c r="J355" s="1">
        <f>IFERROR(__xludf.DUMMYFUNCTION("""COMPUTED_VALUE"""),4.0)</f>
        <v>4</v>
      </c>
      <c r="K355" s="1" t="str">
        <f>IFERROR(__xludf.DUMMYFUNCTION("""COMPUTED_VALUE"""),"Hybrid Working Environment with less than 15 days a month at office")</f>
        <v>Hybrid Working Environment with less than 15 days a month at office</v>
      </c>
      <c r="L355" s="1" t="str">
        <f>IFERROR(__xludf.DUMMYFUNCTION("""COMPUTED_VALUE"""),"Employer who rewards learning and enables that environment")</f>
        <v>Employer who rewards learning and enables that environment</v>
      </c>
      <c r="M35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55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55" s="1" t="str">
        <f>IFERROR(__xludf.DUMMYFUNCTION("""COMPUTED_VALUE"""),"Manager who explains what is expected, sets a goal and helps achieve it")</f>
        <v>Manager who explains what is expected, sets a goal and helps achieve it</v>
      </c>
      <c r="P35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355" s="1"/>
      <c r="R355" s="1"/>
      <c r="S355" s="1"/>
    </row>
    <row r="356">
      <c r="A356" s="2">
        <f>IFERROR(__xludf.DUMMYFUNCTION("""COMPUTED_VALUE"""),44939.810997673616)</f>
        <v>44939.811</v>
      </c>
      <c r="B356" s="1" t="str">
        <f>IFERROR(__xludf.DUMMYFUNCTION("""COMPUTED_VALUE"""),"India")</f>
        <v>India</v>
      </c>
      <c r="C356" s="1">
        <f>IFERROR(__xludf.DUMMYFUNCTION("""COMPUTED_VALUE"""),401105.0)</f>
        <v>401105</v>
      </c>
      <c r="D356" s="1" t="str">
        <f>IFERROR(__xludf.DUMMYFUNCTION("""COMPUTED_VALUE"""),"Male")</f>
        <v>Male</v>
      </c>
      <c r="E356" s="1" t="str">
        <f>IFERROR(__xludf.DUMMYFUNCTION("""COMPUTED_VALUE"""),"People who have changed the world for better")</f>
        <v>People who have changed the world for better</v>
      </c>
      <c r="F356" s="1" t="str">
        <f>IFERROR(__xludf.DUMMYFUNCTION("""COMPUTED_VALUE"""),"No, But if someone could bare the cost I will")</f>
        <v>No, But if someone could bare the cost I will</v>
      </c>
      <c r="G356" s="1" t="str">
        <f>IFERROR(__xludf.DUMMYFUNCTION("""COMPUTED_VALUE"""),"This will be hard to do, but if it is the right company I would try")</f>
        <v>This will be hard to do, but if it is the right company I would try</v>
      </c>
      <c r="H356" s="1" t="str">
        <f>IFERROR(__xludf.DUMMYFUNCTION("""COMPUTED_VALUE"""),"No")</f>
        <v>No</v>
      </c>
      <c r="I356" s="1" t="str">
        <f>IFERROR(__xludf.DUMMYFUNCTION("""COMPUTED_VALUE"""),"Will NOT work for them")</f>
        <v>Will NOT work for them</v>
      </c>
      <c r="J356" s="1">
        <f>IFERROR(__xludf.DUMMYFUNCTION("""COMPUTED_VALUE"""),5.0)</f>
        <v>5</v>
      </c>
      <c r="K356" s="1" t="str">
        <f>IFERROR(__xludf.DUMMYFUNCTION("""COMPUTED_VALUE"""),"Hybrid Working Environment with less than 10 days a month at office")</f>
        <v>Hybrid Working Environment with less than 10 days a month at office</v>
      </c>
      <c r="L3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56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356" s="1" t="str">
        <f>IFERROR(__xludf.DUMMYFUNCTION("""COMPUTED_VALUE"""),"Manager who explains what is expected, sets a goal and helps achieve it")</f>
        <v>Manager who explains what is expected, sets a goal and helps achieve it</v>
      </c>
      <c r="P356" s="1" t="str">
        <f>IFERROR(__xludf.DUMMYFUNCTION("""COMPUTED_VALUE"""),"Work with 5 to 6 people in my team")</f>
        <v>Work with 5 to 6 people in my team</v>
      </c>
      <c r="Q356" s="1"/>
      <c r="R356" s="1"/>
      <c r="S356" s="1"/>
    </row>
    <row r="357">
      <c r="A357" s="2">
        <f>IFERROR(__xludf.DUMMYFUNCTION("""COMPUTED_VALUE"""),44939.95631969908)</f>
        <v>44939.95632</v>
      </c>
      <c r="B357" s="1" t="str">
        <f>IFERROR(__xludf.DUMMYFUNCTION("""COMPUTED_VALUE"""),"India")</f>
        <v>India</v>
      </c>
      <c r="C357" s="1">
        <f>IFERROR(__xludf.DUMMYFUNCTION("""COMPUTED_VALUE"""),500010.0)</f>
        <v>500010</v>
      </c>
      <c r="D357" s="1" t="str">
        <f>IFERROR(__xludf.DUMMYFUNCTION("""COMPUTED_VALUE"""),"Male")</f>
        <v>Male</v>
      </c>
      <c r="E357" s="1" t="str">
        <f>IFERROR(__xludf.DUMMYFUNCTION("""COMPUTED_VALUE"""),"Social Media like LinkedIn")</f>
        <v>Social Media like LinkedIn</v>
      </c>
      <c r="F357" s="1" t="str">
        <f>IFERROR(__xludf.DUMMYFUNCTION("""COMPUTED_VALUE"""),"No I would not be pursuing Higher Education outside of India")</f>
        <v>No I would not be pursuing Higher Education outside of India</v>
      </c>
      <c r="G357" s="1" t="str">
        <f>IFERROR(__xludf.DUMMYFUNCTION("""COMPUTED_VALUE"""),"This will be hard to do, but if it is the right company I would try")</f>
        <v>This will be hard to do, but if it is the right company I would try</v>
      </c>
      <c r="H357" s="1" t="str">
        <f>IFERROR(__xludf.DUMMYFUNCTION("""COMPUTED_VALUE"""),"Yes")</f>
        <v>Yes</v>
      </c>
      <c r="I357" s="1" t="str">
        <f>IFERROR(__xludf.DUMMYFUNCTION("""COMPUTED_VALUE"""),"Will work for them")</f>
        <v>Will work for them</v>
      </c>
      <c r="J357" s="1">
        <f>IFERROR(__xludf.DUMMYFUNCTION("""COMPUTED_VALUE"""),6.0)</f>
        <v>6</v>
      </c>
      <c r="K357" s="1" t="str">
        <f>IFERROR(__xludf.DUMMYFUNCTION("""COMPUTED_VALUE"""),"Every Day Office Environment")</f>
        <v>Every Day Office Environment</v>
      </c>
      <c r="L3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57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357" s="1" t="str">
        <f>IFERROR(__xludf.DUMMYFUNCTION("""COMPUTED_VALUE"""),"Manager who explains what is expected, sets a goal and helps achieve it")</f>
        <v>Manager who explains what is expected, sets a goal and helps achieve it</v>
      </c>
      <c r="P357" s="1" t="str">
        <f>IFERROR(__xludf.DUMMYFUNCTION("""COMPUTED_VALUE"""),"Work with 2 to 3 people in my team, Work with 5 to 6 people in my team")</f>
        <v>Work with 2 to 3 people in my team, Work with 5 to 6 people in my team</v>
      </c>
      <c r="Q357" s="1"/>
      <c r="R357" s="1"/>
      <c r="S357" s="1"/>
    </row>
    <row r="358">
      <c r="A358" s="2">
        <f>IFERROR(__xludf.DUMMYFUNCTION("""COMPUTED_VALUE"""),44940.50500443287)</f>
        <v>44940.505</v>
      </c>
      <c r="B358" s="1" t="str">
        <f>IFERROR(__xludf.DUMMYFUNCTION("""COMPUTED_VALUE"""),"India")</f>
        <v>India</v>
      </c>
      <c r="C358" s="1">
        <f>IFERROR(__xludf.DUMMYFUNCTION("""COMPUTED_VALUE"""),534003.0)</f>
        <v>534003</v>
      </c>
      <c r="D358" s="1" t="str">
        <f>IFERROR(__xludf.DUMMYFUNCTION("""COMPUTED_VALUE"""),"Female")</f>
        <v>Female</v>
      </c>
      <c r="E358" s="1" t="str">
        <f>IFERROR(__xludf.DUMMYFUNCTION("""COMPUTED_VALUE"""),"Influencers who had successful careers")</f>
        <v>Influencers who had successful careers</v>
      </c>
      <c r="F358" s="1" t="str">
        <f>IFERROR(__xludf.DUMMYFUNCTION("""COMPUTED_VALUE"""),"No I would not be pursuing Higher Education outside of India")</f>
        <v>No I would not be pursuing Higher Education outside of India</v>
      </c>
      <c r="G358" s="1" t="str">
        <f>IFERROR(__xludf.DUMMYFUNCTION("""COMPUTED_VALUE"""),"This will be hard to do, but if it is the right company I would try")</f>
        <v>This will be hard to do, but if it is the right company I would try</v>
      </c>
      <c r="H358" s="1" t="str">
        <f>IFERROR(__xludf.DUMMYFUNCTION("""COMPUTED_VALUE"""),"No")</f>
        <v>No</v>
      </c>
      <c r="I358" s="1" t="str">
        <f>IFERROR(__xludf.DUMMYFUNCTION("""COMPUTED_VALUE"""),"Will NOT work for them")</f>
        <v>Will NOT work for them</v>
      </c>
      <c r="J358" s="1">
        <f>IFERROR(__xludf.DUMMYFUNCTION("""COMPUTED_VALUE"""),5.0)</f>
        <v>5</v>
      </c>
      <c r="K358" s="1" t="str">
        <f>IFERROR(__xludf.DUMMYFUNCTION("""COMPUTED_VALUE"""),"Fully Remote with No option to visit offices")</f>
        <v>Fully Remote with No option to visit offices</v>
      </c>
      <c r="L3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58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358" s="1" t="str">
        <f>IFERROR(__xludf.DUMMYFUNCTION("""COMPUTED_VALUE"""),"Manager who sets goal and helps me achieve it")</f>
        <v>Manager who sets goal and helps me achieve it</v>
      </c>
      <c r="P358" s="1" t="str">
        <f>IFERROR(__xludf.DUMMYFUNCTION("""COMPUTED_VALUE"""),"Work with 5 to 6 people in my team")</f>
        <v>Work with 5 to 6 people in my team</v>
      </c>
      <c r="Q358" s="1"/>
      <c r="R358" s="1"/>
      <c r="S358" s="1"/>
    </row>
    <row r="359">
      <c r="A359" s="2">
        <f>IFERROR(__xludf.DUMMYFUNCTION("""COMPUTED_VALUE"""),44940.50633207176)</f>
        <v>44940.50633</v>
      </c>
      <c r="B359" s="1" t="str">
        <f>IFERROR(__xludf.DUMMYFUNCTION("""COMPUTED_VALUE"""),"India")</f>
        <v>India</v>
      </c>
      <c r="C359" s="1">
        <f>IFERROR(__xludf.DUMMYFUNCTION("""COMPUTED_VALUE"""),534001.0)</f>
        <v>534001</v>
      </c>
      <c r="D359" s="1" t="str">
        <f>IFERROR(__xludf.DUMMYFUNCTION("""COMPUTED_VALUE"""),"Male")</f>
        <v>Male</v>
      </c>
      <c r="E359" s="1" t="str">
        <f>IFERROR(__xludf.DUMMYFUNCTION("""COMPUTED_VALUE"""),"Influencers who had successful careers")</f>
        <v>Influencers who had successful careers</v>
      </c>
      <c r="F359" s="1" t="str">
        <f>IFERROR(__xludf.DUMMYFUNCTION("""COMPUTED_VALUE"""),"No I would not be pursuing Higher Education outside of India")</f>
        <v>No I would not be pursuing Higher Education outside of India</v>
      </c>
      <c r="G359" s="1" t="str">
        <f>IFERROR(__xludf.DUMMYFUNCTION("""COMPUTED_VALUE"""),"This will be hard to do, but if it is the right company I would try")</f>
        <v>This will be hard to do, but if it is the right company I would try</v>
      </c>
      <c r="H359" s="1" t="str">
        <f>IFERROR(__xludf.DUMMYFUNCTION("""COMPUTED_VALUE"""),"No")</f>
        <v>No</v>
      </c>
      <c r="I359" s="1" t="str">
        <f>IFERROR(__xludf.DUMMYFUNCTION("""COMPUTED_VALUE"""),"Will NOT work for them")</f>
        <v>Will NOT work for them</v>
      </c>
      <c r="J359" s="1">
        <f>IFERROR(__xludf.DUMMYFUNCTION("""COMPUTED_VALUE"""),6.0)</f>
        <v>6</v>
      </c>
      <c r="K359" s="1" t="str">
        <f>IFERROR(__xludf.DUMMYFUNCTION("""COMPUTED_VALUE"""),"Fully Remote with No option to visit offices")</f>
        <v>Fully Remote with No option to visit offices</v>
      </c>
      <c r="L359" s="1" t="str">
        <f>IFERROR(__xludf.DUMMYFUNCTION("""COMPUTED_VALUE"""),"Employer who appreciates learning and enables that environment")</f>
        <v>Employer who appreciates learning and enables that environment</v>
      </c>
      <c r="M359" s="1" t="str">
        <f>IFERROR(__xludf.DUMMYFUNCTION("""COMPUTED_VALUE"""),"Self Paced Learning Portals, Learning by observing others")</f>
        <v>Self Paced Learning Portals, Learning by observing others</v>
      </c>
      <c r="N359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359" s="1" t="str">
        <f>IFERROR(__xludf.DUMMYFUNCTION("""COMPUTED_VALUE"""),"Manager who explains what is expected, sets a goal and helps achieve it")</f>
        <v>Manager who explains what is expected, sets a goal and helps achieve it</v>
      </c>
      <c r="P359" s="1" t="str">
        <f>IFERROR(__xludf.DUMMYFUNCTION("""COMPUTED_VALUE"""),"Work with 2 to 3 people in my team, Work with 5 to 6 people in my team")</f>
        <v>Work with 2 to 3 people in my team, Work with 5 to 6 people in my team</v>
      </c>
      <c r="Q359" s="1"/>
      <c r="R359" s="1"/>
      <c r="S359" s="1"/>
    </row>
    <row r="360">
      <c r="A360" s="2">
        <f>IFERROR(__xludf.DUMMYFUNCTION("""COMPUTED_VALUE"""),44940.513347789354)</f>
        <v>44940.51335</v>
      </c>
      <c r="B360" s="1" t="str">
        <f>IFERROR(__xludf.DUMMYFUNCTION("""COMPUTED_VALUE"""),"India")</f>
        <v>India</v>
      </c>
      <c r="C360" s="1">
        <f>IFERROR(__xludf.DUMMYFUNCTION("""COMPUTED_VALUE"""),534462.0)</f>
        <v>534462</v>
      </c>
      <c r="D360" s="1" t="str">
        <f>IFERROR(__xludf.DUMMYFUNCTION("""COMPUTED_VALUE"""),"Female")</f>
        <v>Female</v>
      </c>
      <c r="E360" s="1" t="str">
        <f>IFERROR(__xludf.DUMMYFUNCTION("""COMPUTED_VALUE"""),"My Parents")</f>
        <v>My Parents</v>
      </c>
      <c r="F360" s="1" t="str">
        <f>IFERROR(__xludf.DUMMYFUNCTION("""COMPUTED_VALUE"""),"Yes, I will earn and do that")</f>
        <v>Yes, I will earn and do that</v>
      </c>
      <c r="G360" s="1" t="str">
        <f>IFERROR(__xludf.DUMMYFUNCTION("""COMPUTED_VALUE"""),"This will be hard to do, but if it is the right company I would try")</f>
        <v>This will be hard to do, but if it is the right company I would try</v>
      </c>
      <c r="H360" s="1" t="str">
        <f>IFERROR(__xludf.DUMMYFUNCTION("""COMPUTED_VALUE"""),"No")</f>
        <v>No</v>
      </c>
      <c r="I360" s="1" t="str">
        <f>IFERROR(__xludf.DUMMYFUNCTION("""COMPUTED_VALUE"""),"Will work for them")</f>
        <v>Will work for them</v>
      </c>
      <c r="J360" s="1">
        <f>IFERROR(__xludf.DUMMYFUNCTION("""COMPUTED_VALUE"""),8.0)</f>
        <v>8</v>
      </c>
      <c r="K360" s="1" t="str">
        <f>IFERROR(__xludf.DUMMYFUNCTION("""COMPUTED_VALUE"""),"Hybrid Working Environment with less than 3 days a month at office")</f>
        <v>Hybrid Working Environment with less than 3 days a month at office</v>
      </c>
      <c r="L360" s="1" t="str">
        <f>IFERROR(__xludf.DUMMYFUNCTION("""COMPUTED_VALUE"""),"Employer who rewards learning and enables that environment")</f>
        <v>Employer who rewards learning and enables that environment</v>
      </c>
      <c r="M360" s="1" t="str">
        <f>IFERROR(__xludf.DUMMYFUNCTION("""COMPUTED_VALUE"""),"Self Paced Learning Portals, Learning by observing others")</f>
        <v>Self Paced Learning Portals, Learning by observing others</v>
      </c>
      <c r="N360" s="1" t="str">
        <f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360" s="1" t="str">
        <f>IFERROR(__xludf.DUMMYFUNCTION("""COMPUTED_VALUE"""),"Manager who clearly describes what she/he needs")</f>
        <v>Manager who clearly describes what she/he needs</v>
      </c>
      <c r="P360" s="1" t="str">
        <f>IFERROR(__xludf.DUMMYFUNCTION("""COMPUTED_VALUE"""),"Work with 2 to 3 people in my team")</f>
        <v>Work with 2 to 3 people in my team</v>
      </c>
      <c r="Q360" s="1"/>
      <c r="R360" s="1"/>
      <c r="S360" s="1"/>
    </row>
    <row r="361">
      <c r="A361" s="2">
        <f>IFERROR(__xludf.DUMMYFUNCTION("""COMPUTED_VALUE"""),44940.5151725)</f>
        <v>44940.51517</v>
      </c>
      <c r="B361" s="1" t="str">
        <f>IFERROR(__xludf.DUMMYFUNCTION("""COMPUTED_VALUE"""),"India")</f>
        <v>India</v>
      </c>
      <c r="C361" s="1">
        <f>IFERROR(__xludf.DUMMYFUNCTION("""COMPUTED_VALUE"""),503003.0)</f>
        <v>503003</v>
      </c>
      <c r="D361" s="1" t="str">
        <f>IFERROR(__xludf.DUMMYFUNCTION("""COMPUTED_VALUE"""),"Female")</f>
        <v>Female</v>
      </c>
      <c r="E361" s="1" t="str">
        <f>IFERROR(__xludf.DUMMYFUNCTION("""COMPUTED_VALUE"""),"People who have changed the world for better")</f>
        <v>People who have changed the world for better</v>
      </c>
      <c r="F361" s="1" t="str">
        <f>IFERROR(__xludf.DUMMYFUNCTION("""COMPUTED_VALUE"""),"Yes, I will earn and do that")</f>
        <v>Yes, I will earn and do that</v>
      </c>
      <c r="G361" s="1" t="str">
        <f>IFERROR(__xludf.DUMMYFUNCTION("""COMPUTED_VALUE"""),"This will be hard to do, but if it is the right company I would try")</f>
        <v>This will be hard to do, but if it is the right company I would try</v>
      </c>
      <c r="H361" s="1" t="str">
        <f>IFERROR(__xludf.DUMMYFUNCTION("""COMPUTED_VALUE"""),"No")</f>
        <v>No</v>
      </c>
      <c r="I361" s="1" t="str">
        <f>IFERROR(__xludf.DUMMYFUNCTION("""COMPUTED_VALUE"""),"Will NOT work for them")</f>
        <v>Will NOT work for them</v>
      </c>
      <c r="J361" s="1">
        <f>IFERROR(__xludf.DUMMYFUNCTION("""COMPUTED_VALUE"""),4.0)</f>
        <v>4</v>
      </c>
      <c r="K361" s="1" t="str">
        <f>IFERROR(__xludf.DUMMYFUNCTION("""COMPUTED_VALUE"""),"Every Day Office Environment")</f>
        <v>Every Day Office Environment</v>
      </c>
      <c r="L3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1" s="1" t="str">
        <f>IFERROR(__xludf.DUMMYFUNCTION("""COMPUTED_VALUE"""),"Self Paced Learning Portals, Instructor or Expert Learning Programs")</f>
        <v>Self Paced Learning Portals, Instructor or Expert Learning Programs</v>
      </c>
      <c r="N361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361" s="1" t="str">
        <f>IFERROR(__xludf.DUMMYFUNCTION("""COMPUTED_VALUE"""),"Manager who explains what is expected, sets a goal and helps achieve it")</f>
        <v>Manager who explains what is expected, sets a goal and helps achieve it</v>
      </c>
      <c r="P361" s="1" t="str">
        <f>IFERROR(__xludf.DUMMYFUNCTION("""COMPUTED_VALUE"""),"Work with more than 10 people in my team")</f>
        <v>Work with more than 10 people in my team</v>
      </c>
      <c r="Q361" s="1"/>
      <c r="R361" s="1"/>
      <c r="S361" s="1"/>
    </row>
    <row r="362">
      <c r="A362" s="2">
        <f>IFERROR(__xludf.DUMMYFUNCTION("""COMPUTED_VALUE"""),44940.52283967593)</f>
        <v>44940.52284</v>
      </c>
      <c r="B362" s="1" t="str">
        <f>IFERROR(__xludf.DUMMYFUNCTION("""COMPUTED_VALUE"""),"India")</f>
        <v>India</v>
      </c>
      <c r="C362" s="1">
        <f>IFERROR(__xludf.DUMMYFUNCTION("""COMPUTED_VALUE"""),534001.0)</f>
        <v>534001</v>
      </c>
      <c r="D362" s="1" t="str">
        <f>IFERROR(__xludf.DUMMYFUNCTION("""COMPUTED_VALUE"""),"Male")</f>
        <v>Male</v>
      </c>
      <c r="E362" s="1" t="str">
        <f>IFERROR(__xludf.DUMMYFUNCTION("""COMPUTED_VALUE"""),"People who have changed the world for better")</f>
        <v>People who have changed the world for better</v>
      </c>
      <c r="F362" s="1" t="str">
        <f>IFERROR(__xludf.DUMMYFUNCTION("""COMPUTED_VALUE"""),"No I would not be pursuing Higher Education outside of India")</f>
        <v>No I would not be pursuing Higher Education outside of India</v>
      </c>
      <c r="G362" s="1" t="str">
        <f>IFERROR(__xludf.DUMMYFUNCTION("""COMPUTED_VALUE"""),"This will be hard to do, but if it is the right company I would try")</f>
        <v>This will be hard to do, but if it is the right company I would try</v>
      </c>
      <c r="H362" s="1" t="str">
        <f>IFERROR(__xludf.DUMMYFUNCTION("""COMPUTED_VALUE"""),"No")</f>
        <v>No</v>
      </c>
      <c r="I362" s="1" t="str">
        <f>IFERROR(__xludf.DUMMYFUNCTION("""COMPUTED_VALUE"""),"Will NOT work for them")</f>
        <v>Will NOT work for them</v>
      </c>
      <c r="J362" s="1">
        <f>IFERROR(__xludf.DUMMYFUNCTION("""COMPUTED_VALUE"""),8.0)</f>
        <v>8</v>
      </c>
      <c r="K362" s="1" t="str">
        <f>IFERROR(__xludf.DUMMYFUNCTION("""COMPUTED_VALUE"""),"Hybrid Working Environment with less than 15 days a month at office")</f>
        <v>Hybrid Working Environment with less than 15 days a month at office</v>
      </c>
      <c r="L3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2" s="1" t="str">
        <f>IFERROR(__xludf.DUMMYFUNCTION("""COMPUTED_VALUE"""),"Instructor or Expert Learning Programs, Learning by observing others")</f>
        <v>Instructor or Expert Learning Programs, Learning by observing others</v>
      </c>
      <c r="N362" s="1" t="str">
        <f>IFERROR(__xludf.DUMMYFUNCTION("""COMPUTED_VALUE"""),"Teaching in any of the institutes/online or Offline, Business Operations in any organization, Build and develop a Team")</f>
        <v>Teaching in any of the institutes/online or Offline, Business Operations in any organization, Build and develop a Team</v>
      </c>
      <c r="O362" s="1" t="str">
        <f>IFERROR(__xludf.DUMMYFUNCTION("""COMPUTED_VALUE"""),"Manager who sets goal and helps me achieve it")</f>
        <v>Manager who sets goal and helps me achieve it</v>
      </c>
      <c r="P362" s="1" t="str">
        <f>IFERROR(__xludf.DUMMYFUNCTION("""COMPUTED_VALUE"""),"Work with 2 to 3 people in my team, Work with 5 to 6 people in my team")</f>
        <v>Work with 2 to 3 people in my team, Work with 5 to 6 people in my team</v>
      </c>
      <c r="Q362" s="1"/>
      <c r="R362" s="1"/>
      <c r="S362" s="1"/>
    </row>
    <row r="363">
      <c r="A363" s="2">
        <f>IFERROR(__xludf.DUMMYFUNCTION("""COMPUTED_VALUE"""),44940.524808194445)</f>
        <v>44940.52481</v>
      </c>
      <c r="B363" s="1" t="str">
        <f>IFERROR(__xludf.DUMMYFUNCTION("""COMPUTED_VALUE"""),"India")</f>
        <v>India</v>
      </c>
      <c r="C363" s="1">
        <f>IFERROR(__xludf.DUMMYFUNCTION("""COMPUTED_VALUE"""),516401.0)</f>
        <v>516401</v>
      </c>
      <c r="D363" s="1" t="str">
        <f>IFERROR(__xludf.DUMMYFUNCTION("""COMPUTED_VALUE"""),"Male")</f>
        <v>Male</v>
      </c>
      <c r="E363" s="1" t="str">
        <f>IFERROR(__xludf.DUMMYFUNCTION("""COMPUTED_VALUE"""),"Influencers who had successful careers")</f>
        <v>Influencers who had successful careers</v>
      </c>
      <c r="F363" s="1" t="str">
        <f>IFERROR(__xludf.DUMMYFUNCTION("""COMPUTED_VALUE"""),"Yes, I will earn and do that")</f>
        <v>Yes, I will earn and do that</v>
      </c>
      <c r="G363" s="1" t="str">
        <f>IFERROR(__xludf.DUMMYFUNCTION("""COMPUTED_VALUE"""),"Will work for 3 years or more")</f>
        <v>Will work for 3 years or more</v>
      </c>
      <c r="H363" s="1" t="str">
        <f>IFERROR(__xludf.DUMMYFUNCTION("""COMPUTED_VALUE"""),"No")</f>
        <v>No</v>
      </c>
      <c r="I363" s="1" t="str">
        <f>IFERROR(__xludf.DUMMYFUNCTION("""COMPUTED_VALUE"""),"Will NOT work for them")</f>
        <v>Will NOT work for them</v>
      </c>
      <c r="J363" s="1">
        <f>IFERROR(__xludf.DUMMYFUNCTION("""COMPUTED_VALUE"""),10.0)</f>
        <v>10</v>
      </c>
      <c r="K363" s="1" t="str">
        <f>IFERROR(__xludf.DUMMYFUNCTION("""COMPUTED_VALUE"""),"Every Day Office Environment")</f>
        <v>Every Day Office Environment</v>
      </c>
      <c r="L3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3" s="1" t="str">
        <f>IFERROR(__xludf.DUMMYFUNCTION("""COMPUTED_VALUE"""),"Instructor or Expert Learning Programs, Learning by observing others")</f>
        <v>Instructor or Expert Learning Programs, Learning by observing others</v>
      </c>
      <c r="N363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363" s="1" t="str">
        <f>IFERROR(__xludf.DUMMYFUNCTION("""COMPUTED_VALUE"""),"Manager who explains what is expected, sets a goal and helps achieve it")</f>
        <v>Manager who explains what is expected, sets a goal and helps achieve it</v>
      </c>
      <c r="P363" s="1" t="str">
        <f>IFERROR(__xludf.DUMMYFUNCTION("""COMPUTED_VALUE"""),"Work with 5 to 6 people in my team")</f>
        <v>Work with 5 to 6 people in my team</v>
      </c>
      <c r="Q363" s="1"/>
      <c r="R363" s="1"/>
      <c r="S363" s="1"/>
    </row>
    <row r="364">
      <c r="A364" s="2">
        <f>IFERROR(__xludf.DUMMYFUNCTION("""COMPUTED_VALUE"""),44940.5311496412)</f>
        <v>44940.53115</v>
      </c>
      <c r="B364" s="1" t="str">
        <f>IFERROR(__xludf.DUMMYFUNCTION("""COMPUTED_VALUE"""),"India")</f>
        <v>India</v>
      </c>
      <c r="C364" s="1">
        <f>IFERROR(__xludf.DUMMYFUNCTION("""COMPUTED_VALUE"""),473551.0)</f>
        <v>473551</v>
      </c>
      <c r="D364" s="1" t="str">
        <f>IFERROR(__xludf.DUMMYFUNCTION("""COMPUTED_VALUE"""),"Male")</f>
        <v>Male</v>
      </c>
      <c r="E364" s="1" t="str">
        <f>IFERROR(__xludf.DUMMYFUNCTION("""COMPUTED_VALUE"""),"My Parents")</f>
        <v>My Parents</v>
      </c>
      <c r="F364" s="1" t="str">
        <f>IFERROR(__xludf.DUMMYFUNCTION("""COMPUTED_VALUE"""),"No I would not be pursuing Higher Education outside of India")</f>
        <v>No I would not be pursuing Higher Education outside of India</v>
      </c>
      <c r="G364" s="1" t="str">
        <f>IFERROR(__xludf.DUMMYFUNCTION("""COMPUTED_VALUE"""),"This will be hard to do, but if it is the right company I would try")</f>
        <v>This will be hard to do, but if it is the right company I would try</v>
      </c>
      <c r="H364" s="1" t="str">
        <f>IFERROR(__xludf.DUMMYFUNCTION("""COMPUTED_VALUE"""),"Yes")</f>
        <v>Yes</v>
      </c>
      <c r="I364" s="1" t="str">
        <f>IFERROR(__xludf.DUMMYFUNCTION("""COMPUTED_VALUE"""),"Will NOT work for them")</f>
        <v>Will NOT work for them</v>
      </c>
      <c r="J364" s="1">
        <f>IFERROR(__xludf.DUMMYFUNCTION("""COMPUTED_VALUE"""),5.0)</f>
        <v>5</v>
      </c>
      <c r="K364" s="1" t="str">
        <f>IFERROR(__xludf.DUMMYFUNCTION("""COMPUTED_VALUE"""),"Fully Remote with Options to travel as and when needed")</f>
        <v>Fully Remote with Options to travel as and when needed</v>
      </c>
      <c r="L364" s="1" t="str">
        <f>IFERROR(__xludf.DUMMYFUNCTION("""COMPUTED_VALUE"""),"Employer who appreciates learning and enables that environment")</f>
        <v>Employer who appreciates learning and enables that environment</v>
      </c>
      <c r="M36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64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64" s="1" t="str">
        <f>IFERROR(__xludf.DUMMYFUNCTION("""COMPUTED_VALUE"""),"Manager who explains what is expected, sets a goal and helps achieve it")</f>
        <v>Manager who explains what is expected, sets a goal and helps achieve it</v>
      </c>
      <c r="P364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364" s="1"/>
      <c r="R364" s="1"/>
      <c r="S364" s="1"/>
    </row>
    <row r="365">
      <c r="A365" s="2">
        <f>IFERROR(__xludf.DUMMYFUNCTION("""COMPUTED_VALUE"""),44940.6212412037)</f>
        <v>44940.62124</v>
      </c>
      <c r="B365" s="1" t="str">
        <f>IFERROR(__xludf.DUMMYFUNCTION("""COMPUTED_VALUE"""),"India")</f>
        <v>India</v>
      </c>
      <c r="C365" s="1">
        <f>IFERROR(__xludf.DUMMYFUNCTION("""COMPUTED_VALUE"""),522647.0)</f>
        <v>522647</v>
      </c>
      <c r="D365" s="1" t="str">
        <f>IFERROR(__xludf.DUMMYFUNCTION("""COMPUTED_VALUE"""),"Female")</f>
        <v>Female</v>
      </c>
      <c r="E365" s="1" t="str">
        <f>IFERROR(__xludf.DUMMYFUNCTION("""COMPUTED_VALUE"""),"People from my circle, but not family members")</f>
        <v>People from my circle, but not family members</v>
      </c>
      <c r="F365" s="1" t="str">
        <f>IFERROR(__xludf.DUMMYFUNCTION("""COMPUTED_VALUE"""),"Yes, I will earn and do that")</f>
        <v>Yes, I will earn and do that</v>
      </c>
      <c r="G365" s="1" t="str">
        <f>IFERROR(__xludf.DUMMYFUNCTION("""COMPUTED_VALUE"""),"This will be hard to do, but if it is the right company I would try")</f>
        <v>This will be hard to do, but if it is the right company I would try</v>
      </c>
      <c r="H365" s="1" t="str">
        <f>IFERROR(__xludf.DUMMYFUNCTION("""COMPUTED_VALUE"""),"Yes")</f>
        <v>Yes</v>
      </c>
      <c r="I365" s="1" t="str">
        <f>IFERROR(__xludf.DUMMYFUNCTION("""COMPUTED_VALUE"""),"Will work for them")</f>
        <v>Will work for them</v>
      </c>
      <c r="J365" s="1">
        <f>IFERROR(__xludf.DUMMYFUNCTION("""COMPUTED_VALUE"""),2.0)</f>
        <v>2</v>
      </c>
      <c r="K365" s="1" t="str">
        <f>IFERROR(__xludf.DUMMYFUNCTION("""COMPUTED_VALUE"""),"Hybrid Working Environment with less than 3 days a month at office")</f>
        <v>Hybrid Working Environment with less than 3 days a month at office</v>
      </c>
      <c r="L365" s="1" t="str">
        <f>IFERROR(__xludf.DUMMYFUNCTION("""COMPUTED_VALUE"""),"Employer who appreciates learning and enables that environment")</f>
        <v>Employer who appreciates learning and enables that environment</v>
      </c>
      <c r="M365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65" s="1" t="str">
        <f>IFERROR(__xludf.DUMMYFUNCTION("""COMPUTED_VALUE"""),"Design and Creative strategy in any company, Business Operations in any organization, Design and Develop amazing software")</f>
        <v>Design and Creative strategy in any company, Business Operations in any organization, Design and Develop amazing software</v>
      </c>
      <c r="O365" s="1" t="str">
        <f>IFERROR(__xludf.DUMMYFUNCTION("""COMPUTED_VALUE"""),"Manager who clearly describes what she/he needs")</f>
        <v>Manager who clearly describes what she/he needs</v>
      </c>
      <c r="P365" s="1" t="str">
        <f>IFERROR(__xludf.DUMMYFUNCTION("""COMPUTED_VALUE"""),"Work with 2 to 3 people in my team, Work with 5 to 6 people in my team")</f>
        <v>Work with 2 to 3 people in my team, Work with 5 to 6 people in my team</v>
      </c>
      <c r="Q365" s="1"/>
      <c r="R365" s="1"/>
      <c r="S365" s="1"/>
    </row>
    <row r="366">
      <c r="A366" s="2">
        <f>IFERROR(__xludf.DUMMYFUNCTION("""COMPUTED_VALUE"""),44940.6232545949)</f>
        <v>44940.62325</v>
      </c>
      <c r="B366" s="1" t="str">
        <f>IFERROR(__xludf.DUMMYFUNCTION("""COMPUTED_VALUE"""),"India")</f>
        <v>India</v>
      </c>
      <c r="C366" s="1">
        <f>IFERROR(__xludf.DUMMYFUNCTION("""COMPUTED_VALUE"""),500083.0)</f>
        <v>500083</v>
      </c>
      <c r="D366" s="1" t="str">
        <f>IFERROR(__xludf.DUMMYFUNCTION("""COMPUTED_VALUE"""),"Female")</f>
        <v>Female</v>
      </c>
      <c r="E366" s="1" t="str">
        <f>IFERROR(__xludf.DUMMYFUNCTION("""COMPUTED_VALUE"""),"People from my circle, but not family members")</f>
        <v>People from my circle, but not family members</v>
      </c>
      <c r="F366" s="1" t="str">
        <f>IFERROR(__xludf.DUMMYFUNCTION("""COMPUTED_VALUE"""),"Yes, I will earn and do that")</f>
        <v>Yes, I will earn and do that</v>
      </c>
      <c r="G366" s="1" t="str">
        <f>IFERROR(__xludf.DUMMYFUNCTION("""COMPUTED_VALUE"""),"This will be hard to do, but if it is the right company I would try")</f>
        <v>This will be hard to do, but if it is the right company I would try</v>
      </c>
      <c r="H366" s="1" t="str">
        <f>IFERROR(__xludf.DUMMYFUNCTION("""COMPUTED_VALUE"""),"No")</f>
        <v>No</v>
      </c>
      <c r="I366" s="1" t="str">
        <f>IFERROR(__xludf.DUMMYFUNCTION("""COMPUTED_VALUE"""),"Will work for them")</f>
        <v>Will work for them</v>
      </c>
      <c r="J366" s="1">
        <f>IFERROR(__xludf.DUMMYFUNCTION("""COMPUTED_VALUE"""),9.0)</f>
        <v>9</v>
      </c>
      <c r="K366" s="1" t="str">
        <f>IFERROR(__xludf.DUMMYFUNCTION("""COMPUTED_VALUE"""),"Hybrid Working Environment with less than 3 days a month at office")</f>
        <v>Hybrid Working Environment with less than 3 days a month at office</v>
      </c>
      <c r="L366" s="1" t="str">
        <f>IFERROR(__xludf.DUMMYFUNCTION("""COMPUTED_VALUE"""),"Employer who rewards learning and enables that environment")</f>
        <v>Employer who rewards learning and enables that environment</v>
      </c>
      <c r="M366" s="1" t="str">
        <f>IFERROR(__xludf.DUMMYFUNCTION("""COMPUTED_VALUE"""),"Self Paced Learning Portals, Learning by observing others")</f>
        <v>Self Paced Learning Portals, Learning by observing others</v>
      </c>
      <c r="N366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66" s="1" t="str">
        <f>IFERROR(__xludf.DUMMYFUNCTION("""COMPUTED_VALUE"""),"Manager who explains what is expected, sets a goal and helps achieve it")</f>
        <v>Manager who explains what is expected, sets a goal and helps achieve it</v>
      </c>
      <c r="P366" s="1" t="str">
        <f>IFERROR(__xludf.DUMMYFUNCTION("""COMPUTED_VALUE"""),"Work with 2 to 3 people in my team, Work with 5 to 6 people in my team")</f>
        <v>Work with 2 to 3 people in my team, Work with 5 to 6 people in my team</v>
      </c>
      <c r="Q366" s="1"/>
      <c r="R366" s="1"/>
      <c r="S366" s="1"/>
    </row>
    <row r="367">
      <c r="A367" s="2">
        <f>IFERROR(__xludf.DUMMYFUNCTION("""COMPUTED_VALUE"""),44940.70547601852)</f>
        <v>44940.70548</v>
      </c>
      <c r="B367" s="1" t="str">
        <f>IFERROR(__xludf.DUMMYFUNCTION("""COMPUTED_VALUE"""),"India")</f>
        <v>India</v>
      </c>
      <c r="C367" s="1">
        <f>IFERROR(__xludf.DUMMYFUNCTION("""COMPUTED_VALUE"""),305001.0)</f>
        <v>305001</v>
      </c>
      <c r="D367" s="1" t="str">
        <f>IFERROR(__xludf.DUMMYFUNCTION("""COMPUTED_VALUE"""),"Female")</f>
        <v>Female</v>
      </c>
      <c r="E367" s="1" t="str">
        <f>IFERROR(__xludf.DUMMYFUNCTION("""COMPUTED_VALUE"""),"Influencers who had successful careers")</f>
        <v>Influencers who had successful careers</v>
      </c>
      <c r="F367" s="1" t="str">
        <f>IFERROR(__xludf.DUMMYFUNCTION("""COMPUTED_VALUE"""),"No I would not be pursuing Higher Education outside of India")</f>
        <v>No I would not be pursuing Higher Education outside of India</v>
      </c>
      <c r="G367" s="1" t="str">
        <f>IFERROR(__xludf.DUMMYFUNCTION("""COMPUTED_VALUE"""),"This will be hard to do, but if it is the right company I would try")</f>
        <v>This will be hard to do, but if it is the right company I would try</v>
      </c>
      <c r="H367" s="1" t="str">
        <f>IFERROR(__xludf.DUMMYFUNCTION("""COMPUTED_VALUE"""),"No")</f>
        <v>No</v>
      </c>
      <c r="I367" s="1" t="str">
        <f>IFERROR(__xludf.DUMMYFUNCTION("""COMPUTED_VALUE"""),"Will NOT work for them")</f>
        <v>Will NOT work for them</v>
      </c>
      <c r="J367" s="1">
        <f>IFERROR(__xludf.DUMMYFUNCTION("""COMPUTED_VALUE"""),6.0)</f>
        <v>6</v>
      </c>
      <c r="K367" s="1" t="str">
        <f>IFERROR(__xludf.DUMMYFUNCTION("""COMPUTED_VALUE"""),"Fully Remote with Options to travel as and when needed")</f>
        <v>Fully Remote with Options to travel as and when needed</v>
      </c>
      <c r="L3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67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67" s="1" t="str">
        <f>IFERROR(__xludf.DUMMYFUNCTION("""COMPUTED_VALUE"""),"Manager who explains what is expected, sets a goal and helps achieve it")</f>
        <v>Manager who explains what is expected, sets a goal and helps achieve it</v>
      </c>
      <c r="P367" s="1" t="str">
        <f>IFERROR(__xludf.DUMMYFUNCTION("""COMPUTED_VALUE"""),"Work with 2 to 3 people in my team")</f>
        <v>Work with 2 to 3 people in my team</v>
      </c>
      <c r="Q367" s="1"/>
      <c r="R367" s="1"/>
      <c r="S367" s="1"/>
    </row>
    <row r="368">
      <c r="A368" s="2">
        <f>IFERROR(__xludf.DUMMYFUNCTION("""COMPUTED_VALUE"""),44940.97152269676)</f>
        <v>44940.97152</v>
      </c>
      <c r="B368" s="1" t="str">
        <f>IFERROR(__xludf.DUMMYFUNCTION("""COMPUTED_VALUE"""),"India")</f>
        <v>India</v>
      </c>
      <c r="C368" s="1">
        <f>IFERROR(__xludf.DUMMYFUNCTION("""COMPUTED_VALUE"""),110034.0)</f>
        <v>110034</v>
      </c>
      <c r="D368" s="1" t="str">
        <f>IFERROR(__xludf.DUMMYFUNCTION("""COMPUTED_VALUE"""),"Male")</f>
        <v>Male</v>
      </c>
      <c r="E368" s="1" t="str">
        <f>IFERROR(__xludf.DUMMYFUNCTION("""COMPUTED_VALUE"""),"Social Media like LinkedIn")</f>
        <v>Social Media like LinkedIn</v>
      </c>
      <c r="F368" s="1" t="str">
        <f>IFERROR(__xludf.DUMMYFUNCTION("""COMPUTED_VALUE"""),"Yes, I will earn and do that")</f>
        <v>Yes, I will earn and do that</v>
      </c>
      <c r="G368" s="1" t="str">
        <f>IFERROR(__xludf.DUMMYFUNCTION("""COMPUTED_VALUE"""),"Will work for 3 years or more")</f>
        <v>Will work for 3 years or more</v>
      </c>
      <c r="H368" s="1" t="str">
        <f>IFERROR(__xludf.DUMMYFUNCTION("""COMPUTED_VALUE"""),"No")</f>
        <v>No</v>
      </c>
      <c r="I368" s="1" t="str">
        <f>IFERROR(__xludf.DUMMYFUNCTION("""COMPUTED_VALUE"""),"Will NOT work for them")</f>
        <v>Will NOT work for them</v>
      </c>
      <c r="J368" s="1">
        <f>IFERROR(__xludf.DUMMYFUNCTION("""COMPUTED_VALUE"""),5.0)</f>
        <v>5</v>
      </c>
      <c r="K368" s="1" t="str">
        <f>IFERROR(__xludf.DUMMYFUNCTION("""COMPUTED_VALUE"""),"Hybrid Working Environment with less than 3 days a month at office")</f>
        <v>Hybrid Working Environment with less than 3 days a month at office</v>
      </c>
      <c r="L368" s="1" t="str">
        <f>IFERROR(__xludf.DUMMYFUNCTION("""COMPUTED_VALUE"""),"Employer who rewards learning and enables that environment")</f>
        <v>Employer who rewards learning and enables that environment</v>
      </c>
      <c r="M368" s="1" t="str">
        <f>IFERROR(__xludf.DUMMYFUNCTION("""COMPUTED_VALUE"""),"Self Paced Learning Portals, Learning by observing others")</f>
        <v>Self Paced Learning Portals, Learning by observing others</v>
      </c>
      <c r="N368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68" s="1" t="str">
        <f>IFERROR(__xludf.DUMMYFUNCTION("""COMPUTED_VALUE"""),"Manager who sets targets and expects me to achieve it")</f>
        <v>Manager who sets targets and expects me to achieve it</v>
      </c>
      <c r="P36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368" s="1"/>
      <c r="R368" s="1"/>
      <c r="S368" s="1"/>
    </row>
    <row r="369">
      <c r="A369" s="2">
        <f>IFERROR(__xludf.DUMMYFUNCTION("""COMPUTED_VALUE"""),44944.391160405095)</f>
        <v>44944.39116</v>
      </c>
      <c r="B369" s="1" t="str">
        <f>IFERROR(__xludf.DUMMYFUNCTION("""COMPUTED_VALUE"""),"India")</f>
        <v>India</v>
      </c>
      <c r="C369" s="1">
        <f>IFERROR(__xludf.DUMMYFUNCTION("""COMPUTED_VALUE"""),760009.0)</f>
        <v>760009</v>
      </c>
      <c r="D369" s="1" t="str">
        <f>IFERROR(__xludf.DUMMYFUNCTION("""COMPUTED_VALUE"""),"Male")</f>
        <v>Male</v>
      </c>
      <c r="E369" s="1" t="str">
        <f>IFERROR(__xludf.DUMMYFUNCTION("""COMPUTED_VALUE"""),"People who have changed the world for better")</f>
        <v>People who have changed the world for better</v>
      </c>
      <c r="F369" s="1" t="str">
        <f>IFERROR(__xludf.DUMMYFUNCTION("""COMPUTED_VALUE"""),"No I would not be pursuing Higher Education outside of India")</f>
        <v>No I would not be pursuing Higher Education outside of India</v>
      </c>
      <c r="G369" s="1" t="str">
        <f>IFERROR(__xludf.DUMMYFUNCTION("""COMPUTED_VALUE"""),"This will be hard to do, but if it is the right company I would try")</f>
        <v>This will be hard to do, but if it is the right company I would try</v>
      </c>
      <c r="H369" s="1" t="str">
        <f>IFERROR(__xludf.DUMMYFUNCTION("""COMPUTED_VALUE"""),"No")</f>
        <v>No</v>
      </c>
      <c r="I369" s="1" t="str">
        <f>IFERROR(__xludf.DUMMYFUNCTION("""COMPUTED_VALUE"""),"Will work for them")</f>
        <v>Will work for them</v>
      </c>
      <c r="J369" s="1">
        <f>IFERROR(__xludf.DUMMYFUNCTION("""COMPUTED_VALUE"""),5.0)</f>
        <v>5</v>
      </c>
      <c r="K369" s="1" t="str">
        <f>IFERROR(__xludf.DUMMYFUNCTION("""COMPUTED_VALUE"""),"Hybrid Working Environment with less than 15 days a month at office")</f>
        <v>Hybrid Working Environment with less than 15 days a month at office</v>
      </c>
      <c r="L369" s="1" t="str">
        <f>IFERROR(__xludf.DUMMYFUNCTION("""COMPUTED_VALUE"""),"Employer who appreciates learning and enables that environment")</f>
        <v>Employer who appreciates learning and enables that environment</v>
      </c>
      <c r="M36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69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69" s="1" t="str">
        <f>IFERROR(__xludf.DUMMYFUNCTION("""COMPUTED_VALUE"""),"Manager who explains what is expected, sets a goal and helps achieve it")</f>
        <v>Manager who explains what is expected, sets a goal and helps achieve it</v>
      </c>
      <c r="P369" s="1" t="str">
        <f>IFERROR(__xludf.DUMMYFUNCTION("""COMPUTED_VALUE"""),"Work with more than 10 people in my team")</f>
        <v>Work with more than 10 people in my team</v>
      </c>
      <c r="Q369" s="1"/>
      <c r="R369" s="1"/>
      <c r="S369" s="1"/>
    </row>
    <row r="370">
      <c r="A370" s="2">
        <f>IFERROR(__xludf.DUMMYFUNCTION("""COMPUTED_VALUE"""),44944.429834849536)</f>
        <v>44944.42983</v>
      </c>
      <c r="B370" s="1" t="str">
        <f>IFERROR(__xludf.DUMMYFUNCTION("""COMPUTED_VALUE"""),"India")</f>
        <v>India</v>
      </c>
      <c r="C370" s="1">
        <f>IFERROR(__xludf.DUMMYFUNCTION("""COMPUTED_VALUE"""),500062.0)</f>
        <v>500062</v>
      </c>
      <c r="D370" s="1" t="str">
        <f>IFERROR(__xludf.DUMMYFUNCTION("""COMPUTED_VALUE"""),"Female")</f>
        <v>Female</v>
      </c>
      <c r="E370" s="1" t="str">
        <f>IFERROR(__xludf.DUMMYFUNCTION("""COMPUTED_VALUE"""),"My Parents")</f>
        <v>My Parents</v>
      </c>
      <c r="F370" s="1" t="str">
        <f>IFERROR(__xludf.DUMMYFUNCTION("""COMPUTED_VALUE"""),"Yes, I will earn and do that")</f>
        <v>Yes, I will earn and do that</v>
      </c>
      <c r="G370" s="1" t="str">
        <f>IFERROR(__xludf.DUMMYFUNCTION("""COMPUTED_VALUE"""),"Will work for 3 years or more")</f>
        <v>Will work for 3 years or more</v>
      </c>
      <c r="H370" s="1" t="str">
        <f>IFERROR(__xludf.DUMMYFUNCTION("""COMPUTED_VALUE"""),"No")</f>
        <v>No</v>
      </c>
      <c r="I370" s="1" t="str">
        <f>IFERROR(__xludf.DUMMYFUNCTION("""COMPUTED_VALUE"""),"Will NOT work for them")</f>
        <v>Will NOT work for them</v>
      </c>
      <c r="J370" s="1">
        <f>IFERROR(__xludf.DUMMYFUNCTION("""COMPUTED_VALUE"""),5.0)</f>
        <v>5</v>
      </c>
      <c r="K370" s="1" t="str">
        <f>IFERROR(__xludf.DUMMYFUNCTION("""COMPUTED_VALUE"""),"Every Day Office Environment")</f>
        <v>Every Day Office Environment</v>
      </c>
      <c r="L370" s="1" t="str">
        <f>IFERROR(__xludf.DUMMYFUNCTION("""COMPUTED_VALUE"""),"Employer who appreciates learning and enables that environment")</f>
        <v>Employer who appreciates learning and enables that environment</v>
      </c>
      <c r="M370" s="1" t="str">
        <f>IFERROR(__xludf.DUMMYFUNCTION("""COMPUTED_VALUE"""),"Self Paced Learning Portals, Instructor or Expert Learning Programs")</f>
        <v>Self Paced Learning Portals, Instructor or Expert Learning Programs</v>
      </c>
      <c r="N370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370" s="1" t="str">
        <f>IFERROR(__xludf.DUMMYFUNCTION("""COMPUTED_VALUE"""),"Manager who sets goal and helps me achieve it")</f>
        <v>Manager who sets goal and helps me achieve it</v>
      </c>
      <c r="P370" s="1" t="str">
        <f>IFERROR(__xludf.DUMMYFUNCTION("""COMPUTED_VALUE"""),"Work with 5 to 6 people in my team")</f>
        <v>Work with 5 to 6 people in my team</v>
      </c>
      <c r="Q370" s="1"/>
      <c r="R370" s="1"/>
      <c r="S370" s="1"/>
    </row>
    <row r="371">
      <c r="A371" s="2">
        <f>IFERROR(__xludf.DUMMYFUNCTION("""COMPUTED_VALUE"""),44944.90199975694)</f>
        <v>44944.902</v>
      </c>
      <c r="B371" s="1" t="str">
        <f>IFERROR(__xludf.DUMMYFUNCTION("""COMPUTED_VALUE"""),"India")</f>
        <v>India</v>
      </c>
      <c r="C371" s="1">
        <f>IFERROR(__xludf.DUMMYFUNCTION("""COMPUTED_VALUE"""),560100.0)</f>
        <v>560100</v>
      </c>
      <c r="D371" s="1" t="str">
        <f>IFERROR(__xludf.DUMMYFUNCTION("""COMPUTED_VALUE"""),"Female")</f>
        <v>Female</v>
      </c>
      <c r="E371" s="1" t="str">
        <f>IFERROR(__xludf.DUMMYFUNCTION("""COMPUTED_VALUE"""),"People who have changed the world for better")</f>
        <v>People who have changed the world for better</v>
      </c>
      <c r="F371" s="1" t="str">
        <f>IFERROR(__xludf.DUMMYFUNCTION("""COMPUTED_VALUE"""),"Yes, I will earn and do that")</f>
        <v>Yes, I will earn and do that</v>
      </c>
      <c r="G371" s="1" t="str">
        <f>IFERROR(__xludf.DUMMYFUNCTION("""COMPUTED_VALUE"""),"This will be hard to do, but if it is the right company I would try")</f>
        <v>This will be hard to do, but if it is the right company I would try</v>
      </c>
      <c r="H371" s="1" t="str">
        <f>IFERROR(__xludf.DUMMYFUNCTION("""COMPUTED_VALUE"""),"Yes")</f>
        <v>Yes</v>
      </c>
      <c r="I371" s="1" t="str">
        <f>IFERROR(__xludf.DUMMYFUNCTION("""COMPUTED_VALUE"""),"Will NOT work for them")</f>
        <v>Will NOT work for them</v>
      </c>
      <c r="J371" s="1">
        <f>IFERROR(__xludf.DUMMYFUNCTION("""COMPUTED_VALUE"""),6.0)</f>
        <v>6</v>
      </c>
      <c r="K371" s="1" t="str">
        <f>IFERROR(__xludf.DUMMYFUNCTION("""COMPUTED_VALUE"""),"Hybrid Working Environment with less than 10 days a month at office")</f>
        <v>Hybrid Working Environment with less than 10 days a month at office</v>
      </c>
      <c r="L3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1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371" s="1" t="str">
        <f>IFERROR(__xludf.DUMMYFUNCTION("""COMPUTED_VALUE"""),"Manager who explains what is expected, sets a goal and helps achieve it")</f>
        <v>Manager who explains what is expected, sets a goal and helps achieve it</v>
      </c>
      <c r="P371" s="1" t="str">
        <f>IFERROR(__xludf.DUMMYFUNCTION("""COMPUTED_VALUE"""),"Work with 5 to 6 people in my team")</f>
        <v>Work with 5 to 6 people in my team</v>
      </c>
      <c r="Q371" s="1"/>
      <c r="R371" s="1"/>
      <c r="S371" s="1"/>
    </row>
    <row r="372">
      <c r="A372" s="2">
        <f>IFERROR(__xludf.DUMMYFUNCTION("""COMPUTED_VALUE"""),44945.70682270834)</f>
        <v>44945.70682</v>
      </c>
      <c r="B372" s="1" t="str">
        <f>IFERROR(__xludf.DUMMYFUNCTION("""COMPUTED_VALUE"""),"India")</f>
        <v>India</v>
      </c>
      <c r="C372" s="1">
        <f>IFERROR(__xludf.DUMMYFUNCTION("""COMPUTED_VALUE"""),490006.0)</f>
        <v>490006</v>
      </c>
      <c r="D372" s="1" t="str">
        <f>IFERROR(__xludf.DUMMYFUNCTION("""COMPUTED_VALUE"""),"Female")</f>
        <v>Female</v>
      </c>
      <c r="E372" s="1" t="str">
        <f>IFERROR(__xludf.DUMMYFUNCTION("""COMPUTED_VALUE"""),"My Parents")</f>
        <v>My Parents</v>
      </c>
      <c r="F372" s="1" t="str">
        <f>IFERROR(__xludf.DUMMYFUNCTION("""COMPUTED_VALUE"""),"No I would not be pursuing Higher Education outside of India")</f>
        <v>No I would not be pursuing Higher Education outside of India</v>
      </c>
      <c r="G372" s="1" t="str">
        <f>IFERROR(__xludf.DUMMYFUNCTION("""COMPUTED_VALUE"""),"This will be hard to do, but if it is the right company I would try")</f>
        <v>This will be hard to do, but if it is the right company I would try</v>
      </c>
      <c r="H372" s="1" t="str">
        <f>IFERROR(__xludf.DUMMYFUNCTION("""COMPUTED_VALUE"""),"No")</f>
        <v>No</v>
      </c>
      <c r="I372" s="1" t="str">
        <f>IFERROR(__xludf.DUMMYFUNCTION("""COMPUTED_VALUE"""),"Will NOT work for them")</f>
        <v>Will NOT work for them</v>
      </c>
      <c r="J372" s="1">
        <f>IFERROR(__xludf.DUMMYFUNCTION("""COMPUTED_VALUE"""),7.0)</f>
        <v>7</v>
      </c>
      <c r="K372" s="1" t="str">
        <f>IFERROR(__xludf.DUMMYFUNCTION("""COMPUTED_VALUE"""),"Hybrid Working Environment with less than 15 days a month at office")</f>
        <v>Hybrid Working Environment with less than 15 days a month at office</v>
      </c>
      <c r="L3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2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72" s="1" t="str">
        <f>IFERROR(__xludf.DUMMYFUNCTION("""COMPUTED_VALUE"""),"Manager who clearly describes what she/he needs")</f>
        <v>Manager who clearly describes what she/he needs</v>
      </c>
      <c r="P372" s="1" t="str">
        <f>IFERROR(__xludf.DUMMYFUNCTION("""COMPUTED_VALUE"""),"Work with 5 to 6 people in my team")</f>
        <v>Work with 5 to 6 people in my team</v>
      </c>
      <c r="Q372" s="1"/>
      <c r="R372" s="1"/>
      <c r="S372" s="1"/>
    </row>
    <row r="373">
      <c r="A373" s="2">
        <f>IFERROR(__xludf.DUMMYFUNCTION("""COMPUTED_VALUE"""),44946.863761388886)</f>
        <v>44946.86376</v>
      </c>
      <c r="B373" s="1" t="str">
        <f>IFERROR(__xludf.DUMMYFUNCTION("""COMPUTED_VALUE"""),"India")</f>
        <v>India</v>
      </c>
      <c r="C373" s="1">
        <f>IFERROR(__xludf.DUMMYFUNCTION("""COMPUTED_VALUE"""),834001.0)</f>
        <v>834001</v>
      </c>
      <c r="D373" s="1" t="str">
        <f>IFERROR(__xludf.DUMMYFUNCTION("""COMPUTED_VALUE"""),"Male")</f>
        <v>Male</v>
      </c>
      <c r="E373" s="1" t="str">
        <f>IFERROR(__xludf.DUMMYFUNCTION("""COMPUTED_VALUE"""),"Influencers who had successful careers")</f>
        <v>Influencers who had successful careers</v>
      </c>
      <c r="F373" s="1" t="str">
        <f>IFERROR(__xludf.DUMMYFUNCTION("""COMPUTED_VALUE"""),"No, But if someone could bare the cost I will")</f>
        <v>No, But if someone could bare the cost I will</v>
      </c>
      <c r="G373" s="1" t="str">
        <f>IFERROR(__xludf.DUMMYFUNCTION("""COMPUTED_VALUE"""),"This will be hard to do, but if it is the right company I would try")</f>
        <v>This will be hard to do, but if it is the right company I would try</v>
      </c>
      <c r="H373" s="1" t="str">
        <f>IFERROR(__xludf.DUMMYFUNCTION("""COMPUTED_VALUE"""),"Yes")</f>
        <v>Yes</v>
      </c>
      <c r="I373" s="1" t="str">
        <f>IFERROR(__xludf.DUMMYFUNCTION("""COMPUTED_VALUE"""),"Will NOT work for them")</f>
        <v>Will NOT work for them</v>
      </c>
      <c r="J373" s="1">
        <f>IFERROR(__xludf.DUMMYFUNCTION("""COMPUTED_VALUE"""),7.0)</f>
        <v>7</v>
      </c>
      <c r="K373" s="1" t="str">
        <f>IFERROR(__xludf.DUMMYFUNCTION("""COMPUTED_VALUE"""),"Hybrid Working Environment with less than 15 days a month at office")</f>
        <v>Hybrid Working Environment with less than 15 days a month at office</v>
      </c>
      <c r="L3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3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73" s="1" t="str">
        <f>IFERROR(__xludf.DUMMYFUNCTION("""COMPUTED_VALUE"""),"Manager who explains what is expected, sets a goal and helps achieve it")</f>
        <v>Manager who explains what is expected, sets a goal and helps achieve it</v>
      </c>
      <c r="P373" s="1" t="str">
        <f>IFERROR(__xludf.DUMMYFUNCTION("""COMPUTED_VALUE"""),"Work with 5 to 6 people in my team")</f>
        <v>Work with 5 to 6 people in my team</v>
      </c>
      <c r="Q373" s="1"/>
      <c r="R373" s="1"/>
      <c r="S373" s="1"/>
    </row>
    <row r="374">
      <c r="A374" s="2">
        <f>IFERROR(__xludf.DUMMYFUNCTION("""COMPUTED_VALUE"""),44951.626994583334)</f>
        <v>44951.62699</v>
      </c>
      <c r="B374" s="1" t="str">
        <f>IFERROR(__xludf.DUMMYFUNCTION("""COMPUTED_VALUE"""),"India")</f>
        <v>India</v>
      </c>
      <c r="C374" s="1">
        <f>IFERROR(__xludf.DUMMYFUNCTION("""COMPUTED_VALUE"""),441111.0)</f>
        <v>441111</v>
      </c>
      <c r="D374" s="1" t="str">
        <f>IFERROR(__xludf.DUMMYFUNCTION("""COMPUTED_VALUE"""),"Female")</f>
        <v>Female</v>
      </c>
      <c r="E374" s="1" t="str">
        <f>IFERROR(__xludf.DUMMYFUNCTION("""COMPUTED_VALUE"""),"Influencers who had successful careers")</f>
        <v>Influencers who had successful careers</v>
      </c>
      <c r="F374" s="1" t="str">
        <f>IFERROR(__xludf.DUMMYFUNCTION("""COMPUTED_VALUE"""),"Yes, I will earn and do that")</f>
        <v>Yes, I will earn and do that</v>
      </c>
      <c r="G374" s="1" t="str">
        <f>IFERROR(__xludf.DUMMYFUNCTION("""COMPUTED_VALUE"""),"This will be hard to do, but if it is the right company I would try")</f>
        <v>This will be hard to do, but if it is the right company I would try</v>
      </c>
      <c r="H374" s="1" t="str">
        <f>IFERROR(__xludf.DUMMYFUNCTION("""COMPUTED_VALUE"""),"No")</f>
        <v>No</v>
      </c>
      <c r="I374" s="1" t="str">
        <f>IFERROR(__xludf.DUMMYFUNCTION("""COMPUTED_VALUE"""),"Will NOT work for them")</f>
        <v>Will NOT work for them</v>
      </c>
      <c r="J374" s="1">
        <f>IFERROR(__xludf.DUMMYFUNCTION("""COMPUTED_VALUE"""),1.0)</f>
        <v>1</v>
      </c>
      <c r="K374" s="1" t="str">
        <f>IFERROR(__xludf.DUMMYFUNCTION("""COMPUTED_VALUE"""),"Every Day Office Environment")</f>
        <v>Every Day Office Environment</v>
      </c>
      <c r="L3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4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74" s="1" t="str">
        <f>IFERROR(__xludf.DUMMYFUNCTION("""COMPUTED_VALUE"""),"Manager who explains what is expected, sets a goal and helps achieve it")</f>
        <v>Manager who explains what is expected, sets a goal and helps achieve it</v>
      </c>
      <c r="P374" s="1" t="str">
        <f>IFERROR(__xludf.DUMMYFUNCTION("""COMPUTED_VALUE"""),"Work with more than 10 people in my team")</f>
        <v>Work with more than 10 people in my team</v>
      </c>
      <c r="Q374" s="1"/>
      <c r="R374" s="1"/>
      <c r="S374" s="1"/>
    </row>
    <row r="375">
      <c r="A375" s="2">
        <f>IFERROR(__xludf.DUMMYFUNCTION("""COMPUTED_VALUE"""),44952.719162291665)</f>
        <v>44952.71916</v>
      </c>
      <c r="B375" s="1" t="str">
        <f>IFERROR(__xludf.DUMMYFUNCTION("""COMPUTED_VALUE"""),"India")</f>
        <v>India</v>
      </c>
      <c r="C375" s="1">
        <f>IFERROR(__xludf.DUMMYFUNCTION("""COMPUTED_VALUE"""),631052.0)</f>
        <v>631052</v>
      </c>
      <c r="D375" s="1" t="str">
        <f>IFERROR(__xludf.DUMMYFUNCTION("""COMPUTED_VALUE"""),"Female")</f>
        <v>Female</v>
      </c>
      <c r="E375" s="1" t="str">
        <f>IFERROR(__xludf.DUMMYFUNCTION("""COMPUTED_VALUE"""),"My Parents")</f>
        <v>My Parents</v>
      </c>
      <c r="F375" s="1" t="str">
        <f>IFERROR(__xludf.DUMMYFUNCTION("""COMPUTED_VALUE"""),"Yes, I will earn and do that")</f>
        <v>Yes, I will earn and do that</v>
      </c>
      <c r="G375" s="1" t="str">
        <f>IFERROR(__xludf.DUMMYFUNCTION("""COMPUTED_VALUE"""),"This will be hard to do, but if it is the right company I would try")</f>
        <v>This will be hard to do, but if it is the right company I would try</v>
      </c>
      <c r="H375" s="1" t="str">
        <f>IFERROR(__xludf.DUMMYFUNCTION("""COMPUTED_VALUE"""),"No")</f>
        <v>No</v>
      </c>
      <c r="I375" s="1" t="str">
        <f>IFERROR(__xludf.DUMMYFUNCTION("""COMPUTED_VALUE"""),"Will NOT work for them")</f>
        <v>Will NOT work for them</v>
      </c>
      <c r="J375" s="1">
        <f>IFERROR(__xludf.DUMMYFUNCTION("""COMPUTED_VALUE"""),2.0)</f>
        <v>2</v>
      </c>
      <c r="K375" s="1" t="str">
        <f>IFERROR(__xludf.DUMMYFUNCTION("""COMPUTED_VALUE"""),"Hybrid Working Environment with less than 15 days a month at office")</f>
        <v>Hybrid Working Environment with less than 15 days a month at office</v>
      </c>
      <c r="L375" s="1" t="str">
        <f>IFERROR(__xludf.DUMMYFUNCTION("""COMPUTED_VALUE"""),"Employer who appreciates learning and enables that environment")</f>
        <v>Employer who appreciates learning and enables that environment</v>
      </c>
      <c r="M375" s="1" t="str">
        <f>IFERROR(__xludf.DUMMYFUNCTION("""COMPUTED_VALUE"""),"Self Paced Learning Portals, Instructor or Expert Learning Programs")</f>
        <v>Self Paced Learning Portals, Instructor or Expert Learning Programs</v>
      </c>
      <c r="N375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375" s="1" t="str">
        <f>IFERROR(__xludf.DUMMYFUNCTION("""COMPUTED_VALUE"""),"Manager who explains what is expected, sets a goal and helps achieve it")</f>
        <v>Manager who explains what is expected, sets a goal and helps achieve it</v>
      </c>
      <c r="P375" s="1" t="str">
        <f>IFERROR(__xludf.DUMMYFUNCTION("""COMPUTED_VALUE"""),"Work with 7 to 10 or more people in my team")</f>
        <v>Work with 7 to 10 or more people in my team</v>
      </c>
      <c r="Q375" s="1"/>
      <c r="R375" s="1"/>
      <c r="S375" s="1"/>
    </row>
    <row r="376">
      <c r="A376" s="2">
        <f>IFERROR(__xludf.DUMMYFUNCTION("""COMPUTED_VALUE"""),44952.945734305555)</f>
        <v>44952.94573</v>
      </c>
      <c r="B376" s="1" t="str">
        <f>IFERROR(__xludf.DUMMYFUNCTION("""COMPUTED_VALUE"""),"India")</f>
        <v>India</v>
      </c>
      <c r="C376" s="1">
        <f>IFERROR(__xludf.DUMMYFUNCTION("""COMPUTED_VALUE"""),416520.0)</f>
        <v>416520</v>
      </c>
      <c r="D376" s="1" t="str">
        <f>IFERROR(__xludf.DUMMYFUNCTION("""COMPUTED_VALUE"""),"Female")</f>
        <v>Female</v>
      </c>
      <c r="E376" s="1" t="str">
        <f>IFERROR(__xludf.DUMMYFUNCTION("""COMPUTED_VALUE"""),"My Parents")</f>
        <v>My Parents</v>
      </c>
      <c r="F376" s="1" t="str">
        <f>IFERROR(__xludf.DUMMYFUNCTION("""COMPUTED_VALUE"""),"No I would not be pursuing Higher Education outside of India")</f>
        <v>No I would not be pursuing Higher Education outside of India</v>
      </c>
      <c r="G376" s="1" t="str">
        <f>IFERROR(__xludf.DUMMYFUNCTION("""COMPUTED_VALUE"""),"Will work for 3 years or more")</f>
        <v>Will work for 3 years or more</v>
      </c>
      <c r="H376" s="1" t="str">
        <f>IFERROR(__xludf.DUMMYFUNCTION("""COMPUTED_VALUE"""),"Yes")</f>
        <v>Yes</v>
      </c>
      <c r="I376" s="1" t="str">
        <f>IFERROR(__xludf.DUMMYFUNCTION("""COMPUTED_VALUE"""),"Will work for them")</f>
        <v>Will work for them</v>
      </c>
      <c r="J376" s="1">
        <f>IFERROR(__xludf.DUMMYFUNCTION("""COMPUTED_VALUE"""),2.0)</f>
        <v>2</v>
      </c>
      <c r="K376" s="1" t="str">
        <f>IFERROR(__xludf.DUMMYFUNCTION("""COMPUTED_VALUE"""),"Fully Remote with Options to travel as and when needed")</f>
        <v>Fully Remote with Options to travel as and when needed</v>
      </c>
      <c r="L3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76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76" s="1" t="str">
        <f>IFERROR(__xludf.DUMMYFUNCTION("""COMPUTED_VALUE"""),"Manager who explains what is expected, sets a goal and helps achieve it")</f>
        <v>Manager who explains what is expected, sets a goal and helps achieve it</v>
      </c>
      <c r="P376" s="1" t="str">
        <f>IFERROR(__xludf.DUMMYFUNCTION("""COMPUTED_VALUE"""),"Work with 5 to 6 people in my team")</f>
        <v>Work with 5 to 6 people in my team</v>
      </c>
      <c r="Q376" s="1"/>
      <c r="R376" s="1"/>
      <c r="S376" s="1"/>
    </row>
    <row r="377">
      <c r="A377" s="2">
        <f>IFERROR(__xludf.DUMMYFUNCTION("""COMPUTED_VALUE"""),44954.48425894676)</f>
        <v>44954.48426</v>
      </c>
      <c r="B377" s="1" t="str">
        <f>IFERROR(__xludf.DUMMYFUNCTION("""COMPUTED_VALUE"""),"India")</f>
        <v>India</v>
      </c>
      <c r="C377" s="1">
        <f>IFERROR(__xludf.DUMMYFUNCTION("""COMPUTED_VALUE"""),560100.0)</f>
        <v>560100</v>
      </c>
      <c r="D377" s="1" t="str">
        <f>IFERROR(__xludf.DUMMYFUNCTION("""COMPUTED_VALUE"""),"Male")</f>
        <v>Male</v>
      </c>
      <c r="E377" s="1" t="str">
        <f>IFERROR(__xludf.DUMMYFUNCTION("""COMPUTED_VALUE"""),"Influencers who had successful careers")</f>
        <v>Influencers who had successful careers</v>
      </c>
      <c r="F377" s="1" t="str">
        <f>IFERROR(__xludf.DUMMYFUNCTION("""COMPUTED_VALUE"""),"No I would not be pursuing Higher Education outside of India")</f>
        <v>No I would not be pursuing Higher Education outside of India</v>
      </c>
      <c r="G377" s="1" t="str">
        <f>IFERROR(__xludf.DUMMYFUNCTION("""COMPUTED_VALUE"""),"Will work for 3 years or more")</f>
        <v>Will work for 3 years or more</v>
      </c>
      <c r="H377" s="1" t="str">
        <f>IFERROR(__xludf.DUMMYFUNCTION("""COMPUTED_VALUE"""),"No")</f>
        <v>No</v>
      </c>
      <c r="I377" s="1" t="str">
        <f>IFERROR(__xludf.DUMMYFUNCTION("""COMPUTED_VALUE"""),"Will NOT work for them")</f>
        <v>Will NOT work for them</v>
      </c>
      <c r="J377" s="1">
        <f>IFERROR(__xludf.DUMMYFUNCTION("""COMPUTED_VALUE"""),10.0)</f>
        <v>10</v>
      </c>
      <c r="K377" s="1" t="str">
        <f>IFERROR(__xludf.DUMMYFUNCTION("""COMPUTED_VALUE"""),"Every Day Office Environment")</f>
        <v>Every Day Office Environment</v>
      </c>
      <c r="L377" s="1" t="str">
        <f>IFERROR(__xludf.DUMMYFUNCTION("""COMPUTED_VALUE"""),"Employer who appreciates learning and enables that environment")</f>
        <v>Employer who appreciates learning and enables that environment</v>
      </c>
      <c r="M377" s="1" t="str">
        <f>IFERROR(__xludf.DUMMYFUNCTION("""COMPUTED_VALUE"""),"Instructor or Expert Learning Programs, Learning by observing others")</f>
        <v>Instructor or Expert Learning Programs, Learning by observing others</v>
      </c>
      <c r="N377" s="1" t="str">
        <f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377" s="1" t="str">
        <f>IFERROR(__xludf.DUMMYFUNCTION("""COMPUTED_VALUE"""),"Manager who sets goal and helps me achieve it")</f>
        <v>Manager who sets goal and helps me achieve it</v>
      </c>
      <c r="P377" s="1" t="str">
        <f>IFERROR(__xludf.DUMMYFUNCTION("""COMPUTED_VALUE"""),"Work with more than 10 people in my team")</f>
        <v>Work with more than 10 people in my team</v>
      </c>
      <c r="Q377" s="1"/>
      <c r="R377" s="1"/>
      <c r="S377" s="1"/>
    </row>
    <row r="378">
      <c r="A378" s="2">
        <f>IFERROR(__xludf.DUMMYFUNCTION("""COMPUTED_VALUE"""),44954.48429057871)</f>
        <v>44954.48429</v>
      </c>
      <c r="B378" s="1" t="str">
        <f>IFERROR(__xludf.DUMMYFUNCTION("""COMPUTED_VALUE"""),"India")</f>
        <v>India</v>
      </c>
      <c r="C378" s="1">
        <f>IFERROR(__xludf.DUMMYFUNCTION("""COMPUTED_VALUE"""),632301.0)</f>
        <v>632301</v>
      </c>
      <c r="D378" s="1" t="str">
        <f>IFERROR(__xludf.DUMMYFUNCTION("""COMPUTED_VALUE"""),"Female")</f>
        <v>Female</v>
      </c>
      <c r="E378" s="1" t="str">
        <f>IFERROR(__xludf.DUMMYFUNCTION("""COMPUTED_VALUE"""),"Influencers who had successful careers")</f>
        <v>Influencers who had successful careers</v>
      </c>
      <c r="F378" s="1" t="str">
        <f>IFERROR(__xludf.DUMMYFUNCTION("""COMPUTED_VALUE"""),"No I would not be pursuing Higher Education outside of India")</f>
        <v>No I would not be pursuing Higher Education outside of India</v>
      </c>
      <c r="G378" s="1" t="str">
        <f>IFERROR(__xludf.DUMMYFUNCTION("""COMPUTED_VALUE"""),"This will be hard to do, but if it is the right company I would try")</f>
        <v>This will be hard to do, but if it is the right company I would try</v>
      </c>
      <c r="H378" s="1" t="str">
        <f>IFERROR(__xludf.DUMMYFUNCTION("""COMPUTED_VALUE"""),"Yes")</f>
        <v>Yes</v>
      </c>
      <c r="I378" s="1" t="str">
        <f>IFERROR(__xludf.DUMMYFUNCTION("""COMPUTED_VALUE"""),"Will work for them")</f>
        <v>Will work for them</v>
      </c>
      <c r="J378" s="1">
        <f>IFERROR(__xludf.DUMMYFUNCTION("""COMPUTED_VALUE"""),5.0)</f>
        <v>5</v>
      </c>
      <c r="K378" s="1" t="str">
        <f>IFERROR(__xludf.DUMMYFUNCTION("""COMPUTED_VALUE"""),"Every Day Office Environment")</f>
        <v>Every Day Office Environment</v>
      </c>
      <c r="L378" s="1" t="str">
        <f>IFERROR(__xludf.DUMMYFUNCTION("""COMPUTED_VALUE"""),"Employer who appreciates learning and enables that environment")</f>
        <v>Employer who appreciates learning and enables that environment</v>
      </c>
      <c r="M378" s="1" t="str">
        <f>IFERROR(__xludf.DUMMYFUNCTION("""COMPUTED_VALUE"""),"Self Paced Learning Portals, Learning by observing others")</f>
        <v>Self Paced Learning Portals, Learning by observing others</v>
      </c>
      <c r="N378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378" s="1" t="str">
        <f>IFERROR(__xludf.DUMMYFUNCTION("""COMPUTED_VALUE"""),"Manager who explains what is expected, sets a goal and helps achieve it")</f>
        <v>Manager who explains what is expected, sets a goal and helps achieve it</v>
      </c>
      <c r="P378" s="1" t="str">
        <f>IFERROR(__xludf.DUMMYFUNCTION("""COMPUTED_VALUE"""),"Work with 5 to 6 people in my team")</f>
        <v>Work with 5 to 6 people in my team</v>
      </c>
      <c r="Q378" s="1"/>
      <c r="R378" s="1"/>
      <c r="S378" s="1"/>
    </row>
    <row r="379">
      <c r="A379" s="2">
        <f>IFERROR(__xludf.DUMMYFUNCTION("""COMPUTED_VALUE"""),44977.87797701389)</f>
        <v>44977.87798</v>
      </c>
      <c r="B379" s="1" t="str">
        <f>IFERROR(__xludf.DUMMYFUNCTION("""COMPUTED_VALUE"""),"India")</f>
        <v>India</v>
      </c>
      <c r="C379" s="1">
        <f>IFERROR(__xludf.DUMMYFUNCTION("""COMPUTED_VALUE"""),641046.0)</f>
        <v>641046</v>
      </c>
      <c r="D379" s="1" t="str">
        <f>IFERROR(__xludf.DUMMYFUNCTION("""COMPUTED_VALUE"""),"Male")</f>
        <v>Male</v>
      </c>
      <c r="E379" s="1" t="str">
        <f>IFERROR(__xludf.DUMMYFUNCTION("""COMPUTED_VALUE"""),"People who have changed the world for better")</f>
        <v>People who have changed the world for better</v>
      </c>
      <c r="F379" s="1" t="str">
        <f>IFERROR(__xludf.DUMMYFUNCTION("""COMPUTED_VALUE"""),"Yes, I will earn and do that")</f>
        <v>Yes, I will earn and do that</v>
      </c>
      <c r="G379" s="1" t="str">
        <f>IFERROR(__xludf.DUMMYFUNCTION("""COMPUTED_VALUE"""),"This will be hard to do, but if it is the right company I would try")</f>
        <v>This will be hard to do, but if it is the right company I would try</v>
      </c>
      <c r="H379" s="1" t="str">
        <f>IFERROR(__xludf.DUMMYFUNCTION("""COMPUTED_VALUE"""),"Yes")</f>
        <v>Yes</v>
      </c>
      <c r="I379" s="1" t="str">
        <f>IFERROR(__xludf.DUMMYFUNCTION("""COMPUTED_VALUE"""),"Will NOT work for them")</f>
        <v>Will NOT work for them</v>
      </c>
      <c r="J379" s="1">
        <f>IFERROR(__xludf.DUMMYFUNCTION("""COMPUTED_VALUE"""),6.0)</f>
        <v>6</v>
      </c>
      <c r="K379" s="1" t="str">
        <f>IFERROR(__xludf.DUMMYFUNCTION("""COMPUTED_VALUE"""),"Every Day Office Environment")</f>
        <v>Every Day Office Environment</v>
      </c>
      <c r="L379" s="1" t="str">
        <f>IFERROR(__xludf.DUMMYFUNCTION("""COMPUTED_VALUE"""),"Employer who appreciates learning and enables that environment")</f>
        <v>Employer who appreciates learning and enables that environment</v>
      </c>
      <c r="M379" s="1" t="str">
        <f>IFERROR(__xludf.DUMMYFUNCTION("""COMPUTED_VALUE"""),"Instructor or Expert Learning Programs, Learning by observing others")</f>
        <v>Instructor or Expert Learning Programs, Learning by observing others</v>
      </c>
      <c r="N379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79" s="1" t="str">
        <f>IFERROR(__xludf.DUMMYFUNCTION("""COMPUTED_VALUE"""),"Manager who explains what is expected, sets a goal and helps achieve it")</f>
        <v>Manager who explains what is expected, sets a goal and helps achieve it</v>
      </c>
      <c r="P379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379" s="1"/>
      <c r="R379" s="1"/>
      <c r="S379" s="1"/>
    </row>
    <row r="380">
      <c r="A380" s="2">
        <f>IFERROR(__xludf.DUMMYFUNCTION("""COMPUTED_VALUE"""),44979.510451458336)</f>
        <v>44979.51045</v>
      </c>
      <c r="B380" s="1" t="str">
        <f>IFERROR(__xludf.DUMMYFUNCTION("""COMPUTED_VALUE"""),"India")</f>
        <v>India</v>
      </c>
      <c r="C380" s="1">
        <f>IFERROR(__xludf.DUMMYFUNCTION("""COMPUTED_VALUE"""),394230.0)</f>
        <v>394230</v>
      </c>
      <c r="D380" s="1" t="str">
        <f>IFERROR(__xludf.DUMMYFUNCTION("""COMPUTED_VALUE"""),"Male")</f>
        <v>Male</v>
      </c>
      <c r="E380" s="1" t="str">
        <f>IFERROR(__xludf.DUMMYFUNCTION("""COMPUTED_VALUE"""),"My Parents")</f>
        <v>My Parents</v>
      </c>
      <c r="F380" s="1" t="str">
        <f>IFERROR(__xludf.DUMMYFUNCTION("""COMPUTED_VALUE"""),"No, But if someone could bare the cost I will")</f>
        <v>No, But if someone could bare the cost I will</v>
      </c>
      <c r="G380" s="1" t="str">
        <f>IFERROR(__xludf.DUMMYFUNCTION("""COMPUTED_VALUE"""),"This will be hard to do, but if it is the right company I would try")</f>
        <v>This will be hard to do, but if it is the right company I would try</v>
      </c>
      <c r="H380" s="1" t="str">
        <f>IFERROR(__xludf.DUMMYFUNCTION("""COMPUTED_VALUE"""),"Yes")</f>
        <v>Yes</v>
      </c>
      <c r="I380" s="1" t="str">
        <f>IFERROR(__xludf.DUMMYFUNCTION("""COMPUTED_VALUE"""),"Will work for them")</f>
        <v>Will work for them</v>
      </c>
      <c r="J380" s="1">
        <f>IFERROR(__xludf.DUMMYFUNCTION("""COMPUTED_VALUE"""),10.0)</f>
        <v>10</v>
      </c>
      <c r="K380" s="1" t="str">
        <f>IFERROR(__xludf.DUMMYFUNCTION("""COMPUTED_VALUE"""),"Every Day Office Environment")</f>
        <v>Every Day Office Environment</v>
      </c>
      <c r="L3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80" s="1" t="str">
        <f>IFERROR(__xludf.DUMMYFUNCTION("""COMPUTED_VALUE"""),"Business Operations in any organization, Design and Develop amazing software, Become a content Creator in some platform")</f>
        <v>Business Operations in any organization, Design and Develop amazing software, Become a content Creator in some platform</v>
      </c>
      <c r="O380" s="1" t="str">
        <f>IFERROR(__xludf.DUMMYFUNCTION("""COMPUTED_VALUE"""),"Manager who explains what is expected, sets a goal and helps achieve it")</f>
        <v>Manager who explains what is expected, sets a goal and helps achieve it</v>
      </c>
      <c r="P380" s="1" t="str">
        <f>IFERROR(__xludf.DUMMYFUNCTION("""COMPUTED_VALUE"""),"Work with 5 to 6 people in my team")</f>
        <v>Work with 5 to 6 people in my team</v>
      </c>
      <c r="Q380" s="1"/>
      <c r="R380" s="1"/>
      <c r="S380" s="1"/>
    </row>
    <row r="381">
      <c r="A381" s="2">
        <f>IFERROR(__xludf.DUMMYFUNCTION("""COMPUTED_VALUE"""),44985.8199412963)</f>
        <v>44985.81994</v>
      </c>
      <c r="B381" s="1" t="str">
        <f>IFERROR(__xludf.DUMMYFUNCTION("""COMPUTED_VALUE"""),"India")</f>
        <v>India</v>
      </c>
      <c r="C381" s="1">
        <f>IFERROR(__xludf.DUMMYFUNCTION("""COMPUTED_VALUE"""),44023.0)</f>
        <v>44023</v>
      </c>
      <c r="D381" s="1" t="str">
        <f>IFERROR(__xludf.DUMMYFUNCTION("""COMPUTED_VALUE"""),"Male")</f>
        <v>Male</v>
      </c>
      <c r="E381" s="1" t="str">
        <f>IFERROR(__xludf.DUMMYFUNCTION("""COMPUTED_VALUE"""),"My Parents")</f>
        <v>My Parents</v>
      </c>
      <c r="F381" s="1" t="str">
        <f>IFERROR(__xludf.DUMMYFUNCTION("""COMPUTED_VALUE"""),"No I would not be pursuing Higher Education outside of India")</f>
        <v>No I would not be pursuing Higher Education outside of India</v>
      </c>
      <c r="G381" s="1" t="str">
        <f>IFERROR(__xludf.DUMMYFUNCTION("""COMPUTED_VALUE"""),"This will be hard to do, but if it is the right company I would try")</f>
        <v>This will be hard to do, but if it is the right company I would try</v>
      </c>
      <c r="H381" s="1" t="str">
        <f>IFERROR(__xludf.DUMMYFUNCTION("""COMPUTED_VALUE"""),"Yes")</f>
        <v>Yes</v>
      </c>
      <c r="I381" s="1" t="str">
        <f>IFERROR(__xludf.DUMMYFUNCTION("""COMPUTED_VALUE"""),"Will work for them")</f>
        <v>Will work for them</v>
      </c>
      <c r="J381" s="1">
        <f>IFERROR(__xludf.DUMMYFUNCTION("""COMPUTED_VALUE"""),5.0)</f>
        <v>5</v>
      </c>
      <c r="K381" s="1" t="str">
        <f>IFERROR(__xludf.DUMMYFUNCTION("""COMPUTED_VALUE"""),"Hybrid Working Environment with less than 10 days a month at office")</f>
        <v>Hybrid Working Environment with less than 10 days a month at office</v>
      </c>
      <c r="L381" s="1" t="str">
        <f>IFERROR(__xludf.DUMMYFUNCTION("""COMPUTED_VALUE"""),"Employer who rewards learning and enables that environment")</f>
        <v>Employer who rewards learning and enables that environment</v>
      </c>
      <c r="M381" s="1" t="str">
        <f>IFERROR(__xludf.DUMMYFUNCTION("""COMPUTED_VALUE"""),"Instructor or Expert Learning Programs, Learning by observing others")</f>
        <v>Instructor or Expert Learning Programs, Learning by observing others</v>
      </c>
      <c r="N381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381" s="1" t="str">
        <f>IFERROR(__xludf.DUMMYFUNCTION("""COMPUTED_VALUE"""),"Manager who sets goal and helps me achieve it")</f>
        <v>Manager who sets goal and helps me achieve it</v>
      </c>
      <c r="P381" s="1" t="str">
        <f>IFERROR(__xludf.DUMMYFUNCTION("""COMPUTED_VALUE"""),"Work with more than 10 people in my team")</f>
        <v>Work with more than 10 people in my team</v>
      </c>
      <c r="Q381" s="1"/>
      <c r="R381" s="1"/>
      <c r="S381" s="1"/>
    </row>
    <row r="382">
      <c r="A382" s="2">
        <f>IFERROR(__xludf.DUMMYFUNCTION("""COMPUTED_VALUE"""),45012.66433237269)</f>
        <v>45012.66433</v>
      </c>
      <c r="B382" s="1" t="str">
        <f>IFERROR(__xludf.DUMMYFUNCTION("""COMPUTED_VALUE"""),"India")</f>
        <v>India</v>
      </c>
      <c r="C382" s="1">
        <f>IFERROR(__xludf.DUMMYFUNCTION("""COMPUTED_VALUE"""),620017.0)</f>
        <v>620017</v>
      </c>
      <c r="D382" s="1" t="str">
        <f>IFERROR(__xludf.DUMMYFUNCTION("""COMPUTED_VALUE"""),"Female")</f>
        <v>Female</v>
      </c>
      <c r="E382" s="1" t="str">
        <f>IFERROR(__xludf.DUMMYFUNCTION("""COMPUTED_VALUE"""),"People who have changed the world for better")</f>
        <v>People who have changed the world for better</v>
      </c>
      <c r="F382" s="1" t="str">
        <f>IFERROR(__xludf.DUMMYFUNCTION("""COMPUTED_VALUE"""),"No, But if someone could bare the cost I will")</f>
        <v>No, But if someone could bare the cost I will</v>
      </c>
      <c r="G382" s="1" t="str">
        <f>IFERROR(__xludf.DUMMYFUNCTION("""COMPUTED_VALUE"""),"Will work for 3 years or more")</f>
        <v>Will work for 3 years or more</v>
      </c>
      <c r="H382" s="1" t="str">
        <f>IFERROR(__xludf.DUMMYFUNCTION("""COMPUTED_VALUE"""),"No")</f>
        <v>No</v>
      </c>
      <c r="I382" s="1" t="str">
        <f>IFERROR(__xludf.DUMMYFUNCTION("""COMPUTED_VALUE"""),"Will NOT work for them")</f>
        <v>Will NOT work for them</v>
      </c>
      <c r="J382" s="1">
        <f>IFERROR(__xludf.DUMMYFUNCTION("""COMPUTED_VALUE"""),5.0)</f>
        <v>5</v>
      </c>
      <c r="K382" s="1" t="str">
        <f>IFERROR(__xludf.DUMMYFUNCTION("""COMPUTED_VALUE"""),"Hybrid Working Environment with less than 15 days a month at office")</f>
        <v>Hybrid Working Environment with less than 15 days a month at office</v>
      </c>
      <c r="L382" s="1" t="str">
        <f>IFERROR(__xludf.DUMMYFUNCTION("""COMPUTED_VALUE"""),"Employer who appreciates learning and enables that environment")</f>
        <v>Employer who appreciates learning and enables that environment</v>
      </c>
      <c r="M382" s="1" t="str">
        <f>IFERROR(__xludf.DUMMYFUNCTION("""COMPUTED_VALUE"""),"Self Paced Learning Portals, Instructor or Expert Learning Programs")</f>
        <v>Self Paced Learning Portals, Instructor or Expert Learning Programs</v>
      </c>
      <c r="N382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82" s="1" t="str">
        <f>IFERROR(__xludf.DUMMYFUNCTION("""COMPUTED_VALUE"""),"Manager who explains what is expected, sets a goal and helps achieve it")</f>
        <v>Manager who explains what is expected, sets a goal and helps achieve it</v>
      </c>
      <c r="P382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382" s="1"/>
      <c r="R382" s="1"/>
      <c r="S382" s="1"/>
    </row>
    <row r="383">
      <c r="A383" s="2">
        <f>IFERROR(__xludf.DUMMYFUNCTION("""COMPUTED_VALUE"""),45020.87736114583)</f>
        <v>45020.87736</v>
      </c>
      <c r="B383" s="1" t="str">
        <f>IFERROR(__xludf.DUMMYFUNCTION("""COMPUTED_VALUE"""),"India")</f>
        <v>India</v>
      </c>
      <c r="C383" s="1">
        <f>IFERROR(__xludf.DUMMYFUNCTION("""COMPUTED_VALUE"""),500032.0)</f>
        <v>500032</v>
      </c>
      <c r="D383" s="1" t="str">
        <f>IFERROR(__xludf.DUMMYFUNCTION("""COMPUTED_VALUE"""),"Male")</f>
        <v>Male</v>
      </c>
      <c r="E383" s="1" t="str">
        <f>IFERROR(__xludf.DUMMYFUNCTION("""COMPUTED_VALUE"""),"People who have changed the world for better")</f>
        <v>People who have changed the world for better</v>
      </c>
      <c r="F383" s="1" t="str">
        <f>IFERROR(__xludf.DUMMYFUNCTION("""COMPUTED_VALUE"""),"No I would not be pursuing Higher Education outside of India")</f>
        <v>No I would not be pursuing Higher Education outside of India</v>
      </c>
      <c r="G383" s="1" t="str">
        <f>IFERROR(__xludf.DUMMYFUNCTION("""COMPUTED_VALUE"""),"Will work for 3 years or more")</f>
        <v>Will work for 3 years or more</v>
      </c>
      <c r="H383" s="1" t="str">
        <f>IFERROR(__xludf.DUMMYFUNCTION("""COMPUTED_VALUE"""),"No")</f>
        <v>No</v>
      </c>
      <c r="I383" s="1" t="str">
        <f>IFERROR(__xludf.DUMMYFUNCTION("""COMPUTED_VALUE"""),"Will NOT work for them")</f>
        <v>Will NOT work for them</v>
      </c>
      <c r="J383" s="1">
        <f>IFERROR(__xludf.DUMMYFUNCTION("""COMPUTED_VALUE"""),5.0)</f>
        <v>5</v>
      </c>
      <c r="K383" s="1" t="str">
        <f>IFERROR(__xludf.DUMMYFUNCTION("""COMPUTED_VALUE"""),"Fully Remote with Options to travel as and when needed")</f>
        <v>Fully Remote with Options to travel as and when needed</v>
      </c>
      <c r="L3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83" s="1" t="str">
        <f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383" s="1" t="str">
        <f>IFERROR(__xludf.DUMMYFUNCTION("""COMPUTED_VALUE"""),"Manager who explains what is expected, sets a goal and helps achieve it")</f>
        <v>Manager who explains what is expected, sets a goal and helps achieve it</v>
      </c>
      <c r="P383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383" s="1" t="str">
        <f>IFERROR(__xludf.DUMMYFUNCTION("""COMPUTED_VALUE"""),"Yes, I Understand this is gonna happen everywhere")</f>
        <v>Yes, I Understand this is gonna happen everywhere</v>
      </c>
      <c r="R383" s="1"/>
      <c r="S383" s="1"/>
    </row>
    <row r="384">
      <c r="A384" s="2">
        <f>IFERROR(__xludf.DUMMYFUNCTION("""COMPUTED_VALUE"""),45020.87831534722)</f>
        <v>45020.87832</v>
      </c>
      <c r="B384" s="1" t="str">
        <f>IFERROR(__xludf.DUMMYFUNCTION("""COMPUTED_VALUE"""),"India")</f>
        <v>India</v>
      </c>
      <c r="C384" s="1">
        <f>IFERROR(__xludf.DUMMYFUNCTION("""COMPUTED_VALUE"""),600083.0)</f>
        <v>600083</v>
      </c>
      <c r="D384" s="1" t="str">
        <f>IFERROR(__xludf.DUMMYFUNCTION("""COMPUTED_VALUE"""),"Female")</f>
        <v>Female</v>
      </c>
      <c r="E384" s="1" t="str">
        <f>IFERROR(__xludf.DUMMYFUNCTION("""COMPUTED_VALUE"""),"People from my circle, but not family members")</f>
        <v>People from my circle, but not family members</v>
      </c>
      <c r="F384" s="1" t="str">
        <f>IFERROR(__xludf.DUMMYFUNCTION("""COMPUTED_VALUE"""),"Yes, I will earn and do that")</f>
        <v>Yes, I will earn and do that</v>
      </c>
      <c r="G384" s="1" t="str">
        <f>IFERROR(__xludf.DUMMYFUNCTION("""COMPUTED_VALUE"""),"No way, 3 years with one employer is crazy")</f>
        <v>No way, 3 years with one employer is crazy</v>
      </c>
      <c r="H384" s="1" t="str">
        <f>IFERROR(__xludf.DUMMYFUNCTION("""COMPUTED_VALUE"""),"No")</f>
        <v>No</v>
      </c>
      <c r="I384" s="1" t="str">
        <f>IFERROR(__xludf.DUMMYFUNCTION("""COMPUTED_VALUE"""),"Will NOT work for them")</f>
        <v>Will NOT work for them</v>
      </c>
      <c r="J384" s="1">
        <f>IFERROR(__xludf.DUMMYFUNCTION("""COMPUTED_VALUE"""),3.0)</f>
        <v>3</v>
      </c>
      <c r="K384" s="1" t="str">
        <f>IFERROR(__xludf.DUMMYFUNCTION("""COMPUTED_VALUE"""),"Fully Remote with Options to travel as and when needed")</f>
        <v>Fully Remote with Options to travel as and when needed</v>
      </c>
      <c r="L3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4" s="1" t="str">
        <f>IFERROR(__xludf.DUMMYFUNCTION("""COMPUTED_VALUE"""),"Self Paced Learning Portals, Learning by observing others")</f>
        <v>Self Paced Learning Portals, Learning by observing others</v>
      </c>
      <c r="N384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84" s="1" t="str">
        <f>IFERROR(__xludf.DUMMYFUNCTION("""COMPUTED_VALUE"""),"Manager who explains what is expected, sets a goal and helps achieve it")</f>
        <v>Manager who explains what is expected, sets a goal and helps achieve it</v>
      </c>
      <c r="P384" s="1" t="str">
        <f>IFERROR(__xludf.DUMMYFUNCTION("""COMPUTED_VALUE"""),"Work alone, Work with 2 to 3 people in my team")</f>
        <v>Work alone, Work with 2 to 3 people in my team</v>
      </c>
      <c r="Q384" s="1" t="str">
        <f>IFERROR(__xludf.DUMMYFUNCTION("""COMPUTED_VALUE"""),"No")</f>
        <v>No</v>
      </c>
      <c r="R384" s="1"/>
      <c r="S384" s="1"/>
    </row>
    <row r="385">
      <c r="A385" s="2">
        <f>IFERROR(__xludf.DUMMYFUNCTION("""COMPUTED_VALUE"""),45020.884439166664)</f>
        <v>45020.88444</v>
      </c>
      <c r="B385" s="1" t="str">
        <f>IFERROR(__xludf.DUMMYFUNCTION("""COMPUTED_VALUE"""),"India")</f>
        <v>India</v>
      </c>
      <c r="C385" s="1">
        <f>IFERROR(__xludf.DUMMYFUNCTION("""COMPUTED_VALUE"""),560016.0)</f>
        <v>560016</v>
      </c>
      <c r="D385" s="1" t="str">
        <f>IFERROR(__xludf.DUMMYFUNCTION("""COMPUTED_VALUE"""),"Male")</f>
        <v>Male</v>
      </c>
      <c r="E385" s="1" t="str">
        <f>IFERROR(__xludf.DUMMYFUNCTION("""COMPUTED_VALUE"""),"Influencers who had successful careers")</f>
        <v>Influencers who had successful careers</v>
      </c>
      <c r="F385" s="1" t="str">
        <f>IFERROR(__xludf.DUMMYFUNCTION("""COMPUTED_VALUE"""),"No, But if someone could bare the cost I will")</f>
        <v>No, But if someone could bare the cost I will</v>
      </c>
      <c r="G385" s="1" t="str">
        <f>IFERROR(__xludf.DUMMYFUNCTION("""COMPUTED_VALUE"""),"This will be hard to do, but if it is the right company I would try")</f>
        <v>This will be hard to do, but if it is the right company I would try</v>
      </c>
      <c r="H385" s="1" t="str">
        <f>IFERROR(__xludf.DUMMYFUNCTION("""COMPUTED_VALUE"""),"No")</f>
        <v>No</v>
      </c>
      <c r="I385" s="1" t="str">
        <f>IFERROR(__xludf.DUMMYFUNCTION("""COMPUTED_VALUE"""),"Will work for them")</f>
        <v>Will work for them</v>
      </c>
      <c r="J385" s="1">
        <f>IFERROR(__xludf.DUMMYFUNCTION("""COMPUTED_VALUE"""),5.0)</f>
        <v>5</v>
      </c>
      <c r="K385" s="1" t="str">
        <f>IFERROR(__xludf.DUMMYFUNCTION("""COMPUTED_VALUE"""),"Fully Remote with Options to travel as and when needed")</f>
        <v>Fully Remote with Options to travel as and when needed</v>
      </c>
      <c r="L385" s="1" t="str">
        <f>IFERROR(__xludf.DUMMYFUNCTION("""COMPUTED_VALUE"""),"Employer who appreciates learning and enables that environment")</f>
        <v>Employer who appreciates learning and enables that environment</v>
      </c>
      <c r="M38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85" s="1" t="str">
        <f>IFERROR(__xludf.DUMMYFUNCTION("""COMPUTED_VALUE"""),"Business Operations in any organization, Design and Develop amazing software, Look deeply into Data and generate insights, Work as a freelancer and do my thing my way")</f>
        <v>Business Operations in any organization, Design and Develop amazing software, Look deeply into Data and generate insights, Work as a freelancer and do my thing my way</v>
      </c>
      <c r="O385" s="1" t="str">
        <f>IFERROR(__xludf.DUMMYFUNCTION("""COMPUTED_VALUE"""),"Manager who explains what is expected, sets a goal and helps achieve it")</f>
        <v>Manager who explains what is expected, sets a goal and helps achieve it</v>
      </c>
      <c r="P385" s="1" t="str">
        <f>IFERROR(__xludf.DUMMYFUNCTION("""COMPUTED_VALUE"""),"Work with more than 10 people in my team")</f>
        <v>Work with more than 10 people in my team</v>
      </c>
      <c r="Q385" s="1" t="str">
        <f>IFERROR(__xludf.DUMMYFUNCTION("""COMPUTED_VALUE"""),"No")</f>
        <v>No</v>
      </c>
      <c r="R385" s="1"/>
      <c r="S385" s="1"/>
    </row>
    <row r="386">
      <c r="A386" s="2">
        <f>IFERROR(__xludf.DUMMYFUNCTION("""COMPUTED_VALUE"""),45020.884921875)</f>
        <v>45020.88492</v>
      </c>
      <c r="B386" s="1" t="str">
        <f>IFERROR(__xludf.DUMMYFUNCTION("""COMPUTED_VALUE"""),"India")</f>
        <v>India</v>
      </c>
      <c r="C386" s="1">
        <f>IFERROR(__xludf.DUMMYFUNCTION("""COMPUTED_VALUE"""),560083.0)</f>
        <v>560083</v>
      </c>
      <c r="D386" s="1" t="str">
        <f>IFERROR(__xludf.DUMMYFUNCTION("""COMPUTED_VALUE"""),"Male")</f>
        <v>Male</v>
      </c>
      <c r="E386" s="1" t="str">
        <f>IFERROR(__xludf.DUMMYFUNCTION("""COMPUTED_VALUE"""),"People from my circle, but not family members")</f>
        <v>People from my circle, but not family members</v>
      </c>
      <c r="F386" s="1" t="str">
        <f>IFERROR(__xludf.DUMMYFUNCTION("""COMPUTED_VALUE"""),"No I would not be pursuing Higher Education outside of India")</f>
        <v>No I would not be pursuing Higher Education outside of India</v>
      </c>
      <c r="G386" s="1" t="str">
        <f>IFERROR(__xludf.DUMMYFUNCTION("""COMPUTED_VALUE"""),"Will work for 3 years or more")</f>
        <v>Will work for 3 years or more</v>
      </c>
      <c r="H386" s="1" t="str">
        <f>IFERROR(__xludf.DUMMYFUNCTION("""COMPUTED_VALUE"""),"No")</f>
        <v>No</v>
      </c>
      <c r="I386" s="1" t="str">
        <f>IFERROR(__xludf.DUMMYFUNCTION("""COMPUTED_VALUE"""),"Will NOT work for them")</f>
        <v>Will NOT work for them</v>
      </c>
      <c r="J386" s="1">
        <f>IFERROR(__xludf.DUMMYFUNCTION("""COMPUTED_VALUE"""),1.0)</f>
        <v>1</v>
      </c>
      <c r="K386" s="1" t="str">
        <f>IFERROR(__xludf.DUMMYFUNCTION("""COMPUTED_VALUE"""),"Hybrid Working Environment with less than 3 days a month at office")</f>
        <v>Hybrid Working Environment with less than 3 days a month at office</v>
      </c>
      <c r="L3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6" s="1" t="str">
        <f>IFERROR(__xludf.DUMMYFUNCTION("""COMPUTED_VALUE"""),"Self Paced Learning Portals, Instructor or Expert Learning Programs")</f>
        <v>Self Paced Learning Portals, Instructor or Expert Learning Programs</v>
      </c>
      <c r="N386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386" s="1" t="str">
        <f>IFERROR(__xludf.DUMMYFUNCTION("""COMPUTED_VALUE"""),"Manager who explains what is expected, sets a goal and helps achieve it")</f>
        <v>Manager who explains what is expected, sets a goal and helps achieve it</v>
      </c>
      <c r="P386" s="1" t="str">
        <f>IFERROR(__xludf.DUMMYFUNCTION("""COMPUTED_VALUE"""),"Work with 5 to 6 people in my team")</f>
        <v>Work with 5 to 6 people in my team</v>
      </c>
      <c r="Q386" s="1" t="str">
        <f>IFERROR(__xludf.DUMMYFUNCTION("""COMPUTED_VALUE"""),"Yes, I Understand this is gonna happen everywhere")</f>
        <v>Yes, I Understand this is gonna happen everywhere</v>
      </c>
      <c r="R386" s="1"/>
      <c r="S386" s="1"/>
    </row>
    <row r="387">
      <c r="A387" s="2">
        <f>IFERROR(__xludf.DUMMYFUNCTION("""COMPUTED_VALUE"""),45020.88544491898)</f>
        <v>45020.88544</v>
      </c>
      <c r="B387" s="1" t="str">
        <f>IFERROR(__xludf.DUMMYFUNCTION("""COMPUTED_VALUE"""),"India")</f>
        <v>India</v>
      </c>
      <c r="C387" s="1">
        <f>IFERROR(__xludf.DUMMYFUNCTION("""COMPUTED_VALUE"""),250001.0)</f>
        <v>250001</v>
      </c>
      <c r="D387" s="1" t="str">
        <f>IFERROR(__xludf.DUMMYFUNCTION("""COMPUTED_VALUE"""),"Male")</f>
        <v>Male</v>
      </c>
      <c r="E387" s="1" t="str">
        <f>IFERROR(__xludf.DUMMYFUNCTION("""COMPUTED_VALUE"""),"People who have changed the world for better")</f>
        <v>People who have changed the world for better</v>
      </c>
      <c r="F387" s="1" t="str">
        <f>IFERROR(__xludf.DUMMYFUNCTION("""COMPUTED_VALUE"""),"Yes, I will earn and do that")</f>
        <v>Yes, I will earn and do that</v>
      </c>
      <c r="G387" s="1" t="str">
        <f>IFERROR(__xludf.DUMMYFUNCTION("""COMPUTED_VALUE"""),"This will be hard to do, but if it is the right company I would try")</f>
        <v>This will be hard to do, but if it is the right company I would try</v>
      </c>
      <c r="H387" s="1" t="str">
        <f>IFERROR(__xludf.DUMMYFUNCTION("""COMPUTED_VALUE"""),"No")</f>
        <v>No</v>
      </c>
      <c r="I387" s="1" t="str">
        <f>IFERROR(__xludf.DUMMYFUNCTION("""COMPUTED_VALUE"""),"Will NOT work for them")</f>
        <v>Will NOT work for them</v>
      </c>
      <c r="J387" s="1">
        <f>IFERROR(__xludf.DUMMYFUNCTION("""COMPUTED_VALUE"""),6.0)</f>
        <v>6</v>
      </c>
      <c r="K387" s="1" t="str">
        <f>IFERROR(__xludf.DUMMYFUNCTION("""COMPUTED_VALUE"""),"Hybrid Working Environment with less than 3 days a month at office")</f>
        <v>Hybrid Working Environment with less than 3 days a month at office</v>
      </c>
      <c r="L387" s="1" t="str">
        <f>IFERROR(__xludf.DUMMYFUNCTION("""COMPUTED_VALUE"""),"Employer who rewards learning and enables that environment")</f>
        <v>Employer who rewards learning and enables that environment</v>
      </c>
      <c r="M387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87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387" s="1" t="str">
        <f>IFERROR(__xludf.DUMMYFUNCTION("""COMPUTED_VALUE"""),"Manager who sets goal and helps me achieve it")</f>
        <v>Manager who sets goal and helps me achieve it</v>
      </c>
      <c r="P387" s="1" t="str">
        <f>IFERROR(__xludf.DUMMYFUNCTION("""COMPUTED_VALUE"""),"Work with 2 to 3 people in my team")</f>
        <v>Work with 2 to 3 people in my team</v>
      </c>
      <c r="Q387" s="1" t="str">
        <f>IFERROR(__xludf.DUMMYFUNCTION("""COMPUTED_VALUE"""),"No")</f>
        <v>No</v>
      </c>
      <c r="R387" s="1"/>
      <c r="S387" s="1"/>
    </row>
    <row r="388">
      <c r="A388" s="2">
        <f>IFERROR(__xludf.DUMMYFUNCTION("""COMPUTED_VALUE"""),45020.889149236114)</f>
        <v>45020.88915</v>
      </c>
      <c r="B388" s="1" t="str">
        <f>IFERROR(__xludf.DUMMYFUNCTION("""COMPUTED_VALUE"""),"India")</f>
        <v>India</v>
      </c>
      <c r="C388" s="1">
        <f>IFERROR(__xludf.DUMMYFUNCTION("""COMPUTED_VALUE"""),560034.0)</f>
        <v>560034</v>
      </c>
      <c r="D388" s="1" t="str">
        <f>IFERROR(__xludf.DUMMYFUNCTION("""COMPUTED_VALUE"""),"Male")</f>
        <v>Male</v>
      </c>
      <c r="E388" s="1" t="str">
        <f>IFERROR(__xludf.DUMMYFUNCTION("""COMPUTED_VALUE"""),"People who have changed the world for better")</f>
        <v>People who have changed the world for better</v>
      </c>
      <c r="F388" s="1" t="str">
        <f>IFERROR(__xludf.DUMMYFUNCTION("""COMPUTED_VALUE"""),"Yes, I will earn and do that")</f>
        <v>Yes, I will earn and do that</v>
      </c>
      <c r="G388" s="1" t="str">
        <f>IFERROR(__xludf.DUMMYFUNCTION("""COMPUTED_VALUE"""),"This will be hard to do, but if it is the right company I would try")</f>
        <v>This will be hard to do, but if it is the right company I would try</v>
      </c>
      <c r="H388" s="1" t="str">
        <f>IFERROR(__xludf.DUMMYFUNCTION("""COMPUTED_VALUE"""),"No")</f>
        <v>No</v>
      </c>
      <c r="I388" s="1" t="str">
        <f>IFERROR(__xludf.DUMMYFUNCTION("""COMPUTED_VALUE"""),"Will NOT work for them")</f>
        <v>Will NOT work for them</v>
      </c>
      <c r="J388" s="1">
        <f>IFERROR(__xludf.DUMMYFUNCTION("""COMPUTED_VALUE"""),1.0)</f>
        <v>1</v>
      </c>
      <c r="K388" s="1" t="str">
        <f>IFERROR(__xludf.DUMMYFUNCTION("""COMPUTED_VALUE"""),"Fully Remote with Options to travel as and when needed")</f>
        <v>Fully Remote with Options to travel as and when needed</v>
      </c>
      <c r="L3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88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388" s="1" t="str">
        <f>IFERROR(__xludf.DUMMYFUNCTION("""COMPUTED_VALUE"""),"Manager who explains what is expected, sets a goal and helps achieve it")</f>
        <v>Manager who explains what is expected, sets a goal and helps achieve it</v>
      </c>
      <c r="P38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388" s="1" t="str">
        <f>IFERROR(__xludf.DUMMYFUNCTION("""COMPUTED_VALUE"""),"No")</f>
        <v>No</v>
      </c>
      <c r="R388" s="1"/>
      <c r="S388" s="1"/>
    </row>
    <row r="389">
      <c r="A389" s="2">
        <f>IFERROR(__xludf.DUMMYFUNCTION("""COMPUTED_VALUE"""),45020.8962146875)</f>
        <v>45020.89621</v>
      </c>
      <c r="B389" s="1" t="str">
        <f>IFERROR(__xludf.DUMMYFUNCTION("""COMPUTED_VALUE"""),"India")</f>
        <v>India</v>
      </c>
      <c r="C389" s="1">
        <f>IFERROR(__xludf.DUMMYFUNCTION("""COMPUTED_VALUE"""),641004.0)</f>
        <v>641004</v>
      </c>
      <c r="D389" s="1" t="str">
        <f>IFERROR(__xludf.DUMMYFUNCTION("""COMPUTED_VALUE"""),"Male")</f>
        <v>Male</v>
      </c>
      <c r="E389" s="1" t="str">
        <f>IFERROR(__xludf.DUMMYFUNCTION("""COMPUTED_VALUE"""),"Social Media like LinkedIn")</f>
        <v>Social Media like LinkedIn</v>
      </c>
      <c r="F389" s="1" t="str">
        <f>IFERROR(__xludf.DUMMYFUNCTION("""COMPUTED_VALUE"""),"Yes, I will earn and do that")</f>
        <v>Yes, I will earn and do that</v>
      </c>
      <c r="G389" s="1" t="str">
        <f>IFERROR(__xludf.DUMMYFUNCTION("""COMPUTED_VALUE"""),"Will work for 3 years or more")</f>
        <v>Will work for 3 years or more</v>
      </c>
      <c r="H389" s="1" t="str">
        <f>IFERROR(__xludf.DUMMYFUNCTION("""COMPUTED_VALUE"""),"Yes")</f>
        <v>Yes</v>
      </c>
      <c r="I389" s="1" t="str">
        <f>IFERROR(__xludf.DUMMYFUNCTION("""COMPUTED_VALUE"""),"Will NOT work for them")</f>
        <v>Will NOT work for them</v>
      </c>
      <c r="J389" s="1">
        <f>IFERROR(__xludf.DUMMYFUNCTION("""COMPUTED_VALUE"""),8.0)</f>
        <v>8</v>
      </c>
      <c r="K389" s="1" t="str">
        <f>IFERROR(__xludf.DUMMYFUNCTION("""COMPUTED_VALUE"""),"Fully Remote with No option to visit offices")</f>
        <v>Fully Remote with No option to visit offices</v>
      </c>
      <c r="L389" s="1" t="str">
        <f>IFERROR(__xludf.DUMMYFUNCTION("""COMPUTED_VALUE"""),"Employer who appreciates learning and enables that environment")</f>
        <v>Employer who appreciates learning and enables that environment</v>
      </c>
      <c r="M38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389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389" s="1" t="str">
        <f>IFERROR(__xludf.DUMMYFUNCTION("""COMPUTED_VALUE"""),"Manager who sets goal and helps me achieve it")</f>
        <v>Manager who sets goal and helps me achieve it</v>
      </c>
      <c r="P389" s="1" t="str">
        <f>IFERROR(__xludf.DUMMYFUNCTION("""COMPUTED_VALUE"""),"Work with 2 to 3 people in my team, Work with 5 to 6 people in my team")</f>
        <v>Work with 2 to 3 people in my team, Work with 5 to 6 people in my team</v>
      </c>
      <c r="Q389" s="1" t="str">
        <f>IFERROR(__xludf.DUMMYFUNCTION("""COMPUTED_VALUE"""),"Yes, I Understand this is gonna happen everywhere")</f>
        <v>Yes, I Understand this is gonna happen everywhere</v>
      </c>
      <c r="R389" s="1" t="str">
        <f>IFERROR(__xludf.DUMMYFUNCTION("""COMPUTED_VALUE"""),"No way")</f>
        <v>No way</v>
      </c>
      <c r="S389" s="1"/>
    </row>
    <row r="390">
      <c r="A390" s="2">
        <f>IFERROR(__xludf.DUMMYFUNCTION("""COMPUTED_VALUE"""),45020.90414568287)</f>
        <v>45020.90415</v>
      </c>
      <c r="B390" s="1" t="str">
        <f>IFERROR(__xludf.DUMMYFUNCTION("""COMPUTED_VALUE"""),"India")</f>
        <v>India</v>
      </c>
      <c r="C390" s="1">
        <f>IFERROR(__xludf.DUMMYFUNCTION("""COMPUTED_VALUE"""),452003.0)</f>
        <v>452003</v>
      </c>
      <c r="D390" s="1" t="str">
        <f>IFERROR(__xludf.DUMMYFUNCTION("""COMPUTED_VALUE"""),"Male")</f>
        <v>Male</v>
      </c>
      <c r="E390" s="1" t="str">
        <f>IFERROR(__xludf.DUMMYFUNCTION("""COMPUTED_VALUE"""),"People who have changed the world for better")</f>
        <v>People who have changed the world for better</v>
      </c>
      <c r="F390" s="1" t="str">
        <f>IFERROR(__xludf.DUMMYFUNCTION("""COMPUTED_VALUE"""),"Yes, I will earn and do that")</f>
        <v>Yes, I will earn and do that</v>
      </c>
      <c r="G390" s="1" t="str">
        <f>IFERROR(__xludf.DUMMYFUNCTION("""COMPUTED_VALUE"""),"This will be hard to do, but if it is the right company I would try")</f>
        <v>This will be hard to do, but if it is the right company I would try</v>
      </c>
      <c r="H390" s="1" t="str">
        <f>IFERROR(__xludf.DUMMYFUNCTION("""COMPUTED_VALUE"""),"No")</f>
        <v>No</v>
      </c>
      <c r="I390" s="1" t="str">
        <f>IFERROR(__xludf.DUMMYFUNCTION("""COMPUTED_VALUE"""),"Will NOT work for them")</f>
        <v>Will NOT work for them</v>
      </c>
      <c r="J390" s="1">
        <f>IFERROR(__xludf.DUMMYFUNCTION("""COMPUTED_VALUE"""),4.0)</f>
        <v>4</v>
      </c>
      <c r="K390" s="1" t="str">
        <f>IFERROR(__xludf.DUMMYFUNCTION("""COMPUTED_VALUE"""),"Fully Remote with Options to travel as and when needed")</f>
        <v>Fully Remote with Options to travel as and when needed</v>
      </c>
      <c r="L3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90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390" s="1" t="str">
        <f>IFERROR(__xludf.DUMMYFUNCTION("""COMPUTED_VALUE"""),"Manager who sets targets and expects me to achieve it")</f>
        <v>Manager who sets targets and expects me to achieve it</v>
      </c>
      <c r="P390" s="1" t="str">
        <f>IFERROR(__xludf.DUMMYFUNCTION("""COMPUTED_VALUE"""),"Work with 2 to 3 people in my team")</f>
        <v>Work with 2 to 3 people in my team</v>
      </c>
      <c r="Q390" s="1" t="str">
        <f>IFERROR(__xludf.DUMMYFUNCTION("""COMPUTED_VALUE"""),"Yes, I Understand this is gonna happen everywhere")</f>
        <v>Yes, I Understand this is gonna happen everywhere</v>
      </c>
      <c r="R390" s="1" t="str">
        <f>IFERROR(__xludf.DUMMYFUNCTION("""COMPUTED_VALUE"""),"No way")</f>
        <v>No way</v>
      </c>
      <c r="S390" s="1"/>
    </row>
    <row r="391">
      <c r="A391" s="2">
        <f>IFERROR(__xludf.DUMMYFUNCTION("""COMPUTED_VALUE"""),45020.90661777778)</f>
        <v>45020.90662</v>
      </c>
      <c r="B391" s="1" t="str">
        <f>IFERROR(__xludf.DUMMYFUNCTION("""COMPUTED_VALUE"""),"India")</f>
        <v>India</v>
      </c>
      <c r="C391" s="1">
        <f>IFERROR(__xludf.DUMMYFUNCTION("""COMPUTED_VALUE"""),560049.0)</f>
        <v>560049</v>
      </c>
      <c r="D391" s="1" t="str">
        <f>IFERROR(__xludf.DUMMYFUNCTION("""COMPUTED_VALUE"""),"Male")</f>
        <v>Male</v>
      </c>
      <c r="E391" s="1" t="str">
        <f>IFERROR(__xludf.DUMMYFUNCTION("""COMPUTED_VALUE"""),"My Parents")</f>
        <v>My Parents</v>
      </c>
      <c r="F391" s="1" t="str">
        <f>IFERROR(__xludf.DUMMYFUNCTION("""COMPUTED_VALUE"""),"Yes, I will earn and do that")</f>
        <v>Yes, I will earn and do that</v>
      </c>
      <c r="G391" s="1" t="str">
        <f>IFERROR(__xludf.DUMMYFUNCTION("""COMPUTED_VALUE"""),"This will be hard to do, but if it is the right company I would try")</f>
        <v>This will be hard to do, but if it is the right company I would try</v>
      </c>
      <c r="H391" s="1" t="str">
        <f>IFERROR(__xludf.DUMMYFUNCTION("""COMPUTED_VALUE"""),"No")</f>
        <v>No</v>
      </c>
      <c r="I391" s="1" t="str">
        <f>IFERROR(__xludf.DUMMYFUNCTION("""COMPUTED_VALUE"""),"Will NOT work for them")</f>
        <v>Will NOT work for them</v>
      </c>
      <c r="J391" s="1">
        <f>IFERROR(__xludf.DUMMYFUNCTION("""COMPUTED_VALUE"""),6.0)</f>
        <v>6</v>
      </c>
      <c r="K391" s="1" t="str">
        <f>IFERROR(__xludf.DUMMYFUNCTION("""COMPUTED_VALUE"""),"Hybrid Working Environment with more than 15 days a month at office")</f>
        <v>Hybrid Working Environment with more than 15 days a month at office</v>
      </c>
      <c r="L3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391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391" s="1" t="str">
        <f>IFERROR(__xludf.DUMMYFUNCTION("""COMPUTED_VALUE"""),"Manager who explains what is expected, sets a goal and helps achieve it")</f>
        <v>Manager who explains what is expected, sets a goal and helps achieve it</v>
      </c>
      <c r="P391" s="1" t="str">
        <f>IFERROR(__xludf.DUMMYFUNCTION("""COMPUTED_VALUE"""),"Work with 2 to 3 people in my team, Work with 5 to 6 people in my team")</f>
        <v>Work with 2 to 3 people in my team, Work with 5 to 6 people in my team</v>
      </c>
      <c r="Q391" s="1" t="str">
        <f>IFERROR(__xludf.DUMMYFUNCTION("""COMPUTED_VALUE"""),"Yes, I Understand this is gonna happen everywhere")</f>
        <v>Yes, I Understand this is gonna happen everywhere</v>
      </c>
      <c r="R391" s="1" t="str">
        <f>IFERROR(__xludf.DUMMYFUNCTION("""COMPUTED_VALUE"""),"This will be hard to do, but if it is the right company I would try")</f>
        <v>This will be hard to do, but if it is the right company I would try</v>
      </c>
      <c r="S391" s="1"/>
    </row>
    <row r="392">
      <c r="A392" s="2">
        <f>IFERROR(__xludf.DUMMYFUNCTION("""COMPUTED_VALUE"""),45020.947724004625)</f>
        <v>45020.94772</v>
      </c>
      <c r="B392" s="1" t="str">
        <f>IFERROR(__xludf.DUMMYFUNCTION("""COMPUTED_VALUE"""),"India")</f>
        <v>India</v>
      </c>
      <c r="C392" s="1">
        <f>IFERROR(__xludf.DUMMYFUNCTION("""COMPUTED_VALUE"""),335526.0)</f>
        <v>335526</v>
      </c>
      <c r="D392" s="1" t="str">
        <f>IFERROR(__xludf.DUMMYFUNCTION("""COMPUTED_VALUE"""),"Female")</f>
        <v>Female</v>
      </c>
      <c r="E392" s="1" t="str">
        <f>IFERROR(__xludf.DUMMYFUNCTION("""COMPUTED_VALUE"""),"People who have changed the world for better")</f>
        <v>People who have changed the world for better</v>
      </c>
      <c r="F392" s="1" t="str">
        <f>IFERROR(__xludf.DUMMYFUNCTION("""COMPUTED_VALUE"""),"Yes, I will earn and do that")</f>
        <v>Yes, I will earn and do that</v>
      </c>
      <c r="G392" s="1" t="str">
        <f>IFERROR(__xludf.DUMMYFUNCTION("""COMPUTED_VALUE"""),"This will be hard to do, but if it is the right company I would try")</f>
        <v>This will be hard to do, but if it is the right company I would try</v>
      </c>
      <c r="H392" s="1" t="str">
        <f>IFERROR(__xludf.DUMMYFUNCTION("""COMPUTED_VALUE"""),"No")</f>
        <v>No</v>
      </c>
      <c r="I392" s="1" t="str">
        <f>IFERROR(__xludf.DUMMYFUNCTION("""COMPUTED_VALUE"""),"Will NOT work for them")</f>
        <v>Will NOT work for them</v>
      </c>
      <c r="J392" s="1">
        <f>IFERROR(__xludf.DUMMYFUNCTION("""COMPUTED_VALUE"""),5.0)</f>
        <v>5</v>
      </c>
      <c r="K392" s="1" t="str">
        <f>IFERROR(__xludf.DUMMYFUNCTION("""COMPUTED_VALUE"""),"Fully Remote with Options to travel as and when needed")</f>
        <v>Fully Remote with Options to travel as and when needed</v>
      </c>
      <c r="L392" s="1" t="str">
        <f>IFERROR(__xludf.DUMMYFUNCTION("""COMPUTED_VALUE"""),"Employer who appreciates learning and enables that environment")</f>
        <v>Employer who appreciates learning and enables that environment</v>
      </c>
      <c r="M3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92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392" s="1" t="str">
        <f>IFERROR(__xludf.DUMMYFUNCTION("""COMPUTED_VALUE"""),"Manager who sets goal and helps me achieve it")</f>
        <v>Manager who sets goal and helps me achieve it</v>
      </c>
      <c r="P392" s="1" t="str">
        <f>IFERROR(__xludf.DUMMYFUNCTION("""COMPUTED_VALUE"""),"Work with 7 to 10 or more people in my team")</f>
        <v>Work with 7 to 10 or more people in my team</v>
      </c>
      <c r="Q392" s="1" t="str">
        <f>IFERROR(__xludf.DUMMYFUNCTION("""COMPUTED_VALUE"""),"No")</f>
        <v>No</v>
      </c>
      <c r="R392" s="1" t="str">
        <f>IFERROR(__xludf.DUMMYFUNCTION("""COMPUTED_VALUE"""),"This will be hard to do, but if it is the right company I would try")</f>
        <v>This will be hard to do, but if it is the right company I would try</v>
      </c>
      <c r="S392" s="1"/>
    </row>
    <row r="393">
      <c r="A393" s="2">
        <f>IFERROR(__xludf.DUMMYFUNCTION("""COMPUTED_VALUE"""),45020.95117763889)</f>
        <v>45020.95118</v>
      </c>
      <c r="B393" s="1" t="str">
        <f>IFERROR(__xludf.DUMMYFUNCTION("""COMPUTED_VALUE"""),"India")</f>
        <v>India</v>
      </c>
      <c r="C393" s="1">
        <f>IFERROR(__xludf.DUMMYFUNCTION("""COMPUTED_VALUE"""),58000.0)</f>
        <v>58000</v>
      </c>
      <c r="D393" s="1" t="str">
        <f>IFERROR(__xludf.DUMMYFUNCTION("""COMPUTED_VALUE"""),"Female")</f>
        <v>Female</v>
      </c>
      <c r="E393" s="1" t="str">
        <f>IFERROR(__xludf.DUMMYFUNCTION("""COMPUTED_VALUE"""),"Influencers who had successful careers")</f>
        <v>Influencers who had successful careers</v>
      </c>
      <c r="F393" s="1" t="str">
        <f>IFERROR(__xludf.DUMMYFUNCTION("""COMPUTED_VALUE"""),"Yes, I will earn and do that")</f>
        <v>Yes, I will earn and do that</v>
      </c>
      <c r="G393" s="1" t="str">
        <f>IFERROR(__xludf.DUMMYFUNCTION("""COMPUTED_VALUE"""),"Will work for 3 years or more")</f>
        <v>Will work for 3 years or more</v>
      </c>
      <c r="H393" s="1" t="str">
        <f>IFERROR(__xludf.DUMMYFUNCTION("""COMPUTED_VALUE"""),"Yes")</f>
        <v>Yes</v>
      </c>
      <c r="I393" s="1" t="str">
        <f>IFERROR(__xludf.DUMMYFUNCTION("""COMPUTED_VALUE"""),"Will NOT work for them")</f>
        <v>Will NOT work for them</v>
      </c>
      <c r="J393" s="1">
        <f>IFERROR(__xludf.DUMMYFUNCTION("""COMPUTED_VALUE"""),5.0)</f>
        <v>5</v>
      </c>
      <c r="K393" s="1" t="str">
        <f>IFERROR(__xludf.DUMMYFUNCTION("""COMPUTED_VALUE"""),"Fully Remote with Options to travel as and when needed")</f>
        <v>Fully Remote with Options to travel as and when needed</v>
      </c>
      <c r="L393" s="1" t="str">
        <f>IFERROR(__xludf.DUMMYFUNCTION("""COMPUTED_VALUE"""),"Employer who rewards learning and enables that environment")</f>
        <v>Employer who rewards learning and enables that environment</v>
      </c>
      <c r="M3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393" s="1" t="str">
        <f>IFERROR(__xludf.DUMMYFUNCTION("""COMPUTED_VALUE"""),"Build and develop a Team, Work in a BPO setup for some well known client, Work as a freelancer and do my thing my way, Manufacturing / Oil and Gas/ Construction / Hard Physical Work related")</f>
        <v>Build and develop a Team, Work in a BPO setup for some well known client, Work as a freelancer and do my thing my way, Manufacturing / Oil and Gas/ Construction / Hard Physical Work related</v>
      </c>
      <c r="O393" s="1" t="str">
        <f>IFERROR(__xludf.DUMMYFUNCTION("""COMPUTED_VALUE"""),"Manager who explains what is expected, sets a goal and helps achieve it")</f>
        <v>Manager who explains what is expected, sets a goal and helps achieve it</v>
      </c>
      <c r="P393" s="1" t="str">
        <f>IFERROR(__xludf.DUMMYFUNCTION("""COMPUTED_VALUE"""),"Work with 7 to 10 or more people in my team")</f>
        <v>Work with 7 to 10 or more people in my team</v>
      </c>
      <c r="Q393" s="1" t="str">
        <f>IFERROR(__xludf.DUMMYFUNCTION("""COMPUTED_VALUE"""),"No")</f>
        <v>No</v>
      </c>
      <c r="R393" s="1" t="str">
        <f>IFERROR(__xludf.DUMMYFUNCTION("""COMPUTED_VALUE"""),"Will work for 7 years or more")</f>
        <v>Will work for 7 years or more</v>
      </c>
      <c r="S393" s="1"/>
    </row>
    <row r="394">
      <c r="A394" s="2">
        <f>IFERROR(__xludf.DUMMYFUNCTION("""COMPUTED_VALUE"""),45021.0060633449)</f>
        <v>45021.00606</v>
      </c>
      <c r="B394" s="1" t="str">
        <f>IFERROR(__xludf.DUMMYFUNCTION("""COMPUTED_VALUE"""),"India")</f>
        <v>India</v>
      </c>
      <c r="C394" s="1">
        <f>IFERROR(__xludf.DUMMYFUNCTION("""COMPUTED_VALUE"""),400078.0)</f>
        <v>400078</v>
      </c>
      <c r="D394" s="1" t="str">
        <f>IFERROR(__xludf.DUMMYFUNCTION("""COMPUTED_VALUE"""),"Male")</f>
        <v>Male</v>
      </c>
      <c r="E394" s="1" t="str">
        <f>IFERROR(__xludf.DUMMYFUNCTION("""COMPUTED_VALUE"""),"People who have changed the world for better")</f>
        <v>People who have changed the world for better</v>
      </c>
      <c r="F394" s="1" t="str">
        <f>IFERROR(__xludf.DUMMYFUNCTION("""COMPUTED_VALUE"""),"Yes, I will earn and do that")</f>
        <v>Yes, I will earn and do that</v>
      </c>
      <c r="G394" s="1" t="str">
        <f>IFERROR(__xludf.DUMMYFUNCTION("""COMPUTED_VALUE"""),"No way")</f>
        <v>No way</v>
      </c>
      <c r="H394" s="1" t="str">
        <f>IFERROR(__xludf.DUMMYFUNCTION("""COMPUTED_VALUE"""),"Yes")</f>
        <v>Yes</v>
      </c>
      <c r="I394" s="1" t="str">
        <f>IFERROR(__xludf.DUMMYFUNCTION("""COMPUTED_VALUE"""),"Will NOT work for them")</f>
        <v>Will NOT work for them</v>
      </c>
      <c r="J394" s="1">
        <f>IFERROR(__xludf.DUMMYFUNCTION("""COMPUTED_VALUE"""),7.0)</f>
        <v>7</v>
      </c>
      <c r="K394" s="1" t="str">
        <f>IFERROR(__xludf.DUMMYFUNCTION("""COMPUTED_VALUE"""),"Hybrid Working Environment with less than 3 days a month at office")</f>
        <v>Hybrid Working Environment with less than 3 days a month at office</v>
      </c>
      <c r="L3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394" s="1" t="str">
        <f>IFERROR(__xludf.DUMMYFUNCTION("""COMPUTED_VALUE"""),"Build and develop a Team, Look deeply into Data and generate insights, Entrepreneur or Start Up, I Want to sell things/Sales")</f>
        <v>Build and develop a Team, Look deeply into Data and generate insights, Entrepreneur or Start Up, I Want to sell things/Sales</v>
      </c>
      <c r="O394" s="1" t="str">
        <f>IFERROR(__xludf.DUMMYFUNCTION("""COMPUTED_VALUE"""),"Manager who explains what is expected, sets a goal and helps achieve it")</f>
        <v>Manager who explains what is expected, sets a goal and helps achieve it</v>
      </c>
      <c r="P394" s="1" t="str">
        <f>IFERROR(__xludf.DUMMYFUNCTION("""COMPUTED_VALUE"""),"Work with more than 10 people in my team")</f>
        <v>Work with more than 10 people in my team</v>
      </c>
      <c r="Q394" s="1" t="str">
        <f>IFERROR(__xludf.DUMMYFUNCTION("""COMPUTED_VALUE"""),"Yes, I Understand this is gonna happen everywhere")</f>
        <v>Yes, I Understand this is gonna happen everywhere</v>
      </c>
      <c r="R394" s="1" t="str">
        <f>IFERROR(__xludf.DUMMYFUNCTION("""COMPUTED_VALUE"""),"No way")</f>
        <v>No way</v>
      </c>
      <c r="S394" s="1"/>
    </row>
    <row r="395">
      <c r="A395" s="2">
        <f>IFERROR(__xludf.DUMMYFUNCTION("""COMPUTED_VALUE"""),45021.00872650463)</f>
        <v>45021.00873</v>
      </c>
      <c r="B395" s="1" t="str">
        <f>IFERROR(__xludf.DUMMYFUNCTION("""COMPUTED_VALUE"""),"India")</f>
        <v>India</v>
      </c>
      <c r="C395" s="1">
        <f>IFERROR(__xludf.DUMMYFUNCTION("""COMPUTED_VALUE"""),411028.0)</f>
        <v>411028</v>
      </c>
      <c r="D395" s="1" t="str">
        <f>IFERROR(__xludf.DUMMYFUNCTION("""COMPUTED_VALUE"""),"Male")</f>
        <v>Male</v>
      </c>
      <c r="E395" s="1" t="str">
        <f>IFERROR(__xludf.DUMMYFUNCTION("""COMPUTED_VALUE"""),"People who have changed the world for better")</f>
        <v>People who have changed the world for better</v>
      </c>
      <c r="F395" s="1" t="str">
        <f>IFERROR(__xludf.DUMMYFUNCTION("""COMPUTED_VALUE"""),"Yes, I will earn and do that")</f>
        <v>Yes, I will earn and do that</v>
      </c>
      <c r="G395" s="1" t="str">
        <f>IFERROR(__xludf.DUMMYFUNCTION("""COMPUTED_VALUE"""),"This will be hard to do, but if it is the right company I would try")</f>
        <v>This will be hard to do, but if it is the right company I would try</v>
      </c>
      <c r="H395" s="1" t="str">
        <f>IFERROR(__xludf.DUMMYFUNCTION("""COMPUTED_VALUE"""),"Yes")</f>
        <v>Yes</v>
      </c>
      <c r="I395" s="1" t="str">
        <f>IFERROR(__xludf.DUMMYFUNCTION("""COMPUTED_VALUE"""),"Will NOT work for them")</f>
        <v>Will NOT work for them</v>
      </c>
      <c r="J395" s="1">
        <f>IFERROR(__xludf.DUMMYFUNCTION("""COMPUTED_VALUE"""),7.0)</f>
        <v>7</v>
      </c>
      <c r="K395" s="1" t="str">
        <f>IFERROR(__xludf.DUMMYFUNCTION("""COMPUTED_VALUE"""),"Fully Remote with Options to travel as and when needed")</f>
        <v>Fully Remote with Options to travel as and when needed</v>
      </c>
      <c r="L3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395" s="1" t="str">
        <f>IFERROR(__xludf.DUMMYFUNCTION("""COMPUTED_VALUE"""),"Look deeply into Data and generate insights, Become a content Creator in some platform, Entrepreneur or Start Up, An Artificial Intelligence Specialist / Talking to Robots")</f>
        <v>Look deeply into Data and generate insights, Become a content Creator in some platform, Entrepreneur or Start Up, An Artificial Intelligence Specialist / Talking to Robots</v>
      </c>
      <c r="O395" s="1" t="str">
        <f>IFERROR(__xludf.DUMMYFUNCTION("""COMPUTED_VALUE"""),"Manager who explains what is expected, sets a goal and helps achieve it")</f>
        <v>Manager who explains what is expected, sets a goal and helps achieve it</v>
      </c>
      <c r="P395" s="1" t="str">
        <f>IFERROR(__xludf.DUMMYFUNCTION("""COMPUTED_VALUE"""),"Work with more than 10 people in my team")</f>
        <v>Work with more than 10 people in my team</v>
      </c>
      <c r="Q395" s="1" t="str">
        <f>IFERROR(__xludf.DUMMYFUNCTION("""COMPUTED_VALUE"""),"I have NO other choice")</f>
        <v>I have NO other choice</v>
      </c>
      <c r="R395" s="1" t="str">
        <f>IFERROR(__xludf.DUMMYFUNCTION("""COMPUTED_VALUE"""),"This will be hard to do, but if it is the right company I would try")</f>
        <v>This will be hard to do, but if it is the right company I would try</v>
      </c>
      <c r="S395" s="1"/>
    </row>
    <row r="396">
      <c r="A396" s="2">
        <f>IFERROR(__xludf.DUMMYFUNCTION("""COMPUTED_VALUE"""),45021.01338552083)</f>
        <v>45021.01339</v>
      </c>
      <c r="B396" s="1" t="str">
        <f>IFERROR(__xludf.DUMMYFUNCTION("""COMPUTED_VALUE"""),"Canada")</f>
        <v>Canada</v>
      </c>
      <c r="C396" s="1">
        <f>IFERROR(__xludf.DUMMYFUNCTION("""COMPUTED_VALUE"""),132001.0)</f>
        <v>132001</v>
      </c>
      <c r="D396" s="1" t="str">
        <f>IFERROR(__xludf.DUMMYFUNCTION("""COMPUTED_VALUE"""),"Female")</f>
        <v>Female</v>
      </c>
      <c r="E396" s="1" t="str">
        <f>IFERROR(__xludf.DUMMYFUNCTION("""COMPUTED_VALUE"""),"People who have changed the world for better")</f>
        <v>People who have changed the world for better</v>
      </c>
      <c r="F396" s="1" t="str">
        <f>IFERROR(__xludf.DUMMYFUNCTION("""COMPUTED_VALUE"""),"Yes, I will earn and do that")</f>
        <v>Yes, I will earn and do that</v>
      </c>
      <c r="G396" s="1" t="str">
        <f>IFERROR(__xludf.DUMMYFUNCTION("""COMPUTED_VALUE"""),"This will be hard to do, but if it is the right company I would try")</f>
        <v>This will be hard to do, but if it is the right company I would try</v>
      </c>
      <c r="H396" s="1" t="str">
        <f>IFERROR(__xludf.DUMMYFUNCTION("""COMPUTED_VALUE"""),"No")</f>
        <v>No</v>
      </c>
      <c r="I396" s="1" t="str">
        <f>IFERROR(__xludf.DUMMYFUNCTION("""COMPUTED_VALUE"""),"Will NOT work for them")</f>
        <v>Will NOT work for them</v>
      </c>
      <c r="J396" s="1">
        <f>IFERROR(__xludf.DUMMYFUNCTION("""COMPUTED_VALUE"""),5.0)</f>
        <v>5</v>
      </c>
      <c r="K396" s="1" t="str">
        <f>IFERROR(__xludf.DUMMYFUNCTION("""COMPUTED_VALUE"""),"Fully Remote with Options to travel as and when needed")</f>
        <v>Fully Remote with Options to travel as and when needed</v>
      </c>
      <c r="L3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396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396" s="1" t="str">
        <f>IFERROR(__xludf.DUMMYFUNCTION("""COMPUTED_VALUE"""),"Manager who explains what is expected, sets a goal and helps achieve it")</f>
        <v>Manager who explains what is expected, sets a goal and helps achieve it</v>
      </c>
      <c r="P396" s="1" t="str">
        <f>IFERROR(__xludf.DUMMYFUNCTION("""COMPUTED_VALUE"""),"Work with 5 to 6 people in my team")</f>
        <v>Work with 5 to 6 people in my team</v>
      </c>
      <c r="Q396" s="1" t="str">
        <f>IFERROR(__xludf.DUMMYFUNCTION("""COMPUTED_VALUE"""),"No")</f>
        <v>No</v>
      </c>
      <c r="R396" s="1" t="str">
        <f>IFERROR(__xludf.DUMMYFUNCTION("""COMPUTED_VALUE"""),"This will be hard to do, but if it is the right company I would try")</f>
        <v>This will be hard to do, but if it is the right company I would try</v>
      </c>
      <c r="S396" s="1"/>
    </row>
    <row r="397">
      <c r="A397" s="2">
        <f>IFERROR(__xludf.DUMMYFUNCTION("""COMPUTED_VALUE"""),45021.021127037035)</f>
        <v>45021.02113</v>
      </c>
      <c r="B397" s="1" t="str">
        <f>IFERROR(__xludf.DUMMYFUNCTION("""COMPUTED_VALUE"""),"India")</f>
        <v>India</v>
      </c>
      <c r="C397" s="1">
        <f>IFERROR(__xludf.DUMMYFUNCTION("""COMPUTED_VALUE"""),440002.0)</f>
        <v>440002</v>
      </c>
      <c r="D397" s="1" t="str">
        <f>IFERROR(__xludf.DUMMYFUNCTION("""COMPUTED_VALUE"""),"Male")</f>
        <v>Male</v>
      </c>
      <c r="E397" s="1" t="str">
        <f>IFERROR(__xludf.DUMMYFUNCTION("""COMPUTED_VALUE"""),"My Parents")</f>
        <v>My Parents</v>
      </c>
      <c r="F397" s="1" t="str">
        <f>IFERROR(__xludf.DUMMYFUNCTION("""COMPUTED_VALUE"""),"No, But if someone could bare the cost I will")</f>
        <v>No, But if someone could bare the cost I will</v>
      </c>
      <c r="G397" s="1" t="str">
        <f>IFERROR(__xludf.DUMMYFUNCTION("""COMPUTED_VALUE"""),"This will be hard to do, but if it is the right company I would try")</f>
        <v>This will be hard to do, but if it is the right company I would try</v>
      </c>
      <c r="H397" s="1" t="str">
        <f>IFERROR(__xludf.DUMMYFUNCTION("""COMPUTED_VALUE"""),"No")</f>
        <v>No</v>
      </c>
      <c r="I397" s="1" t="str">
        <f>IFERROR(__xludf.DUMMYFUNCTION("""COMPUTED_VALUE"""),"Will NOT work for them")</f>
        <v>Will NOT work for them</v>
      </c>
      <c r="J397" s="1">
        <f>IFERROR(__xludf.DUMMYFUNCTION("""COMPUTED_VALUE"""),4.0)</f>
        <v>4</v>
      </c>
      <c r="K397" s="1" t="str">
        <f>IFERROR(__xludf.DUMMYFUNCTION("""COMPUTED_VALUE"""),"Hybrid Working Environment with more than 15 days a month at office")</f>
        <v>Hybrid Working Environment with more than 15 days a month at office</v>
      </c>
      <c r="L397" s="1" t="str">
        <f>IFERROR(__xludf.DUMMYFUNCTION("""COMPUTED_VALUE"""),"Employer who rewards learning and enables that environment")</f>
        <v>Employer who rewards learning and enables that environment</v>
      </c>
      <c r="M39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397" s="1" t="str">
        <f>IFERROR(__xludf.DUMMYFUNCTION("""COMPUTED_VALUE"""),"Design and Develop amazing software, Work as a freelancer and do my thing my way, Entrepreneur or Start Up, An Artificial Intelligence Specialist / Talking to Robots")</f>
        <v>Design and Develop amazing software, Work as a freelancer and do my thing my way, Entrepreneur or Start Up, An Artificial Intelligence Specialist / Talking to Robots</v>
      </c>
      <c r="O397" s="1" t="str">
        <f>IFERROR(__xludf.DUMMYFUNCTION("""COMPUTED_VALUE"""),"Manager who sets goal and helps me achieve it")</f>
        <v>Manager who sets goal and helps me achieve it</v>
      </c>
      <c r="P397" s="1" t="str">
        <f>IFERROR(__xludf.DUMMYFUNCTION("""COMPUTED_VALUE"""),"Work with more than 10 people in my team")</f>
        <v>Work with more than 10 people in my team</v>
      </c>
      <c r="Q397" s="1" t="str">
        <f>IFERROR(__xludf.DUMMYFUNCTION("""COMPUTED_VALUE"""),"I have NO other choice")</f>
        <v>I have NO other choice</v>
      </c>
      <c r="R397" s="1" t="str">
        <f>IFERROR(__xludf.DUMMYFUNCTION("""COMPUTED_VALUE"""),"This will be hard to do, but if it is the right company I would try")</f>
        <v>This will be hard to do, but if it is the right company I would try</v>
      </c>
      <c r="S397" s="1"/>
    </row>
    <row r="398">
      <c r="A398" s="2">
        <f>IFERROR(__xludf.DUMMYFUNCTION("""COMPUTED_VALUE"""),45021.025022974536)</f>
        <v>45021.02502</v>
      </c>
      <c r="B398" s="1" t="str">
        <f>IFERROR(__xludf.DUMMYFUNCTION("""COMPUTED_VALUE"""),"India")</f>
        <v>India</v>
      </c>
      <c r="C398" s="1">
        <f>IFERROR(__xludf.DUMMYFUNCTION("""COMPUTED_VALUE"""),624005.0)</f>
        <v>624005</v>
      </c>
      <c r="D398" s="1" t="str">
        <f>IFERROR(__xludf.DUMMYFUNCTION("""COMPUTED_VALUE"""),"Female")</f>
        <v>Female</v>
      </c>
      <c r="E398" s="1" t="str">
        <f>IFERROR(__xludf.DUMMYFUNCTION("""COMPUTED_VALUE"""),"People who have changed the world for better")</f>
        <v>People who have changed the world for better</v>
      </c>
      <c r="F398" s="1" t="str">
        <f>IFERROR(__xludf.DUMMYFUNCTION("""COMPUTED_VALUE"""),"No I would not be pursuing Higher Education outside of India")</f>
        <v>No I would not be pursuing Higher Education outside of India</v>
      </c>
      <c r="G398" s="1" t="str">
        <f>IFERROR(__xludf.DUMMYFUNCTION("""COMPUTED_VALUE"""),"Will work for 3 years or more")</f>
        <v>Will work for 3 years or more</v>
      </c>
      <c r="H398" s="1" t="str">
        <f>IFERROR(__xludf.DUMMYFUNCTION("""COMPUTED_VALUE"""),"No")</f>
        <v>No</v>
      </c>
      <c r="I398" s="1" t="str">
        <f>IFERROR(__xludf.DUMMYFUNCTION("""COMPUTED_VALUE"""),"Will NOT work for them")</f>
        <v>Will NOT work for them</v>
      </c>
      <c r="J398" s="1">
        <f>IFERROR(__xludf.DUMMYFUNCTION("""COMPUTED_VALUE"""),1.0)</f>
        <v>1</v>
      </c>
      <c r="K398" s="1" t="str">
        <f>IFERROR(__xludf.DUMMYFUNCTION("""COMPUTED_VALUE"""),"Hybrid Working Environment with more than 15 days a month at office")</f>
        <v>Hybrid Working Environment with more than 15 days a month at office</v>
      </c>
      <c r="L398" s="1" t="str">
        <f>IFERROR(__xludf.DUMMYFUNCTION("""COMPUTED_VALUE"""),"Employer who appreciates learning and enables that environment")</f>
        <v>Employer who appreciates learning and enables that environment</v>
      </c>
      <c r="M39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398" s="1" t="str">
        <f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398" s="1" t="str">
        <f>IFERROR(__xludf.DUMMYFUNCTION("""COMPUTED_VALUE"""),"Manager who explains what is expected, sets a goal and helps achieve it")</f>
        <v>Manager who explains what is expected, sets a goal and helps achieve it</v>
      </c>
      <c r="P398" s="1" t="str">
        <f>IFERROR(__xludf.DUMMYFUNCTION("""COMPUTED_VALUE"""),"Work with 5 to 6 people in my team")</f>
        <v>Work with 5 to 6 people in my team</v>
      </c>
      <c r="Q398" s="1" t="str">
        <f>IFERROR(__xludf.DUMMYFUNCTION("""COMPUTED_VALUE"""),"Yes, I Understand this is gonna happen everywhere")</f>
        <v>Yes, I Understand this is gonna happen everywhere</v>
      </c>
      <c r="R398" s="1" t="str">
        <f>IFERROR(__xludf.DUMMYFUNCTION("""COMPUTED_VALUE"""),"This will be hard to do, but if it is the right company I would try")</f>
        <v>This will be hard to do, but if it is the right company I would try</v>
      </c>
      <c r="S398" s="1"/>
    </row>
    <row r="399">
      <c r="A399" s="2">
        <f>IFERROR(__xludf.DUMMYFUNCTION("""COMPUTED_VALUE"""),45021.03326394676)</f>
        <v>45021.03326</v>
      </c>
      <c r="B399" s="1" t="str">
        <f>IFERROR(__xludf.DUMMYFUNCTION("""COMPUTED_VALUE"""),"India")</f>
        <v>India</v>
      </c>
      <c r="C399" s="1">
        <f>IFERROR(__xludf.DUMMYFUNCTION("""COMPUTED_VALUE"""),382424.0)</f>
        <v>382424</v>
      </c>
      <c r="D399" s="1" t="str">
        <f>IFERROR(__xludf.DUMMYFUNCTION("""COMPUTED_VALUE"""),"Male")</f>
        <v>Male</v>
      </c>
      <c r="E399" s="1" t="str">
        <f>IFERROR(__xludf.DUMMYFUNCTION("""COMPUTED_VALUE"""),"People from my circle, but not family members")</f>
        <v>People from my circle, but not family members</v>
      </c>
      <c r="F399" s="1" t="str">
        <f>IFERROR(__xludf.DUMMYFUNCTION("""COMPUTED_VALUE"""),"No I would not be pursuing Higher Education outside of India")</f>
        <v>No I would not be pursuing Higher Education outside of India</v>
      </c>
      <c r="G399" s="1" t="str">
        <f>IFERROR(__xludf.DUMMYFUNCTION("""COMPUTED_VALUE"""),"Will work for 3 years or more")</f>
        <v>Will work for 3 years or more</v>
      </c>
      <c r="H399" s="1" t="str">
        <f>IFERROR(__xludf.DUMMYFUNCTION("""COMPUTED_VALUE"""),"No")</f>
        <v>No</v>
      </c>
      <c r="I399" s="1" t="str">
        <f>IFERROR(__xludf.DUMMYFUNCTION("""COMPUTED_VALUE"""),"Will NOT work for them")</f>
        <v>Will NOT work for them</v>
      </c>
      <c r="J399" s="1">
        <f>IFERROR(__xludf.DUMMYFUNCTION("""COMPUTED_VALUE"""),6.0)</f>
        <v>6</v>
      </c>
      <c r="K399" s="1" t="str">
        <f>IFERROR(__xludf.DUMMYFUNCTION("""COMPUTED_VALUE"""),"Fully Remote with Options to travel as and when needed")</f>
        <v>Fully Remote with Options to travel as and when needed</v>
      </c>
      <c r="L3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99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399" s="1" t="str">
        <f>IFERROR(__xludf.DUMMYFUNCTION("""COMPUTED_VALUE"""),"Manager who sets unrealistic targets")</f>
        <v>Manager who sets unrealistic targets</v>
      </c>
      <c r="P399" s="1" t="str">
        <f>IFERROR(__xludf.DUMMYFUNCTION("""COMPUTED_VALUE"""),"Work with 5 to 6 people in my team")</f>
        <v>Work with 5 to 6 people in my team</v>
      </c>
      <c r="Q399" s="1" t="str">
        <f>IFERROR(__xludf.DUMMYFUNCTION("""COMPUTED_VALUE"""),"Yes, I Understand this is gonna happen everywhere")</f>
        <v>Yes, I Understand this is gonna happen everywhere</v>
      </c>
      <c r="R399" s="1" t="str">
        <f>IFERROR(__xludf.DUMMYFUNCTION("""COMPUTED_VALUE"""),"This will be hard to do, but if it is the right company I would try")</f>
        <v>This will be hard to do, but if it is the right company I would try</v>
      </c>
      <c r="S399" s="1"/>
    </row>
    <row r="400">
      <c r="A400" s="2">
        <f>IFERROR(__xludf.DUMMYFUNCTION("""COMPUTED_VALUE"""),45021.03364565972)</f>
        <v>45021.03365</v>
      </c>
      <c r="B400" s="1" t="str">
        <f>IFERROR(__xludf.DUMMYFUNCTION("""COMPUTED_VALUE"""),"Canada")</f>
        <v>Canada</v>
      </c>
      <c r="C400" s="1">
        <f>IFERROR(__xludf.DUMMYFUNCTION("""COMPUTED_VALUE"""),226016.0)</f>
        <v>226016</v>
      </c>
      <c r="D400" s="1" t="str">
        <f>IFERROR(__xludf.DUMMYFUNCTION("""COMPUTED_VALUE"""),"Female")</f>
        <v>Female</v>
      </c>
      <c r="E400" s="1" t="str">
        <f>IFERROR(__xludf.DUMMYFUNCTION("""COMPUTED_VALUE"""),"People from my circle, but not family members")</f>
        <v>People from my circle, but not family members</v>
      </c>
      <c r="F400" s="1" t="str">
        <f>IFERROR(__xludf.DUMMYFUNCTION("""COMPUTED_VALUE"""),"No, But if someone could bare the cost I will")</f>
        <v>No, But if someone could bare the cost I will</v>
      </c>
      <c r="G400" s="1" t="str">
        <f>IFERROR(__xludf.DUMMYFUNCTION("""COMPUTED_VALUE"""),"Will work for 3 years or more")</f>
        <v>Will work for 3 years or more</v>
      </c>
      <c r="H400" s="1" t="str">
        <f>IFERROR(__xludf.DUMMYFUNCTION("""COMPUTED_VALUE"""),"No")</f>
        <v>No</v>
      </c>
      <c r="I400" s="1" t="str">
        <f>IFERROR(__xludf.DUMMYFUNCTION("""COMPUTED_VALUE"""),"Will NOT work for them")</f>
        <v>Will NOT work for them</v>
      </c>
      <c r="J400" s="1">
        <f>IFERROR(__xludf.DUMMYFUNCTION("""COMPUTED_VALUE"""),8.0)</f>
        <v>8</v>
      </c>
      <c r="K400" s="1" t="str">
        <f>IFERROR(__xludf.DUMMYFUNCTION("""COMPUTED_VALUE"""),"Hybrid Working Environment with less than 3 days a month at office")</f>
        <v>Hybrid Working Environment with less than 3 days a month at office</v>
      </c>
      <c r="L400" s="1" t="str">
        <f>IFERROR(__xludf.DUMMYFUNCTION("""COMPUTED_VALUE"""),"Employer who appreciates learning and enables that environment")</f>
        <v>Employer who appreciates learning and enables that environment</v>
      </c>
      <c r="M40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400" s="1" t="str">
        <f>IFERROR(__xludf.DUMMYFUNCTION("""COMPUTED_VALUE"""),"Manager who sets goal and helps me achieve it")</f>
        <v>Manager who sets goal and helps me achieve it</v>
      </c>
      <c r="P400" s="1" t="str">
        <f>IFERROR(__xludf.DUMMYFUNCTION("""COMPUTED_VALUE"""),"Work with 2 to 3 people in my team")</f>
        <v>Work with 2 to 3 people in my team</v>
      </c>
      <c r="Q400" s="1" t="str">
        <f>IFERROR(__xludf.DUMMYFUNCTION("""COMPUTED_VALUE"""),"Yes, I Understand this is gonna happen everywhere")</f>
        <v>Yes, I Understand this is gonna happen everywhere</v>
      </c>
      <c r="R400" s="1" t="str">
        <f>IFERROR(__xludf.DUMMYFUNCTION("""COMPUTED_VALUE"""),"Will work for 7 years or more")</f>
        <v>Will work for 7 years or more</v>
      </c>
      <c r="S400" s="1"/>
    </row>
    <row r="401">
      <c r="A401" s="2">
        <f>IFERROR(__xludf.DUMMYFUNCTION("""COMPUTED_VALUE"""),45021.03529893518)</f>
        <v>45021.0353</v>
      </c>
      <c r="B401" s="1" t="str">
        <f>IFERROR(__xludf.DUMMYFUNCTION("""COMPUTED_VALUE"""),"India")</f>
        <v>India</v>
      </c>
      <c r="C401" s="1">
        <f>IFERROR(__xludf.DUMMYFUNCTION("""COMPUTED_VALUE"""),110077.0)</f>
        <v>110077</v>
      </c>
      <c r="D401" s="1" t="str">
        <f>IFERROR(__xludf.DUMMYFUNCTION("""COMPUTED_VALUE"""),"Male")</f>
        <v>Male</v>
      </c>
      <c r="E401" s="1" t="str">
        <f>IFERROR(__xludf.DUMMYFUNCTION("""COMPUTED_VALUE"""),"People who have changed the world for better")</f>
        <v>People who have changed the world for better</v>
      </c>
      <c r="F401" s="1" t="str">
        <f>IFERROR(__xludf.DUMMYFUNCTION("""COMPUTED_VALUE"""),"No I would not be pursuing Higher Education outside of India")</f>
        <v>No I would not be pursuing Higher Education outside of India</v>
      </c>
      <c r="G401" s="1" t="str">
        <f>IFERROR(__xludf.DUMMYFUNCTION("""COMPUTED_VALUE"""),"This will be hard to do, but if it is the right company I would try")</f>
        <v>This will be hard to do, but if it is the right company I would try</v>
      </c>
      <c r="H401" s="1" t="str">
        <f>IFERROR(__xludf.DUMMYFUNCTION("""COMPUTED_VALUE"""),"No")</f>
        <v>No</v>
      </c>
      <c r="I401" s="1" t="str">
        <f>IFERROR(__xludf.DUMMYFUNCTION("""COMPUTED_VALUE"""),"Will NOT work for them")</f>
        <v>Will NOT work for them</v>
      </c>
      <c r="J401" s="1">
        <f>IFERROR(__xludf.DUMMYFUNCTION("""COMPUTED_VALUE"""),5.0)</f>
        <v>5</v>
      </c>
      <c r="K401" s="1" t="str">
        <f>IFERROR(__xludf.DUMMYFUNCTION("""COMPUTED_VALUE"""),"Hybrid Working Environment with more than 15 days a month at office")</f>
        <v>Hybrid Working Environment with more than 15 days a month at office</v>
      </c>
      <c r="L4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01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401" s="1" t="str">
        <f>IFERROR(__xludf.DUMMYFUNCTION("""COMPUTED_VALUE"""),"Manager who explains what is expected, sets a goal and helps achieve it")</f>
        <v>Manager who explains what is expected, sets a goal and helps achieve it</v>
      </c>
      <c r="P401" s="1" t="str">
        <f>IFERROR(__xludf.DUMMYFUNCTION("""COMPUTED_VALUE"""),"Work alone, Work with 5 to 6 people in my team")</f>
        <v>Work alone, Work with 5 to 6 people in my team</v>
      </c>
      <c r="Q401" s="1" t="str">
        <f>IFERROR(__xludf.DUMMYFUNCTION("""COMPUTED_VALUE"""),"I have NO other choice")</f>
        <v>I have NO other choice</v>
      </c>
      <c r="R401" s="1" t="str">
        <f>IFERROR(__xludf.DUMMYFUNCTION("""COMPUTED_VALUE"""),"This will be hard to do, but if it is the right company I would try")</f>
        <v>This will be hard to do, but if it is the right company I would try</v>
      </c>
      <c r="S401" s="1"/>
    </row>
    <row r="402">
      <c r="A402" s="2">
        <f>IFERROR(__xludf.DUMMYFUNCTION("""COMPUTED_VALUE"""),45021.042155324074)</f>
        <v>45021.04216</v>
      </c>
      <c r="B402" s="1" t="str">
        <f>IFERROR(__xludf.DUMMYFUNCTION("""COMPUTED_VALUE"""),"India")</f>
        <v>India</v>
      </c>
      <c r="C402" s="1">
        <f>IFERROR(__xludf.DUMMYFUNCTION("""COMPUTED_VALUE"""),442902.0)</f>
        <v>442902</v>
      </c>
      <c r="D402" s="1" t="str">
        <f>IFERROR(__xludf.DUMMYFUNCTION("""COMPUTED_VALUE"""),"Male")</f>
        <v>Male</v>
      </c>
      <c r="E402" s="1" t="str">
        <f>IFERROR(__xludf.DUMMYFUNCTION("""COMPUTED_VALUE"""),"Influencers who had successful careers")</f>
        <v>Influencers who had successful careers</v>
      </c>
      <c r="F402" s="1" t="str">
        <f>IFERROR(__xludf.DUMMYFUNCTION("""COMPUTED_VALUE"""),"Yes, I will earn and do that")</f>
        <v>Yes, I will earn and do that</v>
      </c>
      <c r="G402" s="1" t="str">
        <f>IFERROR(__xludf.DUMMYFUNCTION("""COMPUTED_VALUE"""),"This will be hard to do, but if it is the right company I would try")</f>
        <v>This will be hard to do, but if it is the right company I would try</v>
      </c>
      <c r="H402" s="1" t="str">
        <f>IFERROR(__xludf.DUMMYFUNCTION("""COMPUTED_VALUE"""),"No")</f>
        <v>No</v>
      </c>
      <c r="I402" s="1" t="str">
        <f>IFERROR(__xludf.DUMMYFUNCTION("""COMPUTED_VALUE"""),"Will NOT work for them")</f>
        <v>Will NOT work for them</v>
      </c>
      <c r="J402" s="1">
        <f>IFERROR(__xludf.DUMMYFUNCTION("""COMPUTED_VALUE"""),5.0)</f>
        <v>5</v>
      </c>
      <c r="K402" s="1" t="str">
        <f>IFERROR(__xludf.DUMMYFUNCTION("""COMPUTED_VALUE"""),"Hybrid Working Environment with more than 15 days a month at office")</f>
        <v>Hybrid Working Environment with more than 15 days a month at office</v>
      </c>
      <c r="L4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02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402" s="1" t="str">
        <f>IFERROR(__xludf.DUMMYFUNCTION("""COMPUTED_VALUE"""),"Manager who explains what is expected, sets a goal and helps achieve it")</f>
        <v>Manager who explains what is expected, sets a goal and helps achieve it</v>
      </c>
      <c r="P402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402" s="1" t="str">
        <f>IFERROR(__xludf.DUMMYFUNCTION("""COMPUTED_VALUE"""),"Yes, I Understand this is gonna happen everywhere")</f>
        <v>Yes, I Understand this is gonna happen everywhere</v>
      </c>
      <c r="R402" s="1" t="str">
        <f>IFERROR(__xludf.DUMMYFUNCTION("""COMPUTED_VALUE"""),"This will be hard to do, but if it is the right company I would try")</f>
        <v>This will be hard to do, but if it is the right company I would try</v>
      </c>
      <c r="S402" s="1"/>
    </row>
    <row r="403">
      <c r="A403" s="2">
        <f>IFERROR(__xludf.DUMMYFUNCTION("""COMPUTED_VALUE"""),45021.04789299768)</f>
        <v>45021.04789</v>
      </c>
      <c r="B403" s="1" t="str">
        <f>IFERROR(__xludf.DUMMYFUNCTION("""COMPUTED_VALUE"""),"India")</f>
        <v>India</v>
      </c>
      <c r="C403" s="1">
        <f>IFERROR(__xludf.DUMMYFUNCTION("""COMPUTED_VALUE"""),530032.0)</f>
        <v>530032</v>
      </c>
      <c r="D403" s="1" t="str">
        <f>IFERROR(__xludf.DUMMYFUNCTION("""COMPUTED_VALUE"""),"Male")</f>
        <v>Male</v>
      </c>
      <c r="E403" s="1" t="str">
        <f>IFERROR(__xludf.DUMMYFUNCTION("""COMPUTED_VALUE"""),"People from my circle, but not family members")</f>
        <v>People from my circle, but not family members</v>
      </c>
      <c r="F403" s="1" t="str">
        <f>IFERROR(__xludf.DUMMYFUNCTION("""COMPUTED_VALUE"""),"No I would not be pursuing Higher Education outside of India")</f>
        <v>No I would not be pursuing Higher Education outside of India</v>
      </c>
      <c r="G403" s="1" t="str">
        <f>IFERROR(__xludf.DUMMYFUNCTION("""COMPUTED_VALUE"""),"This will be hard to do, but if it is the right company I would try")</f>
        <v>This will be hard to do, but if it is the right company I would try</v>
      </c>
      <c r="H403" s="1" t="str">
        <f>IFERROR(__xludf.DUMMYFUNCTION("""COMPUTED_VALUE"""),"No")</f>
        <v>No</v>
      </c>
      <c r="I403" s="1" t="str">
        <f>IFERROR(__xludf.DUMMYFUNCTION("""COMPUTED_VALUE"""),"Will work for them")</f>
        <v>Will work for them</v>
      </c>
      <c r="J403" s="1">
        <f>IFERROR(__xludf.DUMMYFUNCTION("""COMPUTED_VALUE"""),8.0)</f>
        <v>8</v>
      </c>
      <c r="K403" s="1" t="str">
        <f>IFERROR(__xludf.DUMMYFUNCTION("""COMPUTED_VALUE"""),"Fully Remote with Options to travel as and when needed")</f>
        <v>Fully Remote with Options to travel as and when needed</v>
      </c>
      <c r="L403" s="1" t="str">
        <f>IFERROR(__xludf.DUMMYFUNCTION("""COMPUTED_VALUE"""),"Employer who rewards learning and enables that environment")</f>
        <v>Employer who rewards learning and enables that environment</v>
      </c>
      <c r="M40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40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403" s="1" t="str">
        <f>IFERROR(__xludf.DUMMYFUNCTION("""COMPUTED_VALUE"""),"Manager who clearly describes what she/he needs")</f>
        <v>Manager who clearly describes what she/he needs</v>
      </c>
      <c r="P403" s="1" t="str">
        <f>IFERROR(__xludf.DUMMYFUNCTION("""COMPUTED_VALUE"""),"Work alone, Work with 2 to 3 people in my team")</f>
        <v>Work alone, Work with 2 to 3 people in my team</v>
      </c>
      <c r="Q403" s="1" t="str">
        <f>IFERROR(__xludf.DUMMYFUNCTION("""COMPUTED_VALUE"""),"I have NO other choice")</f>
        <v>I have NO other choice</v>
      </c>
      <c r="R403" s="1" t="str">
        <f>IFERROR(__xludf.DUMMYFUNCTION("""COMPUTED_VALUE"""),"This will be hard to do, but if it is the right company I would try")</f>
        <v>This will be hard to do, but if it is the right company I would try</v>
      </c>
      <c r="S403" s="1"/>
    </row>
    <row r="404">
      <c r="A404" s="2">
        <f>IFERROR(__xludf.DUMMYFUNCTION("""COMPUTED_VALUE"""),45021.073637928246)</f>
        <v>45021.07364</v>
      </c>
      <c r="B404" s="1" t="str">
        <f>IFERROR(__xludf.DUMMYFUNCTION("""COMPUTED_VALUE"""),"India")</f>
        <v>India</v>
      </c>
      <c r="C404" s="1">
        <f>IFERROR(__xludf.DUMMYFUNCTION("""COMPUTED_VALUE"""),412207.0)</f>
        <v>412207</v>
      </c>
      <c r="D404" s="1" t="str">
        <f>IFERROR(__xludf.DUMMYFUNCTION("""COMPUTED_VALUE"""),"Male")</f>
        <v>Male</v>
      </c>
      <c r="E404" s="1" t="str">
        <f>IFERROR(__xludf.DUMMYFUNCTION("""COMPUTED_VALUE"""),"People who have changed the world for better")</f>
        <v>People who have changed the world for better</v>
      </c>
      <c r="F404" s="1" t="str">
        <f>IFERROR(__xludf.DUMMYFUNCTION("""COMPUTED_VALUE"""),"No I would not be pursuing Higher Education outside of India")</f>
        <v>No I would not be pursuing Higher Education outside of India</v>
      </c>
      <c r="G404" s="1" t="str">
        <f>IFERROR(__xludf.DUMMYFUNCTION("""COMPUTED_VALUE"""),"This will be hard to do, but if it is the right company I would try")</f>
        <v>This will be hard to do, but if it is the right company I would try</v>
      </c>
      <c r="H404" s="1" t="str">
        <f>IFERROR(__xludf.DUMMYFUNCTION("""COMPUTED_VALUE"""),"Yes")</f>
        <v>Yes</v>
      </c>
      <c r="I404" s="1" t="str">
        <f>IFERROR(__xludf.DUMMYFUNCTION("""COMPUTED_VALUE"""),"Will NOT work for them")</f>
        <v>Will NOT work for them</v>
      </c>
      <c r="J404" s="1">
        <f>IFERROR(__xludf.DUMMYFUNCTION("""COMPUTED_VALUE"""),4.0)</f>
        <v>4</v>
      </c>
      <c r="K404" s="1" t="str">
        <f>IFERROR(__xludf.DUMMYFUNCTION("""COMPUTED_VALUE"""),"Every Day Office Environment")</f>
        <v>Every Day Office Environment</v>
      </c>
      <c r="L404" s="1" t="str">
        <f>IFERROR(__xludf.DUMMYFUNCTION("""COMPUTED_VALUE"""),"Employer who appreciates learning and enables that environment")</f>
        <v>Employer who appreciates learning and enables that environment</v>
      </c>
      <c r="M40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04" s="1" t="str">
        <f>IFERROR(__xludf.DUMMYFUNCTION("""COMPUTED_VALUE"""),"Design and Creative strategy in any company, Build and develop a Team, An Artificial Intelligence Specialist / Talking to Robots, Manufacturing / Oil and Gas/ Construction / Hard Physical Work related")</f>
        <v>Design and Creative strategy in any company, Build and develop a Team, An Artificial Intelligence Specialist / Talking to Robots, Manufacturing / Oil and Gas/ Construction / Hard Physical Work related</v>
      </c>
      <c r="O404" s="1" t="str">
        <f>IFERROR(__xludf.DUMMYFUNCTION("""COMPUTED_VALUE"""),"Manager who explains what is expected, sets a goal and helps achieve it")</f>
        <v>Manager who explains what is expected, sets a goal and helps achieve it</v>
      </c>
      <c r="P404" s="1" t="str">
        <f>IFERROR(__xludf.DUMMYFUNCTION("""COMPUTED_VALUE"""),"Work with 5 to 6 people in my team")</f>
        <v>Work with 5 to 6 people in my team</v>
      </c>
      <c r="Q404" s="1" t="str">
        <f>IFERROR(__xludf.DUMMYFUNCTION("""COMPUTED_VALUE"""),"Yes, I Understand this is gonna happen everywhere")</f>
        <v>Yes, I Understand this is gonna happen everywhere</v>
      </c>
      <c r="R404" s="1" t="str">
        <f>IFERROR(__xludf.DUMMYFUNCTION("""COMPUTED_VALUE"""),"This will be hard to do, but if it is the right company I would try")</f>
        <v>This will be hard to do, but if it is the right company I would try</v>
      </c>
      <c r="S404" s="1"/>
    </row>
    <row r="405">
      <c r="A405" s="2">
        <f>IFERROR(__xludf.DUMMYFUNCTION("""COMPUTED_VALUE"""),45021.30451077546)</f>
        <v>45021.30451</v>
      </c>
      <c r="B405" s="1" t="str">
        <f>IFERROR(__xludf.DUMMYFUNCTION("""COMPUTED_VALUE"""),"India")</f>
        <v>India</v>
      </c>
      <c r="C405" s="1">
        <f>IFERROR(__xludf.DUMMYFUNCTION("""COMPUTED_VALUE"""),110059.0)</f>
        <v>110059</v>
      </c>
      <c r="D405" s="1" t="str">
        <f>IFERROR(__xludf.DUMMYFUNCTION("""COMPUTED_VALUE"""),"Male")</f>
        <v>Male</v>
      </c>
      <c r="E405" s="1" t="str">
        <f>IFERROR(__xludf.DUMMYFUNCTION("""COMPUTED_VALUE"""),"My Parents")</f>
        <v>My Parents</v>
      </c>
      <c r="F405" s="1" t="str">
        <f>IFERROR(__xludf.DUMMYFUNCTION("""COMPUTED_VALUE"""),"Yes, I will earn and do that")</f>
        <v>Yes, I will earn and do that</v>
      </c>
      <c r="G405" s="1" t="str">
        <f>IFERROR(__xludf.DUMMYFUNCTION("""COMPUTED_VALUE"""),"This will be hard to do, but if it is the right company I would try")</f>
        <v>This will be hard to do, but if it is the right company I would try</v>
      </c>
      <c r="H405" s="1" t="str">
        <f>IFERROR(__xludf.DUMMYFUNCTION("""COMPUTED_VALUE"""),"No")</f>
        <v>No</v>
      </c>
      <c r="I405" s="1" t="str">
        <f>IFERROR(__xludf.DUMMYFUNCTION("""COMPUTED_VALUE"""),"Will NOT work for them")</f>
        <v>Will NOT work for them</v>
      </c>
      <c r="J405" s="1">
        <f>IFERROR(__xludf.DUMMYFUNCTION("""COMPUTED_VALUE"""),8.0)</f>
        <v>8</v>
      </c>
      <c r="K405" s="1" t="str">
        <f>IFERROR(__xludf.DUMMYFUNCTION("""COMPUTED_VALUE"""),"Hybrid Working Environment with more than 15 days a month at office")</f>
        <v>Hybrid Working Environment with more than 15 days a month at office</v>
      </c>
      <c r="L405" s="1" t="str">
        <f>IFERROR(__xludf.DUMMYFUNCTION("""COMPUTED_VALUE"""),"Employer who appreciates learning and enables that environment")</f>
        <v>Employer who appreciates learning and enables that environment</v>
      </c>
      <c r="M40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05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405" s="1" t="str">
        <f>IFERROR(__xludf.DUMMYFUNCTION("""COMPUTED_VALUE"""),"Manager who sets goal and helps me achieve it")</f>
        <v>Manager who sets goal and helps me achieve it</v>
      </c>
      <c r="P405" s="1" t="str">
        <f>IFERROR(__xludf.DUMMYFUNCTION("""COMPUTED_VALUE"""),"Work with 7 to 10 or more people in my team")</f>
        <v>Work with 7 to 10 or more people in my team</v>
      </c>
      <c r="Q405" s="1" t="str">
        <f>IFERROR(__xludf.DUMMYFUNCTION("""COMPUTED_VALUE"""),"Yes, I Understand this is gonna happen everywhere")</f>
        <v>Yes, I Understand this is gonna happen everywhere</v>
      </c>
      <c r="R405" s="1" t="str">
        <f>IFERROR(__xludf.DUMMYFUNCTION("""COMPUTED_VALUE"""),"No way")</f>
        <v>No way</v>
      </c>
      <c r="S405" s="1"/>
    </row>
    <row r="406">
      <c r="A406" s="2">
        <f>IFERROR(__xludf.DUMMYFUNCTION("""COMPUTED_VALUE"""),45021.310725752315)</f>
        <v>45021.31073</v>
      </c>
      <c r="B406" s="1" t="str">
        <f>IFERROR(__xludf.DUMMYFUNCTION("""COMPUTED_VALUE"""),"India")</f>
        <v>India</v>
      </c>
      <c r="C406" s="1">
        <f>IFERROR(__xludf.DUMMYFUNCTION("""COMPUTED_VALUE"""),627002.0)</f>
        <v>627002</v>
      </c>
      <c r="D406" s="1" t="str">
        <f>IFERROR(__xludf.DUMMYFUNCTION("""COMPUTED_VALUE"""),"Male")</f>
        <v>Male</v>
      </c>
      <c r="E406" s="1" t="str">
        <f>IFERROR(__xludf.DUMMYFUNCTION("""COMPUTED_VALUE"""),"My Parents")</f>
        <v>My Parents</v>
      </c>
      <c r="F406" s="1" t="str">
        <f>IFERROR(__xludf.DUMMYFUNCTION("""COMPUTED_VALUE"""),"No, But if someone could bare the cost I will")</f>
        <v>No, But if someone could bare the cost I will</v>
      </c>
      <c r="G406" s="1" t="str">
        <f>IFERROR(__xludf.DUMMYFUNCTION("""COMPUTED_VALUE"""),"Will work for 3 years or more")</f>
        <v>Will work for 3 years or more</v>
      </c>
      <c r="H406" s="1" t="str">
        <f>IFERROR(__xludf.DUMMYFUNCTION("""COMPUTED_VALUE"""),"No")</f>
        <v>No</v>
      </c>
      <c r="I406" s="1" t="str">
        <f>IFERROR(__xludf.DUMMYFUNCTION("""COMPUTED_VALUE"""),"Will NOT work for them")</f>
        <v>Will NOT work for them</v>
      </c>
      <c r="J406" s="1">
        <f>IFERROR(__xludf.DUMMYFUNCTION("""COMPUTED_VALUE"""),6.0)</f>
        <v>6</v>
      </c>
      <c r="K406" s="1" t="str">
        <f>IFERROR(__xludf.DUMMYFUNCTION("""COMPUTED_VALUE"""),"Hybrid Working Environment with more than 15 days a month at office")</f>
        <v>Hybrid Working Environment with more than 15 days a month at office</v>
      </c>
      <c r="L4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6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406" s="1" t="str">
        <f>IFERROR(__xludf.DUMMYFUNCTION("""COMPUTED_VALUE"""),"Manager who explains what is expected, sets a goal and helps achieve it")</f>
        <v>Manager who explains what is expected, sets a goal and helps achieve it</v>
      </c>
      <c r="P406" s="1" t="str">
        <f>IFERROR(__xludf.DUMMYFUNCTION("""COMPUTED_VALUE"""),"Work with 5 to 6 people in my team")</f>
        <v>Work with 5 to 6 people in my team</v>
      </c>
      <c r="Q406" s="1" t="str">
        <f>IFERROR(__xludf.DUMMYFUNCTION("""COMPUTED_VALUE"""),"I have NO other choice")</f>
        <v>I have NO other choice</v>
      </c>
      <c r="R406" s="1" t="str">
        <f>IFERROR(__xludf.DUMMYFUNCTION("""COMPUTED_VALUE"""),"This will be hard to do, but if it is the right company I would try")</f>
        <v>This will be hard to do, but if it is the right company I would try</v>
      </c>
      <c r="S406" s="1"/>
    </row>
    <row r="407">
      <c r="A407" s="2">
        <f>IFERROR(__xludf.DUMMYFUNCTION("""COMPUTED_VALUE"""),45021.31764216435)</f>
        <v>45021.31764</v>
      </c>
      <c r="B407" s="1" t="str">
        <f>IFERROR(__xludf.DUMMYFUNCTION("""COMPUTED_VALUE"""),"India")</f>
        <v>India</v>
      </c>
      <c r="C407" s="1">
        <f>IFERROR(__xludf.DUMMYFUNCTION("""COMPUTED_VALUE"""),250001.0)</f>
        <v>250001</v>
      </c>
      <c r="D407" s="1" t="str">
        <f>IFERROR(__xludf.DUMMYFUNCTION("""COMPUTED_VALUE"""),"Male")</f>
        <v>Male</v>
      </c>
      <c r="E407" s="1" t="str">
        <f>IFERROR(__xludf.DUMMYFUNCTION("""COMPUTED_VALUE"""),"People from my circle, but not family members")</f>
        <v>People from my circle, but not family members</v>
      </c>
      <c r="F407" s="1" t="str">
        <f>IFERROR(__xludf.DUMMYFUNCTION("""COMPUTED_VALUE"""),"Yes, I will earn and do that")</f>
        <v>Yes, I will earn and do that</v>
      </c>
      <c r="G407" s="1" t="str">
        <f>IFERROR(__xludf.DUMMYFUNCTION("""COMPUTED_VALUE"""),"This will be hard to do, but if it is the right company I would try")</f>
        <v>This will be hard to do, but if it is the right company I would try</v>
      </c>
      <c r="H407" s="1" t="str">
        <f>IFERROR(__xludf.DUMMYFUNCTION("""COMPUTED_VALUE"""),"No")</f>
        <v>No</v>
      </c>
      <c r="I407" s="1" t="str">
        <f>IFERROR(__xludf.DUMMYFUNCTION("""COMPUTED_VALUE"""),"Will NOT work for them")</f>
        <v>Will NOT work for them</v>
      </c>
      <c r="J407" s="1">
        <f>IFERROR(__xludf.DUMMYFUNCTION("""COMPUTED_VALUE"""),6.0)</f>
        <v>6</v>
      </c>
      <c r="K407" s="1" t="str">
        <f>IFERROR(__xludf.DUMMYFUNCTION("""COMPUTED_VALUE"""),"Fully Remote with Options to travel as and when needed")</f>
        <v>Fully Remote with Options to travel as and when needed</v>
      </c>
      <c r="L4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7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407" s="1" t="str">
        <f>IFERROR(__xludf.DUMMYFUNCTION("""COMPUTED_VALUE"""),"Manager who clearly describes what she/he needs")</f>
        <v>Manager who clearly describes what she/he needs</v>
      </c>
      <c r="P407" s="1" t="str">
        <f>IFERROR(__xludf.DUMMYFUNCTION("""COMPUTED_VALUE"""),"Work alone, Work with 2 to 3 people in my team")</f>
        <v>Work alone, Work with 2 to 3 people in my team</v>
      </c>
      <c r="Q407" s="1" t="str">
        <f>IFERROR(__xludf.DUMMYFUNCTION("""COMPUTED_VALUE"""),"Yes, I Understand this is gonna happen everywhere")</f>
        <v>Yes, I Understand this is gonna happen everywhere</v>
      </c>
      <c r="R407" s="1" t="str">
        <f>IFERROR(__xludf.DUMMYFUNCTION("""COMPUTED_VALUE"""),"This will be hard to do, but if it is the right company I would try")</f>
        <v>This will be hard to do, but if it is the right company I would try</v>
      </c>
      <c r="S407" s="1"/>
    </row>
    <row r="408">
      <c r="A408" s="2">
        <f>IFERROR(__xludf.DUMMYFUNCTION("""COMPUTED_VALUE"""),45021.37931986111)</f>
        <v>45021.37932</v>
      </c>
      <c r="B408" s="1" t="str">
        <f>IFERROR(__xludf.DUMMYFUNCTION("""COMPUTED_VALUE"""),"India")</f>
        <v>India</v>
      </c>
      <c r="C408" s="1">
        <f>IFERROR(__xludf.DUMMYFUNCTION("""COMPUTED_VALUE"""),721506.0)</f>
        <v>721506</v>
      </c>
      <c r="D408" s="1" t="str">
        <f>IFERROR(__xludf.DUMMYFUNCTION("""COMPUTED_VALUE"""),"Female")</f>
        <v>Female</v>
      </c>
      <c r="E408" s="1" t="str">
        <f>IFERROR(__xludf.DUMMYFUNCTION("""COMPUTED_VALUE"""),"Influencers who had successful careers")</f>
        <v>Influencers who had successful careers</v>
      </c>
      <c r="F408" s="1" t="str">
        <f>IFERROR(__xludf.DUMMYFUNCTION("""COMPUTED_VALUE"""),"Yes, I will earn and do that")</f>
        <v>Yes, I will earn and do that</v>
      </c>
      <c r="G408" s="1" t="str">
        <f>IFERROR(__xludf.DUMMYFUNCTION("""COMPUTED_VALUE"""),"Will work for 3 years or more")</f>
        <v>Will work for 3 years or more</v>
      </c>
      <c r="H408" s="1" t="str">
        <f>IFERROR(__xludf.DUMMYFUNCTION("""COMPUTED_VALUE"""),"Yes")</f>
        <v>Yes</v>
      </c>
      <c r="I408" s="1" t="str">
        <f>IFERROR(__xludf.DUMMYFUNCTION("""COMPUTED_VALUE"""),"Will NOT work for them")</f>
        <v>Will NOT work for them</v>
      </c>
      <c r="J408" s="1">
        <f>IFERROR(__xludf.DUMMYFUNCTION("""COMPUTED_VALUE"""),9.0)</f>
        <v>9</v>
      </c>
      <c r="K408" s="1" t="str">
        <f>IFERROR(__xludf.DUMMYFUNCTION("""COMPUTED_VALUE"""),"Every Day Office Environment")</f>
        <v>Every Day Office Environment</v>
      </c>
      <c r="L4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408" s="1" t="str">
        <f>IFERROR(__xludf.DUMMYFUNCTION("""COMPUTED_VALUE"""),"Manager who explains what is expected, sets a goal and helps achieve it")</f>
        <v>Manager who explains what is expected, sets a goal and helps achieve it</v>
      </c>
      <c r="P40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408" s="1" t="str">
        <f>IFERROR(__xludf.DUMMYFUNCTION("""COMPUTED_VALUE"""),"Yes, I Understand this is gonna happen everywhere")</f>
        <v>Yes, I Understand this is gonna happen everywhere</v>
      </c>
      <c r="R408" s="1" t="str">
        <f>IFERROR(__xludf.DUMMYFUNCTION("""COMPUTED_VALUE"""),"This will be hard to do, but if it is the right company I would try")</f>
        <v>This will be hard to do, but if it is the right company I would try</v>
      </c>
      <c r="S408" s="1"/>
    </row>
    <row r="409">
      <c r="A409" s="2">
        <f>IFERROR(__xludf.DUMMYFUNCTION("""COMPUTED_VALUE"""),45021.38723636574)</f>
        <v>45021.38724</v>
      </c>
      <c r="B409" s="1" t="str">
        <f>IFERROR(__xludf.DUMMYFUNCTION("""COMPUTED_VALUE"""),"India")</f>
        <v>India</v>
      </c>
      <c r="C409" s="1">
        <f>IFERROR(__xludf.DUMMYFUNCTION("""COMPUTED_VALUE"""),600091.0)</f>
        <v>600091</v>
      </c>
      <c r="D409" s="1" t="str">
        <f>IFERROR(__xludf.DUMMYFUNCTION("""COMPUTED_VALUE"""),"Male")</f>
        <v>Male</v>
      </c>
      <c r="E409" s="1" t="str">
        <f>IFERROR(__xludf.DUMMYFUNCTION("""COMPUTED_VALUE"""),"Influencers who had successful careers")</f>
        <v>Influencers who had successful careers</v>
      </c>
      <c r="F409" s="1" t="str">
        <f>IFERROR(__xludf.DUMMYFUNCTION("""COMPUTED_VALUE"""),"Yes, I will earn and do that")</f>
        <v>Yes, I will earn and do that</v>
      </c>
      <c r="G409" s="1" t="str">
        <f>IFERROR(__xludf.DUMMYFUNCTION("""COMPUTED_VALUE"""),"This will be hard to do, but if it is the right company I would try")</f>
        <v>This will be hard to do, but if it is the right company I would try</v>
      </c>
      <c r="H409" s="1" t="str">
        <f>IFERROR(__xludf.DUMMYFUNCTION("""COMPUTED_VALUE"""),"No")</f>
        <v>No</v>
      </c>
      <c r="I409" s="1" t="str">
        <f>IFERROR(__xludf.DUMMYFUNCTION("""COMPUTED_VALUE"""),"Will NOT work for them")</f>
        <v>Will NOT work for them</v>
      </c>
      <c r="J409" s="1">
        <f>IFERROR(__xludf.DUMMYFUNCTION("""COMPUTED_VALUE"""),3.0)</f>
        <v>3</v>
      </c>
      <c r="K409" s="1" t="str">
        <f>IFERROR(__xludf.DUMMYFUNCTION("""COMPUTED_VALUE"""),"Fully Remote with Options to travel as and when needed")</f>
        <v>Fully Remote with Options to travel as and when needed</v>
      </c>
      <c r="L409" s="1" t="str">
        <f>IFERROR(__xludf.DUMMYFUNCTION("""COMPUTED_VALUE"""),"Employer who appreciates learning and enables that environment")</f>
        <v>Employer who appreciates learning and enables that environment</v>
      </c>
      <c r="M40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09" s="1" t="str">
        <f>IFERROR(__xludf.DUMMYFUNCTION("""COMPUTED_VALUE"""),"Design and Creative strategy in any company, Build and develop a Team, Work in a BPO setup for some well known client, Entrepreneur or Start Up")</f>
        <v>Design and Creative strategy in any company, Build and develop a Team, Work in a BPO setup for some well known client, Entrepreneur or Start Up</v>
      </c>
      <c r="O409" s="1" t="str">
        <f>IFERROR(__xludf.DUMMYFUNCTION("""COMPUTED_VALUE"""),"Manager who explains what is expected, sets a goal and helps achieve it")</f>
        <v>Manager who explains what is expected, sets a goal and helps achieve it</v>
      </c>
      <c r="P409" s="1" t="str">
        <f>IFERROR(__xludf.DUMMYFUNCTION("""COMPUTED_VALUE"""),"Work with 7 to 10 or more people in my team")</f>
        <v>Work with 7 to 10 or more people in my team</v>
      </c>
      <c r="Q409" s="1" t="str">
        <f>IFERROR(__xludf.DUMMYFUNCTION("""COMPUTED_VALUE"""),"Yes, I Understand this is gonna happen everywhere")</f>
        <v>Yes, I Understand this is gonna happen everywhere</v>
      </c>
      <c r="R409" s="1" t="str">
        <f>IFERROR(__xludf.DUMMYFUNCTION("""COMPUTED_VALUE"""),"This will be hard to do, but if it is the right company I would try")</f>
        <v>This will be hard to do, but if it is the right company I would try</v>
      </c>
      <c r="S409" s="1"/>
    </row>
    <row r="410">
      <c r="A410" s="2">
        <f>IFERROR(__xludf.DUMMYFUNCTION("""COMPUTED_VALUE"""),45021.39666425926)</f>
        <v>45021.39666</v>
      </c>
      <c r="B410" s="1" t="str">
        <f>IFERROR(__xludf.DUMMYFUNCTION("""COMPUTED_VALUE"""),"India")</f>
        <v>India</v>
      </c>
      <c r="C410" s="1">
        <f>IFERROR(__xludf.DUMMYFUNCTION("""COMPUTED_VALUE"""),600129.0)</f>
        <v>600129</v>
      </c>
      <c r="D410" s="1" t="str">
        <f>IFERROR(__xludf.DUMMYFUNCTION("""COMPUTED_VALUE"""),"Male")</f>
        <v>Male</v>
      </c>
      <c r="E410" s="1" t="str">
        <f>IFERROR(__xludf.DUMMYFUNCTION("""COMPUTED_VALUE"""),"My Parents")</f>
        <v>My Parents</v>
      </c>
      <c r="F410" s="1" t="str">
        <f>IFERROR(__xludf.DUMMYFUNCTION("""COMPUTED_VALUE"""),"No I would not be pursuing Higher Education outside of India")</f>
        <v>No I would not be pursuing Higher Education outside of India</v>
      </c>
      <c r="G410" s="1" t="str">
        <f>IFERROR(__xludf.DUMMYFUNCTION("""COMPUTED_VALUE"""),"Will work for 3 years or more")</f>
        <v>Will work for 3 years or more</v>
      </c>
      <c r="H410" s="1" t="str">
        <f>IFERROR(__xludf.DUMMYFUNCTION("""COMPUTED_VALUE"""),"No")</f>
        <v>No</v>
      </c>
      <c r="I410" s="1" t="str">
        <f>IFERROR(__xludf.DUMMYFUNCTION("""COMPUTED_VALUE"""),"Will work for them")</f>
        <v>Will work for them</v>
      </c>
      <c r="J410" s="1">
        <f>IFERROR(__xludf.DUMMYFUNCTION("""COMPUTED_VALUE"""),7.0)</f>
        <v>7</v>
      </c>
      <c r="K410" s="1" t="str">
        <f>IFERROR(__xludf.DUMMYFUNCTION("""COMPUTED_VALUE"""),"Every Day Office Environment")</f>
        <v>Every Day Office Environment</v>
      </c>
      <c r="L410" s="1" t="str">
        <f>IFERROR(__xludf.DUMMYFUNCTION("""COMPUTED_VALUE"""),"Employer who appreciates learning and enables that environment")</f>
        <v>Employer who appreciates learning and enables that environment</v>
      </c>
      <c r="M41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10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410" s="1" t="str">
        <f>IFERROR(__xludf.DUMMYFUNCTION("""COMPUTED_VALUE"""),"Manager who explains what is expected, sets a goal and helps achieve it")</f>
        <v>Manager who explains what is expected, sets a goal and helps achieve it</v>
      </c>
      <c r="P410" s="1" t="str">
        <f>IFERROR(__xludf.DUMMYFUNCTION("""COMPUTED_VALUE"""),"Work with 5 to 6 people in my team")</f>
        <v>Work with 5 to 6 people in my team</v>
      </c>
      <c r="Q410" s="1" t="str">
        <f>IFERROR(__xludf.DUMMYFUNCTION("""COMPUTED_VALUE"""),"No")</f>
        <v>No</v>
      </c>
      <c r="R410" s="1" t="str">
        <f>IFERROR(__xludf.DUMMYFUNCTION("""COMPUTED_VALUE"""),"This will be hard to do, but if it is the right company I would try")</f>
        <v>This will be hard to do, but if it is the right company I would try</v>
      </c>
      <c r="S410" s="1"/>
    </row>
    <row r="411">
      <c r="A411" s="2">
        <f>IFERROR(__xludf.DUMMYFUNCTION("""COMPUTED_VALUE"""),45021.39856981482)</f>
        <v>45021.39857</v>
      </c>
      <c r="B411" s="1" t="str">
        <f>IFERROR(__xludf.DUMMYFUNCTION("""COMPUTED_VALUE"""),"India")</f>
        <v>India</v>
      </c>
      <c r="C411" s="1">
        <f>IFERROR(__xludf.DUMMYFUNCTION("""COMPUTED_VALUE"""),834001.0)</f>
        <v>834001</v>
      </c>
      <c r="D411" s="1" t="str">
        <f>IFERROR(__xludf.DUMMYFUNCTION("""COMPUTED_VALUE"""),"Female")</f>
        <v>Female</v>
      </c>
      <c r="E411" s="1" t="str">
        <f>IFERROR(__xludf.DUMMYFUNCTION("""COMPUTED_VALUE"""),"Social Media like LinkedIn")</f>
        <v>Social Media like LinkedIn</v>
      </c>
      <c r="F411" s="1" t="str">
        <f>IFERROR(__xludf.DUMMYFUNCTION("""COMPUTED_VALUE"""),"Yes, I will earn and do that")</f>
        <v>Yes, I will earn and do that</v>
      </c>
      <c r="G411" s="1" t="str">
        <f>IFERROR(__xludf.DUMMYFUNCTION("""COMPUTED_VALUE"""),"This will be hard to do, but if it is the right company I would try")</f>
        <v>This will be hard to do, but if it is the right company I would try</v>
      </c>
      <c r="H411" s="1" t="str">
        <f>IFERROR(__xludf.DUMMYFUNCTION("""COMPUTED_VALUE"""),"No")</f>
        <v>No</v>
      </c>
      <c r="I411" s="1" t="str">
        <f>IFERROR(__xludf.DUMMYFUNCTION("""COMPUTED_VALUE"""),"Will NOT work for them")</f>
        <v>Will NOT work for them</v>
      </c>
      <c r="J411" s="1">
        <f>IFERROR(__xludf.DUMMYFUNCTION("""COMPUTED_VALUE"""),2.0)</f>
        <v>2</v>
      </c>
      <c r="K411" s="1" t="str">
        <f>IFERROR(__xludf.DUMMYFUNCTION("""COMPUTED_VALUE"""),"Hybrid Working Environment with more than 15 days a month at office")</f>
        <v>Hybrid Working Environment with more than 15 days a month at office</v>
      </c>
      <c r="L4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11" s="1" t="str">
        <f>IFERROR(__xludf.DUMMYFUNCTION("""COMPUTED_VALUE"""),"Teaching in any of the institutes/colleges/online or offline, Build and develop a Team, Look deeply into Data and generate insights, Work as a freelancer and do my thing my way")</f>
        <v>Teaching in any of the institutes/colleges/online or offline, Build and develop a Team, Look deeply into Data and generate insights, Work as a freelancer and do my thing my way</v>
      </c>
      <c r="O411" s="1" t="str">
        <f>IFERROR(__xludf.DUMMYFUNCTION("""COMPUTED_VALUE"""),"Manager who explains what is expected, sets a goal and helps achieve it")</f>
        <v>Manager who explains what is expected, sets a goal and helps achieve it</v>
      </c>
      <c r="P411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411" s="1" t="str">
        <f>IFERROR(__xludf.DUMMYFUNCTION("""COMPUTED_VALUE"""),"Yes, I Understand this is gonna happen everywhere")</f>
        <v>Yes, I Understand this is gonna happen everywhere</v>
      </c>
      <c r="R411" s="1" t="str">
        <f>IFERROR(__xludf.DUMMYFUNCTION("""COMPUTED_VALUE"""),"No way")</f>
        <v>No way</v>
      </c>
      <c r="S411" s="1"/>
    </row>
    <row r="412">
      <c r="A412" s="2">
        <f>IFERROR(__xludf.DUMMYFUNCTION("""COMPUTED_VALUE"""),45021.40052131945)</f>
        <v>45021.40052</v>
      </c>
      <c r="B412" s="1" t="str">
        <f>IFERROR(__xludf.DUMMYFUNCTION("""COMPUTED_VALUE"""),"India")</f>
        <v>India</v>
      </c>
      <c r="C412" s="1">
        <f>IFERROR(__xludf.DUMMYFUNCTION("""COMPUTED_VALUE"""),641028.0)</f>
        <v>641028</v>
      </c>
      <c r="D412" s="1" t="str">
        <f>IFERROR(__xludf.DUMMYFUNCTION("""COMPUTED_VALUE"""),"Male")</f>
        <v>Male</v>
      </c>
      <c r="E412" s="1" t="str">
        <f>IFERROR(__xludf.DUMMYFUNCTION("""COMPUTED_VALUE"""),"People who have changed the world for better")</f>
        <v>People who have changed the world for better</v>
      </c>
      <c r="F412" s="1" t="str">
        <f>IFERROR(__xludf.DUMMYFUNCTION("""COMPUTED_VALUE"""),"Yes, I will earn and do that")</f>
        <v>Yes, I will earn and do that</v>
      </c>
      <c r="G412" s="1" t="str">
        <f>IFERROR(__xludf.DUMMYFUNCTION("""COMPUTED_VALUE"""),"This will be hard to do, but if it is the right company I would try")</f>
        <v>This will be hard to do, but if it is the right company I would try</v>
      </c>
      <c r="H412" s="1" t="str">
        <f>IFERROR(__xludf.DUMMYFUNCTION("""COMPUTED_VALUE"""),"Yes")</f>
        <v>Yes</v>
      </c>
      <c r="I412" s="1" t="str">
        <f>IFERROR(__xludf.DUMMYFUNCTION("""COMPUTED_VALUE"""),"Will work for them")</f>
        <v>Will work for them</v>
      </c>
      <c r="J412" s="1">
        <f>IFERROR(__xludf.DUMMYFUNCTION("""COMPUTED_VALUE"""),6.0)</f>
        <v>6</v>
      </c>
      <c r="K412" s="1" t="str">
        <f>IFERROR(__xludf.DUMMYFUNCTION("""COMPUTED_VALUE"""),"Hybrid Working Environment with more than 15 days a month at office")</f>
        <v>Hybrid Working Environment with more than 15 days a month at office</v>
      </c>
      <c r="L4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12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412" s="1" t="str">
        <f>IFERROR(__xludf.DUMMYFUNCTION("""COMPUTED_VALUE"""),"Manager who explains what is expected, sets a goal and helps achieve it")</f>
        <v>Manager who explains what is expected, sets a goal and helps achieve it</v>
      </c>
      <c r="P41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412" s="1" t="str">
        <f>IFERROR(__xludf.DUMMYFUNCTION("""COMPUTED_VALUE"""),"Yes, I Understand this is gonna happen everywhere")</f>
        <v>Yes, I Understand this is gonna happen everywhere</v>
      </c>
      <c r="R412" s="1" t="str">
        <f>IFERROR(__xludf.DUMMYFUNCTION("""COMPUTED_VALUE"""),"This will be hard to do, but if it is the right company I would try")</f>
        <v>This will be hard to do, but if it is the right company I would try</v>
      </c>
      <c r="S412" s="1"/>
    </row>
    <row r="413">
      <c r="A413" s="2">
        <f>IFERROR(__xludf.DUMMYFUNCTION("""COMPUTED_VALUE"""),45021.40658119213)</f>
        <v>45021.40658</v>
      </c>
      <c r="B413" s="1" t="str">
        <f>IFERROR(__xludf.DUMMYFUNCTION("""COMPUTED_VALUE"""),"India")</f>
        <v>India</v>
      </c>
      <c r="C413" s="1" t="str">
        <f>IFERROR(__xludf.DUMMYFUNCTION("""COMPUTED_VALUE"""),"+91")</f>
        <v>+91</v>
      </c>
      <c r="D413" s="1" t="str">
        <f>IFERROR(__xludf.DUMMYFUNCTION("""COMPUTED_VALUE"""),"Male")</f>
        <v>Male</v>
      </c>
      <c r="E413" s="1" t="str">
        <f>IFERROR(__xludf.DUMMYFUNCTION("""COMPUTED_VALUE"""),"Social Media like LinkedIn")</f>
        <v>Social Media like LinkedIn</v>
      </c>
      <c r="F413" s="1" t="str">
        <f>IFERROR(__xludf.DUMMYFUNCTION("""COMPUTED_VALUE"""),"Yes, I will earn and do that")</f>
        <v>Yes, I will earn and do that</v>
      </c>
      <c r="G413" s="1" t="str">
        <f>IFERROR(__xludf.DUMMYFUNCTION("""COMPUTED_VALUE"""),"Will work for 3 years or more")</f>
        <v>Will work for 3 years or more</v>
      </c>
      <c r="H413" s="1" t="str">
        <f>IFERROR(__xludf.DUMMYFUNCTION("""COMPUTED_VALUE"""),"Yes")</f>
        <v>Yes</v>
      </c>
      <c r="I413" s="1" t="str">
        <f>IFERROR(__xludf.DUMMYFUNCTION("""COMPUTED_VALUE"""),"Will NOT work for them")</f>
        <v>Will NOT work for them</v>
      </c>
      <c r="J413" s="1">
        <f>IFERROR(__xludf.DUMMYFUNCTION("""COMPUTED_VALUE"""),8.0)</f>
        <v>8</v>
      </c>
      <c r="K413" s="1" t="str">
        <f>IFERROR(__xludf.DUMMYFUNCTION("""COMPUTED_VALUE"""),"Hybrid Working Environment with more than 15 days a month at office")</f>
        <v>Hybrid Working Environment with more than 15 days a month at office</v>
      </c>
      <c r="L4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3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413" s="1" t="str">
        <f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413" s="1" t="str">
        <f>IFERROR(__xludf.DUMMYFUNCTION("""COMPUTED_VALUE"""),"Manager who clearly describes what she/he needs")</f>
        <v>Manager who clearly describes what she/he needs</v>
      </c>
      <c r="P413" s="1" t="str">
        <f>IFERROR(__xludf.DUMMYFUNCTION("""COMPUTED_VALUE"""),"Work with more than 10 people in my team")</f>
        <v>Work with more than 10 people in my team</v>
      </c>
      <c r="Q413" s="1" t="str">
        <f>IFERROR(__xludf.DUMMYFUNCTION("""COMPUTED_VALUE"""),"No")</f>
        <v>No</v>
      </c>
      <c r="R413" s="1" t="str">
        <f>IFERROR(__xludf.DUMMYFUNCTION("""COMPUTED_VALUE"""),"No way")</f>
        <v>No way</v>
      </c>
      <c r="S413" s="1"/>
    </row>
    <row r="414">
      <c r="A414" s="2">
        <f>IFERROR(__xludf.DUMMYFUNCTION("""COMPUTED_VALUE"""),45021.41678277778)</f>
        <v>45021.41678</v>
      </c>
      <c r="B414" s="1" t="str">
        <f>IFERROR(__xludf.DUMMYFUNCTION("""COMPUTED_VALUE"""),"India")</f>
        <v>India</v>
      </c>
      <c r="C414" s="1">
        <f>IFERROR(__xludf.DUMMYFUNCTION("""COMPUTED_VALUE"""),600014.0)</f>
        <v>600014</v>
      </c>
      <c r="D414" s="1" t="str">
        <f>IFERROR(__xludf.DUMMYFUNCTION("""COMPUTED_VALUE"""),"Male")</f>
        <v>Male</v>
      </c>
      <c r="E414" s="1" t="str">
        <f>IFERROR(__xludf.DUMMYFUNCTION("""COMPUTED_VALUE"""),"Social Media like LinkedIn")</f>
        <v>Social Media like LinkedIn</v>
      </c>
      <c r="F414" s="1" t="str">
        <f>IFERROR(__xludf.DUMMYFUNCTION("""COMPUTED_VALUE"""),"No I would not be pursuing Higher Education outside of India")</f>
        <v>No I would not be pursuing Higher Education outside of India</v>
      </c>
      <c r="G414" s="1" t="str">
        <f>IFERROR(__xludf.DUMMYFUNCTION("""COMPUTED_VALUE"""),"This will be hard to do, but if it is the right company I would try")</f>
        <v>This will be hard to do, but if it is the right company I would try</v>
      </c>
      <c r="H414" s="1" t="str">
        <f>IFERROR(__xludf.DUMMYFUNCTION("""COMPUTED_VALUE"""),"No")</f>
        <v>No</v>
      </c>
      <c r="I414" s="1" t="str">
        <f>IFERROR(__xludf.DUMMYFUNCTION("""COMPUTED_VALUE"""),"Will NOT work for them")</f>
        <v>Will NOT work for them</v>
      </c>
      <c r="J414" s="1">
        <f>IFERROR(__xludf.DUMMYFUNCTION("""COMPUTED_VALUE"""),5.0)</f>
        <v>5</v>
      </c>
      <c r="K414" s="1" t="str">
        <f>IFERROR(__xludf.DUMMYFUNCTION("""COMPUTED_VALUE"""),"Hybrid Working Environment with less than 3 days a month at office")</f>
        <v>Hybrid Working Environment with less than 3 days a month at office</v>
      </c>
      <c r="L414" s="1" t="str">
        <f>IFERROR(__xludf.DUMMYFUNCTION("""COMPUTED_VALUE"""),"Employer who appreciates learning and enables that environment")</f>
        <v>Employer who appreciates learning and enables that environment</v>
      </c>
      <c r="M41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14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414" s="1" t="str">
        <f>IFERROR(__xludf.DUMMYFUNCTION("""COMPUTED_VALUE"""),"Manager who explains what is expected, sets a goal and helps achieve it")</f>
        <v>Manager who explains what is expected, sets a goal and helps achieve it</v>
      </c>
      <c r="P414" s="1" t="str">
        <f>IFERROR(__xludf.DUMMYFUNCTION("""COMPUTED_VALUE"""),"Work with 2 to 3 people in my team")</f>
        <v>Work with 2 to 3 people in my team</v>
      </c>
      <c r="Q414" s="1" t="str">
        <f>IFERROR(__xludf.DUMMYFUNCTION("""COMPUTED_VALUE"""),"Yes, I Understand this is gonna happen everywhere")</f>
        <v>Yes, I Understand this is gonna happen everywhere</v>
      </c>
      <c r="R414" s="1" t="str">
        <f>IFERROR(__xludf.DUMMYFUNCTION("""COMPUTED_VALUE"""),"This will be hard to do, but if it is the right company I would try")</f>
        <v>This will be hard to do, but if it is the right company I would try</v>
      </c>
      <c r="S414" s="1"/>
    </row>
    <row r="415">
      <c r="A415" s="2">
        <f>IFERROR(__xludf.DUMMYFUNCTION("""COMPUTED_VALUE"""),45021.42542581019)</f>
        <v>45021.42543</v>
      </c>
      <c r="B415" s="1" t="str">
        <f>IFERROR(__xludf.DUMMYFUNCTION("""COMPUTED_VALUE"""),"India")</f>
        <v>India</v>
      </c>
      <c r="C415" s="1">
        <f>IFERROR(__xludf.DUMMYFUNCTION("""COMPUTED_VALUE"""),671315.0)</f>
        <v>671315</v>
      </c>
      <c r="D415" s="1" t="str">
        <f>IFERROR(__xludf.DUMMYFUNCTION("""COMPUTED_VALUE"""),"Male")</f>
        <v>Male</v>
      </c>
      <c r="E415" s="1" t="str">
        <f>IFERROR(__xludf.DUMMYFUNCTION("""COMPUTED_VALUE"""),"Social Media like LinkedIn")</f>
        <v>Social Media like LinkedIn</v>
      </c>
      <c r="F415" s="1" t="str">
        <f>IFERROR(__xludf.DUMMYFUNCTION("""COMPUTED_VALUE"""),"No, But if someone could bare the cost I will")</f>
        <v>No, But if someone could bare the cost I will</v>
      </c>
      <c r="G415" s="1" t="str">
        <f>IFERROR(__xludf.DUMMYFUNCTION("""COMPUTED_VALUE"""),"This will be hard to do, but if it is the right company I would try")</f>
        <v>This will be hard to do, but if it is the right company I would try</v>
      </c>
      <c r="H415" s="1" t="str">
        <f>IFERROR(__xludf.DUMMYFUNCTION("""COMPUTED_VALUE"""),"Yes")</f>
        <v>Yes</v>
      </c>
      <c r="I415" s="1" t="str">
        <f>IFERROR(__xludf.DUMMYFUNCTION("""COMPUTED_VALUE"""),"Will work for them")</f>
        <v>Will work for them</v>
      </c>
      <c r="J415" s="1">
        <f>IFERROR(__xludf.DUMMYFUNCTION("""COMPUTED_VALUE"""),4.0)</f>
        <v>4</v>
      </c>
      <c r="K415" s="1" t="str">
        <f>IFERROR(__xludf.DUMMYFUNCTION("""COMPUTED_VALUE"""),"Hybrid Working Environment with less than 3 days a month at office")</f>
        <v>Hybrid Working Environment with less than 3 days a month at office</v>
      </c>
      <c r="L4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15" s="1" t="str">
        <f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415" s="1" t="str">
        <f>IFERROR(__xludf.DUMMYFUNCTION("""COMPUTED_VALUE"""),"Manager who explains what is expected, sets a goal and helps achieve it")</f>
        <v>Manager who explains what is expected, sets a goal and helps achieve it</v>
      </c>
      <c r="P415" s="1" t="str">
        <f>IFERROR(__xludf.DUMMYFUNCTION("""COMPUTED_VALUE"""),"Work with 2 to 3 people in my team, Work with 5 to 6 people in my team")</f>
        <v>Work with 2 to 3 people in my team, Work with 5 to 6 people in my team</v>
      </c>
      <c r="Q415" s="1" t="str">
        <f>IFERROR(__xludf.DUMMYFUNCTION("""COMPUTED_VALUE"""),"Yes, I Understand this is gonna happen everywhere")</f>
        <v>Yes, I Understand this is gonna happen everywhere</v>
      </c>
      <c r="R415" s="1" t="str">
        <f>IFERROR(__xludf.DUMMYFUNCTION("""COMPUTED_VALUE"""),"No way")</f>
        <v>No way</v>
      </c>
      <c r="S415" s="1"/>
    </row>
    <row r="416">
      <c r="A416" s="2">
        <f>IFERROR(__xludf.DUMMYFUNCTION("""COMPUTED_VALUE"""),45021.43690097222)</f>
        <v>45021.4369</v>
      </c>
      <c r="B416" s="1" t="str">
        <f>IFERROR(__xludf.DUMMYFUNCTION("""COMPUTED_VALUE"""),"India")</f>
        <v>India</v>
      </c>
      <c r="C416" s="1">
        <f>IFERROR(__xludf.DUMMYFUNCTION("""COMPUTED_VALUE"""),500079.0)</f>
        <v>500079</v>
      </c>
      <c r="D416" s="1" t="str">
        <f>IFERROR(__xludf.DUMMYFUNCTION("""COMPUTED_VALUE"""),"Male")</f>
        <v>Male</v>
      </c>
      <c r="E416" s="1" t="str">
        <f>IFERROR(__xludf.DUMMYFUNCTION("""COMPUTED_VALUE"""),"Influencers who had successful careers")</f>
        <v>Influencers who had successful careers</v>
      </c>
      <c r="F416" s="1" t="str">
        <f>IFERROR(__xludf.DUMMYFUNCTION("""COMPUTED_VALUE"""),"Yes, I will earn and do that")</f>
        <v>Yes, I will earn and do that</v>
      </c>
      <c r="G416" s="1" t="str">
        <f>IFERROR(__xludf.DUMMYFUNCTION("""COMPUTED_VALUE"""),"This will be hard to do, but if it is the right company I would try")</f>
        <v>This will be hard to do, but if it is the right company I would try</v>
      </c>
      <c r="H416" s="1" t="str">
        <f>IFERROR(__xludf.DUMMYFUNCTION("""COMPUTED_VALUE"""),"No")</f>
        <v>No</v>
      </c>
      <c r="I416" s="1" t="str">
        <f>IFERROR(__xludf.DUMMYFUNCTION("""COMPUTED_VALUE"""),"Will NOT work for them")</f>
        <v>Will NOT work for them</v>
      </c>
      <c r="J416" s="1">
        <f>IFERROR(__xludf.DUMMYFUNCTION("""COMPUTED_VALUE"""),4.0)</f>
        <v>4</v>
      </c>
      <c r="K416" s="1" t="str">
        <f>IFERROR(__xludf.DUMMYFUNCTION("""COMPUTED_VALUE"""),"Fully Remote with Options to travel as and when needed")</f>
        <v>Fully Remote with Options to travel as and when needed</v>
      </c>
      <c r="L416" s="1" t="str">
        <f>IFERROR(__xludf.DUMMYFUNCTION("""COMPUTED_VALUE"""),"Employer who appreciates learning and enables that environment")</f>
        <v>Employer who appreciates learning and enables that environment</v>
      </c>
      <c r="M41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16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416" s="1" t="str">
        <f>IFERROR(__xludf.DUMMYFUNCTION("""COMPUTED_VALUE"""),"Manager who explains what is expected, sets a goal and helps achieve it")</f>
        <v>Manager who explains what is expected, sets a goal and helps achieve it</v>
      </c>
      <c r="P416" s="1" t="str">
        <f>IFERROR(__xludf.DUMMYFUNCTION("""COMPUTED_VALUE"""),"Work with 5 to 6 people in my team")</f>
        <v>Work with 5 to 6 people in my team</v>
      </c>
      <c r="Q416" s="1" t="str">
        <f>IFERROR(__xludf.DUMMYFUNCTION("""COMPUTED_VALUE"""),"Yes, I Understand this is gonna happen everywhere")</f>
        <v>Yes, I Understand this is gonna happen everywhere</v>
      </c>
      <c r="R416" s="1" t="str">
        <f>IFERROR(__xludf.DUMMYFUNCTION("""COMPUTED_VALUE"""),"No way")</f>
        <v>No way</v>
      </c>
      <c r="S416" s="1"/>
    </row>
    <row r="417">
      <c r="A417" s="2">
        <f>IFERROR(__xludf.DUMMYFUNCTION("""COMPUTED_VALUE"""),45021.43697501157)</f>
        <v>45021.43698</v>
      </c>
      <c r="B417" s="1" t="str">
        <f>IFERROR(__xludf.DUMMYFUNCTION("""COMPUTED_VALUE"""),"Others")</f>
        <v>Others</v>
      </c>
      <c r="C417" s="1">
        <f>IFERROR(__xludf.DUMMYFUNCTION("""COMPUTED_VALUE"""),2151.0)</f>
        <v>2151</v>
      </c>
      <c r="D417" s="1" t="str">
        <f>IFERROR(__xludf.DUMMYFUNCTION("""COMPUTED_VALUE"""),"Male")</f>
        <v>Male</v>
      </c>
      <c r="E417" s="1" t="str">
        <f>IFERROR(__xludf.DUMMYFUNCTION("""COMPUTED_VALUE"""),"People from my circle, but not family members")</f>
        <v>People from my circle, but not family members</v>
      </c>
      <c r="F417" s="1" t="str">
        <f>IFERROR(__xludf.DUMMYFUNCTION("""COMPUTED_VALUE"""),"Yes, I will earn and do that")</f>
        <v>Yes, I will earn and do that</v>
      </c>
      <c r="G417" s="1" t="str">
        <f>IFERROR(__xludf.DUMMYFUNCTION("""COMPUTED_VALUE"""),"Will work for 3 years or more")</f>
        <v>Will work for 3 years or more</v>
      </c>
      <c r="H417" s="1" t="str">
        <f>IFERROR(__xludf.DUMMYFUNCTION("""COMPUTED_VALUE"""),"Yes")</f>
        <v>Yes</v>
      </c>
      <c r="I417" s="1" t="str">
        <f>IFERROR(__xludf.DUMMYFUNCTION("""COMPUTED_VALUE"""),"Will work for them")</f>
        <v>Will work for them</v>
      </c>
      <c r="J417" s="1">
        <f>IFERROR(__xludf.DUMMYFUNCTION("""COMPUTED_VALUE"""),10.0)</f>
        <v>10</v>
      </c>
      <c r="K417" s="1" t="str">
        <f>IFERROR(__xludf.DUMMYFUNCTION("""COMPUTED_VALUE"""),"Every Day Office Environment")</f>
        <v>Every Day Office Environment</v>
      </c>
      <c r="L417" s="1" t="str">
        <f>IFERROR(__xludf.DUMMYFUNCTION("""COMPUTED_VALUE"""),"Employer who appreciates learning and enables that environment")</f>
        <v>Employer who appreciates learning and enables that environment</v>
      </c>
      <c r="M41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17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417" s="1" t="str">
        <f>IFERROR(__xludf.DUMMYFUNCTION("""COMPUTED_VALUE"""),"Manager who explains what is expected, sets a goal and helps achieve it")</f>
        <v>Manager who explains what is expected, sets a goal and helps achieve it</v>
      </c>
      <c r="P417" s="1" t="str">
        <f>IFERROR(__xludf.DUMMYFUNCTION("""COMPUTED_VALUE"""),"Work with more than 10 people in my team")</f>
        <v>Work with more than 10 people in my team</v>
      </c>
      <c r="Q417" s="1" t="str">
        <f>IFERROR(__xludf.DUMMYFUNCTION("""COMPUTED_VALUE"""),"I have NO other choice")</f>
        <v>I have NO other choice</v>
      </c>
      <c r="R417" s="1" t="str">
        <f>IFERROR(__xludf.DUMMYFUNCTION("""COMPUTED_VALUE"""),"Will work for 7 years or more")</f>
        <v>Will work for 7 years or more</v>
      </c>
      <c r="S417" s="1"/>
    </row>
    <row r="418">
      <c r="A418" s="2">
        <f>IFERROR(__xludf.DUMMYFUNCTION("""COMPUTED_VALUE"""),45021.438142847226)</f>
        <v>45021.43814</v>
      </c>
      <c r="B418" s="1" t="str">
        <f>IFERROR(__xludf.DUMMYFUNCTION("""COMPUTED_VALUE"""),"India")</f>
        <v>India</v>
      </c>
      <c r="C418" s="1">
        <f>IFERROR(__xludf.DUMMYFUNCTION("""COMPUTED_VALUE"""),670014.0)</f>
        <v>670014</v>
      </c>
      <c r="D418" s="1" t="str">
        <f>IFERROR(__xludf.DUMMYFUNCTION("""COMPUTED_VALUE"""),"Male")</f>
        <v>Male</v>
      </c>
      <c r="E418" s="1" t="str">
        <f>IFERROR(__xludf.DUMMYFUNCTION("""COMPUTED_VALUE"""),"People from my circle, but not family members")</f>
        <v>People from my circle, but not family members</v>
      </c>
      <c r="F418" s="1" t="str">
        <f>IFERROR(__xludf.DUMMYFUNCTION("""COMPUTED_VALUE"""),"Yes, I will earn and do that")</f>
        <v>Yes, I will earn and do that</v>
      </c>
      <c r="G418" s="1" t="str">
        <f>IFERROR(__xludf.DUMMYFUNCTION("""COMPUTED_VALUE"""),"Will work for 3 years or more")</f>
        <v>Will work for 3 years or more</v>
      </c>
      <c r="H418" s="1" t="str">
        <f>IFERROR(__xludf.DUMMYFUNCTION("""COMPUTED_VALUE"""),"Yes")</f>
        <v>Yes</v>
      </c>
      <c r="I418" s="1" t="str">
        <f>IFERROR(__xludf.DUMMYFUNCTION("""COMPUTED_VALUE"""),"Will work for them")</f>
        <v>Will work for them</v>
      </c>
      <c r="J418" s="1">
        <f>IFERROR(__xludf.DUMMYFUNCTION("""COMPUTED_VALUE"""),6.0)</f>
        <v>6</v>
      </c>
      <c r="K418" s="1" t="str">
        <f>IFERROR(__xludf.DUMMYFUNCTION("""COMPUTED_VALUE"""),"Hybrid Working Environment with more than 15 days a month at office")</f>
        <v>Hybrid Working Environment with more than 15 days a month at office</v>
      </c>
      <c r="L4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18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418" s="1" t="str">
        <f>IFERROR(__xludf.DUMMYFUNCTION("""COMPUTED_VALUE"""),"Manager who explains what is expected, sets a goal and helps achieve it")</f>
        <v>Manager who explains what is expected, sets a goal and helps achieve it</v>
      </c>
      <c r="P418" s="1" t="str">
        <f>IFERROR(__xludf.DUMMYFUNCTION("""COMPUTED_VALUE"""),"Work with 5 to 6 people in my team")</f>
        <v>Work with 5 to 6 people in my team</v>
      </c>
      <c r="Q418" s="1" t="str">
        <f>IFERROR(__xludf.DUMMYFUNCTION("""COMPUTED_VALUE"""),"Yes, I Understand this is gonna happen everywhere")</f>
        <v>Yes, I Understand this is gonna happen everywhere</v>
      </c>
      <c r="R418" s="1" t="str">
        <f>IFERROR(__xludf.DUMMYFUNCTION("""COMPUTED_VALUE"""),"This will be hard to do, but if it is the right company I would try")</f>
        <v>This will be hard to do, but if it is the right company I would try</v>
      </c>
      <c r="S418" s="1"/>
    </row>
    <row r="419">
      <c r="A419" s="2">
        <f>IFERROR(__xludf.DUMMYFUNCTION("""COMPUTED_VALUE"""),45021.439811840275)</f>
        <v>45021.43981</v>
      </c>
      <c r="B419" s="1" t="str">
        <f>IFERROR(__xludf.DUMMYFUNCTION("""COMPUTED_VALUE"""),"India")</f>
        <v>India</v>
      </c>
      <c r="C419" s="1">
        <f>IFERROR(__xludf.DUMMYFUNCTION("""COMPUTED_VALUE"""),390009.0)</f>
        <v>390009</v>
      </c>
      <c r="D419" s="1" t="str">
        <f>IFERROR(__xludf.DUMMYFUNCTION("""COMPUTED_VALUE"""),"Male")</f>
        <v>Male</v>
      </c>
      <c r="E419" s="1" t="str">
        <f>IFERROR(__xludf.DUMMYFUNCTION("""COMPUTED_VALUE"""),"Influencers who had successful careers")</f>
        <v>Influencers who had successful careers</v>
      </c>
      <c r="F419" s="1" t="str">
        <f>IFERROR(__xludf.DUMMYFUNCTION("""COMPUTED_VALUE"""),"Yes, I will earn and do that")</f>
        <v>Yes, I will earn and do that</v>
      </c>
      <c r="G419" s="1" t="str">
        <f>IFERROR(__xludf.DUMMYFUNCTION("""COMPUTED_VALUE"""),"This will be hard to do, but if it is the right company I would try")</f>
        <v>This will be hard to do, but if it is the right company I would try</v>
      </c>
      <c r="H419" s="1" t="str">
        <f>IFERROR(__xludf.DUMMYFUNCTION("""COMPUTED_VALUE"""),"No")</f>
        <v>No</v>
      </c>
      <c r="I419" s="1" t="str">
        <f>IFERROR(__xludf.DUMMYFUNCTION("""COMPUTED_VALUE"""),"Will NOT work for them")</f>
        <v>Will NOT work for them</v>
      </c>
      <c r="J419" s="1">
        <f>IFERROR(__xludf.DUMMYFUNCTION("""COMPUTED_VALUE"""),1.0)</f>
        <v>1</v>
      </c>
      <c r="K419" s="1" t="str">
        <f>IFERROR(__xludf.DUMMYFUNCTION("""COMPUTED_VALUE"""),"Every Day Office Environment")</f>
        <v>Every Day Office Environment</v>
      </c>
      <c r="L4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19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419" s="1" t="str">
        <f>IFERROR(__xludf.DUMMYFUNCTION("""COMPUTED_VALUE"""),"Manager who explains what is expected, sets a goal and helps achieve it")</f>
        <v>Manager who explains what is expected, sets a goal and helps achieve it</v>
      </c>
      <c r="P419" s="1" t="str">
        <f>IFERROR(__xludf.DUMMYFUNCTION("""COMPUTED_VALUE"""),"Work with more than 10 people in my team")</f>
        <v>Work with more than 10 people in my team</v>
      </c>
      <c r="Q419" s="1" t="str">
        <f>IFERROR(__xludf.DUMMYFUNCTION("""COMPUTED_VALUE"""),"Yes, I Understand this is gonna happen everywhere")</f>
        <v>Yes, I Understand this is gonna happen everywhere</v>
      </c>
      <c r="R419" s="1" t="str">
        <f>IFERROR(__xludf.DUMMYFUNCTION("""COMPUTED_VALUE"""),"No way")</f>
        <v>No way</v>
      </c>
      <c r="S419" s="1"/>
    </row>
    <row r="420">
      <c r="A420" s="2">
        <f>IFERROR(__xludf.DUMMYFUNCTION("""COMPUTED_VALUE"""),45021.44264005787)</f>
        <v>45021.44264</v>
      </c>
      <c r="B420" s="1" t="str">
        <f>IFERROR(__xludf.DUMMYFUNCTION("""COMPUTED_VALUE"""),"India")</f>
        <v>India</v>
      </c>
      <c r="C420" s="1">
        <f>IFERROR(__xludf.DUMMYFUNCTION("""COMPUTED_VALUE"""),500079.0)</f>
        <v>500079</v>
      </c>
      <c r="D420" s="1" t="str">
        <f>IFERROR(__xludf.DUMMYFUNCTION("""COMPUTED_VALUE"""),"Male")</f>
        <v>Male</v>
      </c>
      <c r="E420" s="1" t="str">
        <f>IFERROR(__xludf.DUMMYFUNCTION("""COMPUTED_VALUE"""),"Influencers who had successful careers")</f>
        <v>Influencers who had successful careers</v>
      </c>
      <c r="F420" s="1" t="str">
        <f>IFERROR(__xludf.DUMMYFUNCTION("""COMPUTED_VALUE"""),"Yes, I will earn and do that")</f>
        <v>Yes, I will earn and do that</v>
      </c>
      <c r="G420" s="1" t="str">
        <f>IFERROR(__xludf.DUMMYFUNCTION("""COMPUTED_VALUE"""),"This will be hard to do, but if it is the right company I would try")</f>
        <v>This will be hard to do, but if it is the right company I would try</v>
      </c>
      <c r="H420" s="1" t="str">
        <f>IFERROR(__xludf.DUMMYFUNCTION("""COMPUTED_VALUE"""),"No")</f>
        <v>No</v>
      </c>
      <c r="I420" s="1" t="str">
        <f>IFERROR(__xludf.DUMMYFUNCTION("""COMPUTED_VALUE"""),"Will NOT work for them")</f>
        <v>Will NOT work for them</v>
      </c>
      <c r="J420" s="1">
        <f>IFERROR(__xludf.DUMMYFUNCTION("""COMPUTED_VALUE"""),2.0)</f>
        <v>2</v>
      </c>
      <c r="K420" s="1" t="str">
        <f>IFERROR(__xludf.DUMMYFUNCTION("""COMPUTED_VALUE"""),"Hybrid Working Environment with more than 15 days a month at office")</f>
        <v>Hybrid Working Environment with more than 15 days a month at office</v>
      </c>
      <c r="L4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20" s="1" t="str">
        <f>IFERROR(__xludf.DUMMYFUNCTION("""COMPUTED_VALUE"""),"Build and develop a Team, Design and Develop amazing software, Entrepreneur or Start Up, An Artificial Intelligence Specialist / Talking to Robots")</f>
        <v>Build and develop a Team, Design and Develop amazing software, Entrepreneur or Start Up, An Artificial Intelligence Specialist / Talking to Robots</v>
      </c>
      <c r="O420" s="1" t="str">
        <f>IFERROR(__xludf.DUMMYFUNCTION("""COMPUTED_VALUE"""),"Manager who explains what is expected, sets a goal and helps achieve it")</f>
        <v>Manager who explains what is expected, sets a goal and helps achieve it</v>
      </c>
      <c r="P420" s="1" t="str">
        <f>IFERROR(__xludf.DUMMYFUNCTION("""COMPUTED_VALUE"""),"Work with 5 to 6 people in my team")</f>
        <v>Work with 5 to 6 people in my team</v>
      </c>
      <c r="Q420" s="1" t="str">
        <f>IFERROR(__xludf.DUMMYFUNCTION("""COMPUTED_VALUE"""),"No")</f>
        <v>No</v>
      </c>
      <c r="R420" s="1" t="str">
        <f>IFERROR(__xludf.DUMMYFUNCTION("""COMPUTED_VALUE"""),"This will be hard to do, but if it is the right company I would try")</f>
        <v>This will be hard to do, but if it is the right company I would try</v>
      </c>
      <c r="S420" s="1"/>
    </row>
    <row r="421">
      <c r="A421" s="2">
        <f>IFERROR(__xludf.DUMMYFUNCTION("""COMPUTED_VALUE"""),45021.44284375)</f>
        <v>45021.44284</v>
      </c>
      <c r="B421" s="1" t="str">
        <f>IFERROR(__xludf.DUMMYFUNCTION("""COMPUTED_VALUE"""),"India")</f>
        <v>India</v>
      </c>
      <c r="C421" s="1">
        <f>IFERROR(__xludf.DUMMYFUNCTION("""COMPUTED_VALUE"""),560066.0)</f>
        <v>560066</v>
      </c>
      <c r="D421" s="1" t="str">
        <f>IFERROR(__xludf.DUMMYFUNCTION("""COMPUTED_VALUE"""),"Male")</f>
        <v>Male</v>
      </c>
      <c r="E421" s="1" t="str">
        <f>IFERROR(__xludf.DUMMYFUNCTION("""COMPUTED_VALUE"""),"People who have changed the world for better")</f>
        <v>People who have changed the world for better</v>
      </c>
      <c r="F421" s="1" t="str">
        <f>IFERROR(__xludf.DUMMYFUNCTION("""COMPUTED_VALUE"""),"Yes, I will earn and do that")</f>
        <v>Yes, I will earn and do that</v>
      </c>
      <c r="G421" s="1" t="str">
        <f>IFERROR(__xludf.DUMMYFUNCTION("""COMPUTED_VALUE"""),"Will work for 3 years or more")</f>
        <v>Will work for 3 years or more</v>
      </c>
      <c r="H421" s="1" t="str">
        <f>IFERROR(__xludf.DUMMYFUNCTION("""COMPUTED_VALUE"""),"Yes")</f>
        <v>Yes</v>
      </c>
      <c r="I421" s="1" t="str">
        <f>IFERROR(__xludf.DUMMYFUNCTION("""COMPUTED_VALUE"""),"Will NOT work for them")</f>
        <v>Will NOT work for them</v>
      </c>
      <c r="J421" s="1">
        <f>IFERROR(__xludf.DUMMYFUNCTION("""COMPUTED_VALUE"""),7.0)</f>
        <v>7</v>
      </c>
      <c r="K421" s="1" t="str">
        <f>IFERROR(__xludf.DUMMYFUNCTION("""COMPUTED_VALUE"""),"Hybrid Working Environment with more than 15 days a month at office")</f>
        <v>Hybrid Working Environment with more than 15 days a month at office</v>
      </c>
      <c r="L4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21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421" s="1" t="str">
        <f>IFERROR(__xludf.DUMMYFUNCTION("""COMPUTED_VALUE"""),"Manager who explains what is expected, sets a goal and helps achieve it")</f>
        <v>Manager who explains what is expected, sets a goal and helps achieve it</v>
      </c>
      <c r="P421" s="1" t="str">
        <f>IFERROR(__xludf.DUMMYFUNCTION("""COMPUTED_VALUE"""),"Work alone, Work with 5 to 6 people in my team")</f>
        <v>Work alone, Work with 5 to 6 people in my team</v>
      </c>
      <c r="Q421" s="1" t="str">
        <f>IFERROR(__xludf.DUMMYFUNCTION("""COMPUTED_VALUE"""),"Yes, I Understand this is gonna happen everywhere")</f>
        <v>Yes, I Understand this is gonna happen everywhere</v>
      </c>
      <c r="R421" s="1" t="str">
        <f>IFERROR(__xludf.DUMMYFUNCTION("""COMPUTED_VALUE"""),"This will be hard to do, but if it is the right company I would try")</f>
        <v>This will be hard to do, but if it is the right company I would try</v>
      </c>
      <c r="S421" s="1"/>
    </row>
    <row r="422">
      <c r="A422" s="2">
        <f>IFERROR(__xludf.DUMMYFUNCTION("""COMPUTED_VALUE"""),45021.443027719906)</f>
        <v>45021.44303</v>
      </c>
      <c r="B422" s="1" t="str">
        <f>IFERROR(__xludf.DUMMYFUNCTION("""COMPUTED_VALUE"""),"India")</f>
        <v>India</v>
      </c>
      <c r="C422" s="1">
        <f>IFERROR(__xludf.DUMMYFUNCTION("""COMPUTED_VALUE"""),421301.0)</f>
        <v>421301</v>
      </c>
      <c r="D422" s="1" t="str">
        <f>IFERROR(__xludf.DUMMYFUNCTION("""COMPUTED_VALUE"""),"Male")</f>
        <v>Male</v>
      </c>
      <c r="E422" s="1" t="str">
        <f>IFERROR(__xludf.DUMMYFUNCTION("""COMPUTED_VALUE"""),"People who have changed the world for better")</f>
        <v>People who have changed the world for better</v>
      </c>
      <c r="F422" s="1" t="str">
        <f>IFERROR(__xludf.DUMMYFUNCTION("""COMPUTED_VALUE"""),"No I would not be pursuing Higher Education outside of India")</f>
        <v>No I would not be pursuing Higher Education outside of India</v>
      </c>
      <c r="G422" s="1" t="str">
        <f>IFERROR(__xludf.DUMMYFUNCTION("""COMPUTED_VALUE"""),"Will work for 3 years or more")</f>
        <v>Will work for 3 years or more</v>
      </c>
      <c r="H422" s="1" t="str">
        <f>IFERROR(__xludf.DUMMYFUNCTION("""COMPUTED_VALUE"""),"Yes")</f>
        <v>Yes</v>
      </c>
      <c r="I422" s="1" t="str">
        <f>IFERROR(__xludf.DUMMYFUNCTION("""COMPUTED_VALUE"""),"Will NOT work for them")</f>
        <v>Will NOT work for them</v>
      </c>
      <c r="J422" s="1">
        <f>IFERROR(__xludf.DUMMYFUNCTION("""COMPUTED_VALUE"""),5.0)</f>
        <v>5</v>
      </c>
      <c r="K422" s="1" t="str">
        <f>IFERROR(__xludf.DUMMYFUNCTION("""COMPUTED_VALUE"""),"Fully Remote with Options to travel as and when needed")</f>
        <v>Fully Remote with Options to travel as and when needed</v>
      </c>
      <c r="L4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22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422" s="1" t="str">
        <f>IFERROR(__xludf.DUMMYFUNCTION("""COMPUTED_VALUE"""),"Manager who clearly describes what she/he needs")</f>
        <v>Manager who clearly describes what she/he needs</v>
      </c>
      <c r="P422" s="1" t="str">
        <f>IFERROR(__xludf.DUMMYFUNCTION("""COMPUTED_VALUE"""),"Work with 7 to 10 or more people in my team")</f>
        <v>Work with 7 to 10 or more people in my team</v>
      </c>
      <c r="Q422" s="1" t="str">
        <f>IFERROR(__xludf.DUMMYFUNCTION("""COMPUTED_VALUE"""),"Yes, I Understand this is gonna happen everywhere")</f>
        <v>Yes, I Understand this is gonna happen everywhere</v>
      </c>
      <c r="R422" s="1" t="str">
        <f>IFERROR(__xludf.DUMMYFUNCTION("""COMPUTED_VALUE"""),"This will be hard to do, but if it is the right company I would try")</f>
        <v>This will be hard to do, but if it is the right company I would try</v>
      </c>
      <c r="S422" s="1"/>
    </row>
    <row r="423">
      <c r="A423" s="2">
        <f>IFERROR(__xludf.DUMMYFUNCTION("""COMPUTED_VALUE"""),45021.444180555554)</f>
        <v>45021.44418</v>
      </c>
      <c r="B423" s="1" t="str">
        <f>IFERROR(__xludf.DUMMYFUNCTION("""COMPUTED_VALUE"""),"Others")</f>
        <v>Others</v>
      </c>
      <c r="C423" s="1" t="str">
        <f>IFERROR(__xludf.DUMMYFUNCTION("""COMPUTED_VALUE"""),"02-414")</f>
        <v>02-414</v>
      </c>
      <c r="D423" s="1" t="str">
        <f>IFERROR(__xludf.DUMMYFUNCTION("""COMPUTED_VALUE"""),"Male")</f>
        <v>Male</v>
      </c>
      <c r="E423" s="1" t="str">
        <f>IFERROR(__xludf.DUMMYFUNCTION("""COMPUTED_VALUE"""),"People from my circle, but not family members")</f>
        <v>People from my circle, but not family members</v>
      </c>
      <c r="F423" s="1" t="str">
        <f>IFERROR(__xludf.DUMMYFUNCTION("""COMPUTED_VALUE"""),"Yes, I will earn and do that")</f>
        <v>Yes, I will earn and do that</v>
      </c>
      <c r="G423" s="1" t="str">
        <f>IFERROR(__xludf.DUMMYFUNCTION("""COMPUTED_VALUE"""),"This will be hard to do, but if it is the right company I would try")</f>
        <v>This will be hard to do, but if it is the right company I would try</v>
      </c>
      <c r="H423" s="1" t="str">
        <f>IFERROR(__xludf.DUMMYFUNCTION("""COMPUTED_VALUE"""),"Yes")</f>
        <v>Yes</v>
      </c>
      <c r="I423" s="1" t="str">
        <f>IFERROR(__xludf.DUMMYFUNCTION("""COMPUTED_VALUE"""),"Will work for them")</f>
        <v>Will work for them</v>
      </c>
      <c r="J423" s="1">
        <f>IFERROR(__xludf.DUMMYFUNCTION("""COMPUTED_VALUE"""),6.0)</f>
        <v>6</v>
      </c>
      <c r="K423" s="1" t="str">
        <f>IFERROR(__xludf.DUMMYFUNCTION("""COMPUTED_VALUE"""),"Hybrid Working Environment with less than 3 days a month at office")</f>
        <v>Hybrid Working Environment with less than 3 days a month at office</v>
      </c>
      <c r="L4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23" s="1" t="str">
        <f>IFERROR(__xludf.DUMMYFUNCTION("""COMPUTED_VALUE"""),"Teaching in any of the institutes/colleges/online or offline, Manage and drive End-to-End Projects or Products, Build and develop a Team, Entrepreneur or Start Up")</f>
        <v>Teaching in any of the institutes/colleges/online or offline, Manage and drive End-to-End Projects or Products, Build and develop a Team, Entrepreneur or Start Up</v>
      </c>
      <c r="O423" s="1" t="str">
        <f>IFERROR(__xludf.DUMMYFUNCTION("""COMPUTED_VALUE"""),"Manager who explains what is expected, sets a goal and helps achieve it")</f>
        <v>Manager who explains what is expected, sets a goal and helps achieve it</v>
      </c>
      <c r="P423" s="1" t="str">
        <f>IFERROR(__xludf.DUMMYFUNCTION("""COMPUTED_VALUE"""),"Work with 2 to 3 people in my team, Work with 5 to 6 people in my team")</f>
        <v>Work with 2 to 3 people in my team, Work with 5 to 6 people in my team</v>
      </c>
      <c r="Q423" s="1" t="str">
        <f>IFERROR(__xludf.DUMMYFUNCTION("""COMPUTED_VALUE"""),"Yes, I Understand this is gonna happen everywhere")</f>
        <v>Yes, I Understand this is gonna happen everywhere</v>
      </c>
      <c r="R423" s="1" t="str">
        <f>IFERROR(__xludf.DUMMYFUNCTION("""COMPUTED_VALUE"""),"This will be hard to do, but if it is the right company I would try")</f>
        <v>This will be hard to do, but if it is the right company I would try</v>
      </c>
      <c r="S423" s="1"/>
    </row>
    <row r="424">
      <c r="A424" s="2">
        <f>IFERROR(__xludf.DUMMYFUNCTION("""COMPUTED_VALUE"""),45021.44473938657)</f>
        <v>45021.44474</v>
      </c>
      <c r="B424" s="1" t="str">
        <f>IFERROR(__xludf.DUMMYFUNCTION("""COMPUTED_VALUE"""),"India")</f>
        <v>India</v>
      </c>
      <c r="C424" s="1">
        <f>IFERROR(__xludf.DUMMYFUNCTION("""COMPUTED_VALUE"""),500008.0)</f>
        <v>500008</v>
      </c>
      <c r="D424" s="1" t="str">
        <f>IFERROR(__xludf.DUMMYFUNCTION("""COMPUTED_VALUE"""),"Male")</f>
        <v>Male</v>
      </c>
      <c r="E424" s="1" t="str">
        <f>IFERROR(__xludf.DUMMYFUNCTION("""COMPUTED_VALUE"""),"People who have changed the world for better")</f>
        <v>People who have changed the world for better</v>
      </c>
      <c r="F424" s="1" t="str">
        <f>IFERROR(__xludf.DUMMYFUNCTION("""COMPUTED_VALUE"""),"No, But if someone could bare the cost I will")</f>
        <v>No, But if someone could bare the cost I will</v>
      </c>
      <c r="G424" s="1" t="str">
        <f>IFERROR(__xludf.DUMMYFUNCTION("""COMPUTED_VALUE"""),"This will be hard to do, but if it is the right company I would try")</f>
        <v>This will be hard to do, but if it is the right company I would try</v>
      </c>
      <c r="H424" s="1" t="str">
        <f>IFERROR(__xludf.DUMMYFUNCTION("""COMPUTED_VALUE"""),"Yes")</f>
        <v>Yes</v>
      </c>
      <c r="I424" s="1" t="str">
        <f>IFERROR(__xludf.DUMMYFUNCTION("""COMPUTED_VALUE"""),"Will work for them")</f>
        <v>Will work for them</v>
      </c>
      <c r="J424" s="1">
        <f>IFERROR(__xludf.DUMMYFUNCTION("""COMPUTED_VALUE"""),5.0)</f>
        <v>5</v>
      </c>
      <c r="K424" s="1" t="str">
        <f>IFERROR(__xludf.DUMMYFUNCTION("""COMPUTED_VALUE"""),"Fully Remote with Options to travel as and when needed")</f>
        <v>Fully Remote with Options to travel as and when needed</v>
      </c>
      <c r="L424" s="1" t="str">
        <f>IFERROR(__xludf.DUMMYFUNCTION("""COMPUTED_VALUE"""),"Employer who appreciates learning and enables that environment")</f>
        <v>Employer who appreciates learning and enables that environment</v>
      </c>
      <c r="M42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2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424" s="1" t="str">
        <f>IFERROR(__xludf.DUMMYFUNCTION("""COMPUTED_VALUE"""),"Manager who sets goal and helps me achieve it")</f>
        <v>Manager who sets goal and helps me achieve it</v>
      </c>
      <c r="P424" s="1" t="str">
        <f>IFERROR(__xludf.DUMMYFUNCTION("""COMPUTED_VALUE"""),"Work alone")</f>
        <v>Work alone</v>
      </c>
      <c r="Q424" s="1" t="str">
        <f>IFERROR(__xludf.DUMMYFUNCTION("""COMPUTED_VALUE"""),"Yes, I Understand this is gonna happen everywhere")</f>
        <v>Yes, I Understand this is gonna happen everywhere</v>
      </c>
      <c r="R424" s="1" t="str">
        <f>IFERROR(__xludf.DUMMYFUNCTION("""COMPUTED_VALUE"""),"This will be hard to do, but if it is the right company I would try")</f>
        <v>This will be hard to do, but if it is the right company I would try</v>
      </c>
      <c r="S424" s="1"/>
    </row>
    <row r="425">
      <c r="A425" s="2">
        <f>IFERROR(__xludf.DUMMYFUNCTION("""COMPUTED_VALUE"""),45021.44591275463)</f>
        <v>45021.44591</v>
      </c>
      <c r="B425" s="1" t="str">
        <f>IFERROR(__xludf.DUMMYFUNCTION("""COMPUTED_VALUE"""),"India")</f>
        <v>India</v>
      </c>
      <c r="C425" s="1">
        <f>IFERROR(__xludf.DUMMYFUNCTION("""COMPUTED_VALUE"""),400083.0)</f>
        <v>400083</v>
      </c>
      <c r="D425" s="1" t="str">
        <f>IFERROR(__xludf.DUMMYFUNCTION("""COMPUTED_VALUE"""),"Male")</f>
        <v>Male</v>
      </c>
      <c r="E425" s="1" t="str">
        <f>IFERROR(__xludf.DUMMYFUNCTION("""COMPUTED_VALUE"""),"Social Media like LinkedIn")</f>
        <v>Social Media like LinkedIn</v>
      </c>
      <c r="F425" s="1" t="str">
        <f>IFERROR(__xludf.DUMMYFUNCTION("""COMPUTED_VALUE"""),"No I would not be pursuing Higher Education outside of India")</f>
        <v>No I would not be pursuing Higher Education outside of India</v>
      </c>
      <c r="G425" s="1" t="str">
        <f>IFERROR(__xludf.DUMMYFUNCTION("""COMPUTED_VALUE"""),"This will be hard to do, but if it is the right company I would try")</f>
        <v>This will be hard to do, but if it is the right company I would try</v>
      </c>
      <c r="H425" s="1" t="str">
        <f>IFERROR(__xludf.DUMMYFUNCTION("""COMPUTED_VALUE"""),"Yes")</f>
        <v>Yes</v>
      </c>
      <c r="I425" s="1" t="str">
        <f>IFERROR(__xludf.DUMMYFUNCTION("""COMPUTED_VALUE"""),"Will work for them")</f>
        <v>Will work for them</v>
      </c>
      <c r="J425" s="1">
        <f>IFERROR(__xludf.DUMMYFUNCTION("""COMPUTED_VALUE"""),10.0)</f>
        <v>10</v>
      </c>
      <c r="K425" s="1" t="str">
        <f>IFERROR(__xludf.DUMMYFUNCTION("""COMPUTED_VALUE"""),"Hybrid Working Environment with less than 3 days a month at office")</f>
        <v>Hybrid Working Environment with less than 3 days a month at office</v>
      </c>
      <c r="L425" s="1" t="str">
        <f>IFERROR(__xludf.DUMMYFUNCTION("""COMPUTED_VALUE"""),"Employer who appreciates learning and enables that environment")</f>
        <v>Employer who appreciates learning and enables that environment</v>
      </c>
      <c r="M42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25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425" s="1" t="str">
        <f>IFERROR(__xludf.DUMMYFUNCTION("""COMPUTED_VALUE"""),"Manager who clearly describes what she/he needs")</f>
        <v>Manager who clearly describes what she/he needs</v>
      </c>
      <c r="P425" s="1" t="str">
        <f>IFERROR(__xludf.DUMMYFUNCTION("""COMPUTED_VALUE"""),"Work with 2 to 3 people in my team")</f>
        <v>Work with 2 to 3 people in my team</v>
      </c>
      <c r="Q425" s="1" t="str">
        <f>IFERROR(__xludf.DUMMYFUNCTION("""COMPUTED_VALUE"""),"Yes, I Understand this is gonna happen everywhere")</f>
        <v>Yes, I Understand this is gonna happen everywhere</v>
      </c>
      <c r="R425" s="1" t="str">
        <f>IFERROR(__xludf.DUMMYFUNCTION("""COMPUTED_VALUE"""),"This will be hard to do, but if it is the right company I would try")</f>
        <v>This will be hard to do, but if it is the right company I would try</v>
      </c>
      <c r="S425" s="1"/>
    </row>
    <row r="426">
      <c r="A426" s="2">
        <f>IFERROR(__xludf.DUMMYFUNCTION("""COMPUTED_VALUE"""),45021.44911168981)</f>
        <v>45021.44911</v>
      </c>
      <c r="B426" s="1" t="str">
        <f>IFERROR(__xludf.DUMMYFUNCTION("""COMPUTED_VALUE"""),"India")</f>
        <v>India</v>
      </c>
      <c r="C426" s="1">
        <f>IFERROR(__xludf.DUMMYFUNCTION("""COMPUTED_VALUE"""),627357.0)</f>
        <v>627357</v>
      </c>
      <c r="D426" s="1" t="str">
        <f>IFERROR(__xludf.DUMMYFUNCTION("""COMPUTED_VALUE"""),"Male")</f>
        <v>Male</v>
      </c>
      <c r="E426" s="1" t="str">
        <f>IFERROR(__xludf.DUMMYFUNCTION("""COMPUTED_VALUE"""),"People who have changed the world for better")</f>
        <v>People who have changed the world for better</v>
      </c>
      <c r="F426" s="1" t="str">
        <f>IFERROR(__xludf.DUMMYFUNCTION("""COMPUTED_VALUE"""),"Yes, I will earn and do that")</f>
        <v>Yes, I will earn and do that</v>
      </c>
      <c r="G426" s="1" t="str">
        <f>IFERROR(__xludf.DUMMYFUNCTION("""COMPUTED_VALUE"""),"This will be hard to do, but if it is the right company I would try")</f>
        <v>This will be hard to do, but if it is the right company I would try</v>
      </c>
      <c r="H426" s="1" t="str">
        <f>IFERROR(__xludf.DUMMYFUNCTION("""COMPUTED_VALUE"""),"Yes")</f>
        <v>Yes</v>
      </c>
      <c r="I426" s="1" t="str">
        <f>IFERROR(__xludf.DUMMYFUNCTION("""COMPUTED_VALUE"""),"Will work for them")</f>
        <v>Will work for them</v>
      </c>
      <c r="J426" s="1">
        <f>IFERROR(__xludf.DUMMYFUNCTION("""COMPUTED_VALUE"""),8.0)</f>
        <v>8</v>
      </c>
      <c r="K426" s="1" t="str">
        <f>IFERROR(__xludf.DUMMYFUNCTION("""COMPUTED_VALUE"""),"Every Day Office Environment")</f>
        <v>Every Day Office Environment</v>
      </c>
      <c r="L4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26" s="1" t="str">
        <f>IFERROR(__xludf.DUMMYFUNCTION("""COMPUTED_VALUE"""),"Design and Creative strategy in any company, Manage and drive End-to-End Projects or Products, Work as a freelancer and do my thing my way, An Artificial Intelligence Specialist / Talking to Robots")</f>
        <v>Design and Creative strategy in any company, Manage and drive End-to-End Projects or Products, Work as a freelancer and do my thing my way, An Artificial Intelligence Specialist / Talking to Robots</v>
      </c>
      <c r="O426" s="1" t="str">
        <f>IFERROR(__xludf.DUMMYFUNCTION("""COMPUTED_VALUE"""),"Manager who explains what is expected, sets a goal and helps achieve it")</f>
        <v>Manager who explains what is expected, sets a goal and helps achieve it</v>
      </c>
      <c r="P426" s="1" t="str">
        <f>IFERROR(__xludf.DUMMYFUNCTION("""COMPUTED_VALUE"""),"Work with 5 to 6 people in my team")</f>
        <v>Work with 5 to 6 people in my team</v>
      </c>
      <c r="Q426" s="1" t="str">
        <f>IFERROR(__xludf.DUMMYFUNCTION("""COMPUTED_VALUE"""),"Yes, I Understand this is gonna happen everywhere")</f>
        <v>Yes, I Understand this is gonna happen everywhere</v>
      </c>
      <c r="R426" s="1" t="str">
        <f>IFERROR(__xludf.DUMMYFUNCTION("""COMPUTED_VALUE"""),"No way")</f>
        <v>No way</v>
      </c>
      <c r="S426" s="1"/>
    </row>
    <row r="427">
      <c r="A427" s="2">
        <f>IFERROR(__xludf.DUMMYFUNCTION("""COMPUTED_VALUE"""),45021.450161747685)</f>
        <v>45021.45016</v>
      </c>
      <c r="B427" s="1" t="str">
        <f>IFERROR(__xludf.DUMMYFUNCTION("""COMPUTED_VALUE"""),"India")</f>
        <v>India</v>
      </c>
      <c r="C427" s="1">
        <f>IFERROR(__xludf.DUMMYFUNCTION("""COMPUTED_VALUE"""),500036.0)</f>
        <v>500036</v>
      </c>
      <c r="D427" s="1" t="str">
        <f>IFERROR(__xludf.DUMMYFUNCTION("""COMPUTED_VALUE"""),"Male")</f>
        <v>Male</v>
      </c>
      <c r="E427" s="1" t="str">
        <f>IFERROR(__xludf.DUMMYFUNCTION("""COMPUTED_VALUE"""),"My Parents")</f>
        <v>My Parents</v>
      </c>
      <c r="F427" s="1" t="str">
        <f>IFERROR(__xludf.DUMMYFUNCTION("""COMPUTED_VALUE"""),"Yes, I will earn and do that")</f>
        <v>Yes, I will earn and do that</v>
      </c>
      <c r="G427" s="1" t="str">
        <f>IFERROR(__xludf.DUMMYFUNCTION("""COMPUTED_VALUE"""),"This will be hard to do, but if it is the right company I would try")</f>
        <v>This will be hard to do, but if it is the right company I would try</v>
      </c>
      <c r="H427" s="1" t="str">
        <f>IFERROR(__xludf.DUMMYFUNCTION("""COMPUTED_VALUE"""),"No")</f>
        <v>No</v>
      </c>
      <c r="I427" s="1" t="str">
        <f>IFERROR(__xludf.DUMMYFUNCTION("""COMPUTED_VALUE"""),"Will NOT work for them")</f>
        <v>Will NOT work for them</v>
      </c>
      <c r="J427" s="1">
        <f>IFERROR(__xludf.DUMMYFUNCTION("""COMPUTED_VALUE"""),3.0)</f>
        <v>3</v>
      </c>
      <c r="K427" s="1" t="str">
        <f>IFERROR(__xludf.DUMMYFUNCTION("""COMPUTED_VALUE"""),"Hybrid Working Environment with more than 15 days a month at office")</f>
        <v>Hybrid Working Environment with more than 15 days a month at office</v>
      </c>
      <c r="L427" s="1" t="str">
        <f>IFERROR(__xludf.DUMMYFUNCTION("""COMPUTED_VALUE"""),"Employer who appreciates learning and enables that environment")</f>
        <v>Employer who appreciates learning and enables that environment</v>
      </c>
      <c r="M42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27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427" s="1" t="str">
        <f>IFERROR(__xludf.DUMMYFUNCTION("""COMPUTED_VALUE"""),"Manager who clearly describes what she/he needs")</f>
        <v>Manager who clearly describes what she/he needs</v>
      </c>
      <c r="P427" s="1" t="str">
        <f>IFERROR(__xludf.DUMMYFUNCTION("""COMPUTED_VALUE"""),"Work with 2 to 3 people in my team")</f>
        <v>Work with 2 to 3 people in my team</v>
      </c>
      <c r="Q427" s="1" t="str">
        <f>IFERROR(__xludf.DUMMYFUNCTION("""COMPUTED_VALUE"""),"Yes, I Understand this is gonna happen everywhere")</f>
        <v>Yes, I Understand this is gonna happen everywhere</v>
      </c>
      <c r="R427" s="1" t="str">
        <f>IFERROR(__xludf.DUMMYFUNCTION("""COMPUTED_VALUE"""),"No way")</f>
        <v>No way</v>
      </c>
      <c r="S427" s="1"/>
    </row>
    <row r="428">
      <c r="A428" s="2">
        <f>IFERROR(__xludf.DUMMYFUNCTION("""COMPUTED_VALUE"""),45021.45020982639)</f>
        <v>45021.45021</v>
      </c>
      <c r="B428" s="1" t="str">
        <f>IFERROR(__xludf.DUMMYFUNCTION("""COMPUTED_VALUE"""),"India")</f>
        <v>India</v>
      </c>
      <c r="C428" s="1">
        <f>IFERROR(__xludf.DUMMYFUNCTION("""COMPUTED_VALUE"""),500079.0)</f>
        <v>500079</v>
      </c>
      <c r="D428" s="1" t="str">
        <f>IFERROR(__xludf.DUMMYFUNCTION("""COMPUTED_VALUE"""),"Female")</f>
        <v>Female</v>
      </c>
      <c r="E428" s="1" t="str">
        <f>IFERROR(__xludf.DUMMYFUNCTION("""COMPUTED_VALUE"""),"People who have changed the world for better")</f>
        <v>People who have changed the world for better</v>
      </c>
      <c r="F428" s="1" t="str">
        <f>IFERROR(__xludf.DUMMYFUNCTION("""COMPUTED_VALUE"""),"No, But if someone could bare the cost I will")</f>
        <v>No, But if someone could bare the cost I will</v>
      </c>
      <c r="G428" s="1" t="str">
        <f>IFERROR(__xludf.DUMMYFUNCTION("""COMPUTED_VALUE"""),"This will be hard to do, but if it is the right company I would try")</f>
        <v>This will be hard to do, but if it is the right company I would try</v>
      </c>
      <c r="H428" s="1" t="str">
        <f>IFERROR(__xludf.DUMMYFUNCTION("""COMPUTED_VALUE"""),"No")</f>
        <v>No</v>
      </c>
      <c r="I428" s="1" t="str">
        <f>IFERROR(__xludf.DUMMYFUNCTION("""COMPUTED_VALUE"""),"Will NOT work for them")</f>
        <v>Will NOT work for them</v>
      </c>
      <c r="J428" s="1">
        <f>IFERROR(__xludf.DUMMYFUNCTION("""COMPUTED_VALUE"""),7.0)</f>
        <v>7</v>
      </c>
      <c r="K428" s="1" t="str">
        <f>IFERROR(__xludf.DUMMYFUNCTION("""COMPUTED_VALUE"""),"Fully Remote with Options to travel as and when needed")</f>
        <v>Fully Remote with Options to travel as and when needed</v>
      </c>
      <c r="L4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28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428" s="1" t="str">
        <f>IFERROR(__xludf.DUMMYFUNCTION("""COMPUTED_VALUE"""),"Manager who explains what is expected, sets a goal and helps achieve it")</f>
        <v>Manager who explains what is expected, sets a goal and helps achieve it</v>
      </c>
      <c r="P428" s="1" t="str">
        <f>IFERROR(__xludf.DUMMYFUNCTION("""COMPUTED_VALUE"""),"Work with 7 to 10 or more people in my team")</f>
        <v>Work with 7 to 10 or more people in my team</v>
      </c>
      <c r="Q428" s="1" t="str">
        <f>IFERROR(__xludf.DUMMYFUNCTION("""COMPUTED_VALUE"""),"No")</f>
        <v>No</v>
      </c>
      <c r="R428" s="1" t="str">
        <f>IFERROR(__xludf.DUMMYFUNCTION("""COMPUTED_VALUE"""),"This will be hard to do, but if it is the right company I would try")</f>
        <v>This will be hard to do, but if it is the right company I would try</v>
      </c>
      <c r="S428" s="1"/>
    </row>
    <row r="429">
      <c r="A429" s="2">
        <f>IFERROR(__xludf.DUMMYFUNCTION("""COMPUTED_VALUE"""),45021.4513109838)</f>
        <v>45021.45131</v>
      </c>
      <c r="B429" s="1" t="str">
        <f>IFERROR(__xludf.DUMMYFUNCTION("""COMPUTED_VALUE"""),"India")</f>
        <v>India</v>
      </c>
      <c r="C429" s="1">
        <f>IFERROR(__xludf.DUMMYFUNCTION("""COMPUTED_VALUE"""),440036.0)</f>
        <v>440036</v>
      </c>
      <c r="D429" s="1" t="str">
        <f>IFERROR(__xludf.DUMMYFUNCTION("""COMPUTED_VALUE"""),"Female")</f>
        <v>Female</v>
      </c>
      <c r="E429" s="1" t="str">
        <f>IFERROR(__xludf.DUMMYFUNCTION("""COMPUTED_VALUE"""),"My Parents")</f>
        <v>My Parents</v>
      </c>
      <c r="F429" s="1" t="str">
        <f>IFERROR(__xludf.DUMMYFUNCTION("""COMPUTED_VALUE"""),"Yes, I will earn and do that")</f>
        <v>Yes, I will earn and do that</v>
      </c>
      <c r="G429" s="1" t="str">
        <f>IFERROR(__xludf.DUMMYFUNCTION("""COMPUTED_VALUE"""),"This will be hard to do, but if it is the right company I would try")</f>
        <v>This will be hard to do, but if it is the right company I would try</v>
      </c>
      <c r="H429" s="1" t="str">
        <f>IFERROR(__xludf.DUMMYFUNCTION("""COMPUTED_VALUE"""),"Yes")</f>
        <v>Yes</v>
      </c>
      <c r="I429" s="1" t="str">
        <f>IFERROR(__xludf.DUMMYFUNCTION("""COMPUTED_VALUE"""),"Will NOT work for them")</f>
        <v>Will NOT work for them</v>
      </c>
      <c r="J429" s="1">
        <f>IFERROR(__xludf.DUMMYFUNCTION("""COMPUTED_VALUE"""),3.0)</f>
        <v>3</v>
      </c>
      <c r="K429" s="1" t="str">
        <f>IFERROR(__xludf.DUMMYFUNCTION("""COMPUTED_VALUE"""),"Fully Remote with Options to travel as and when needed")</f>
        <v>Fully Remote with Options to travel as and when needed</v>
      </c>
      <c r="L4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29" s="1" t="str">
        <f>IFERROR(__xludf.DUMMYFUNCTION("""COMPUTED_VALUE"""),"Design and Creative strategy in any company, Teaching in any of the institutes/colleges/online or offline, An Artificial Intelligence Specialist / Talking to Robots, Manufacturing / Oil and Gas/ Construction / Hard Physical Work related")</f>
        <v>Design and Creative strategy in any company, Teaching in any of the institutes/colleges/online or offline, An Artificial Intelligence Specialist / Talking to Robots, Manufacturing / Oil and Gas/ Construction / Hard Physical Work related</v>
      </c>
      <c r="O429" s="1" t="str">
        <f>IFERROR(__xludf.DUMMYFUNCTION("""COMPUTED_VALUE"""),"Manager who explains what is expected, sets a goal and helps achieve it")</f>
        <v>Manager who explains what is expected, sets a goal and helps achieve it</v>
      </c>
      <c r="P429" s="1" t="str">
        <f>IFERROR(__xludf.DUMMYFUNCTION("""COMPUTED_VALUE"""),"Work with 2 to 3 people in my team")</f>
        <v>Work with 2 to 3 people in my team</v>
      </c>
      <c r="Q429" s="1" t="str">
        <f>IFERROR(__xludf.DUMMYFUNCTION("""COMPUTED_VALUE"""),"Yes, I Understand this is gonna happen everywhere")</f>
        <v>Yes, I Understand this is gonna happen everywhere</v>
      </c>
      <c r="R429" s="1" t="str">
        <f>IFERROR(__xludf.DUMMYFUNCTION("""COMPUTED_VALUE"""),"This will be hard to do, but if it is the right company I would try")</f>
        <v>This will be hard to do, but if it is the right company I would try</v>
      </c>
      <c r="S429" s="1"/>
    </row>
    <row r="430">
      <c r="A430" s="2">
        <f>IFERROR(__xludf.DUMMYFUNCTION("""COMPUTED_VALUE"""),45021.452171261575)</f>
        <v>45021.45217</v>
      </c>
      <c r="B430" s="1" t="str">
        <f>IFERROR(__xludf.DUMMYFUNCTION("""COMPUTED_VALUE"""),"India")</f>
        <v>India</v>
      </c>
      <c r="C430" s="1">
        <f>IFERROR(__xludf.DUMMYFUNCTION("""COMPUTED_VALUE"""),500060.0)</f>
        <v>500060</v>
      </c>
      <c r="D430" s="1" t="str">
        <f>IFERROR(__xludf.DUMMYFUNCTION("""COMPUTED_VALUE"""),"Male")</f>
        <v>Male</v>
      </c>
      <c r="E430" s="1" t="str">
        <f>IFERROR(__xludf.DUMMYFUNCTION("""COMPUTED_VALUE"""),"People who have changed the world for better")</f>
        <v>People who have changed the world for better</v>
      </c>
      <c r="F430" s="1" t="str">
        <f>IFERROR(__xludf.DUMMYFUNCTION("""COMPUTED_VALUE"""),"No I would not be pursuing Higher Education outside of India")</f>
        <v>No I would not be pursuing Higher Education outside of India</v>
      </c>
      <c r="G430" s="1" t="str">
        <f>IFERROR(__xludf.DUMMYFUNCTION("""COMPUTED_VALUE"""),"No way")</f>
        <v>No way</v>
      </c>
      <c r="H430" s="1" t="str">
        <f>IFERROR(__xludf.DUMMYFUNCTION("""COMPUTED_VALUE"""),"No")</f>
        <v>No</v>
      </c>
      <c r="I430" s="1" t="str">
        <f>IFERROR(__xludf.DUMMYFUNCTION("""COMPUTED_VALUE"""),"Will NOT work for them")</f>
        <v>Will NOT work for them</v>
      </c>
      <c r="J430" s="1">
        <f>IFERROR(__xludf.DUMMYFUNCTION("""COMPUTED_VALUE"""),1.0)</f>
        <v>1</v>
      </c>
      <c r="K430" s="1" t="str">
        <f>IFERROR(__xludf.DUMMYFUNCTION("""COMPUTED_VALUE"""),"Hybrid Working Environment with less than 3 days a month at office")</f>
        <v>Hybrid Working Environment with less than 3 days a month at office</v>
      </c>
      <c r="L43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43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30" s="1" t="str">
        <f>IFERROR(__xludf.DUMMYFUNCTION("""COMPUTED_VALUE"""),"Teaching in any of the institutes/colleges/online or offline, I Want to sell things/Sales, An Artificial Intelligence Specialist / Talking to Robots, Manufacturing / Oil and Gas/ Construction / Hard Physical Work related")</f>
        <v>Teaching in any of the institutes/colleges/online or offline, I Want to sell things/Sales, An Artificial Intelligence Specialist / Talking to Robots, Manufacturing / Oil and Gas/ Construction / Hard Physical Work related</v>
      </c>
      <c r="O430" s="1" t="str">
        <f>IFERROR(__xludf.DUMMYFUNCTION("""COMPUTED_VALUE"""),"Manager who clearly describes what she/he needs")</f>
        <v>Manager who clearly describes what she/he needs</v>
      </c>
      <c r="P430" s="1" t="str">
        <f>IFERROR(__xludf.DUMMYFUNCTION("""COMPUTED_VALUE"""),"Work with 5 to 6 people in my team")</f>
        <v>Work with 5 to 6 people in my team</v>
      </c>
      <c r="Q430" s="1" t="str">
        <f>IFERROR(__xludf.DUMMYFUNCTION("""COMPUTED_VALUE"""),"No")</f>
        <v>No</v>
      </c>
      <c r="R430" s="1" t="str">
        <f>IFERROR(__xludf.DUMMYFUNCTION("""COMPUTED_VALUE"""),"No way")</f>
        <v>No way</v>
      </c>
      <c r="S430" s="1"/>
    </row>
    <row r="431">
      <c r="A431" s="2">
        <f>IFERROR(__xludf.DUMMYFUNCTION("""COMPUTED_VALUE"""),45021.4536553125)</f>
        <v>45021.45366</v>
      </c>
      <c r="B431" s="1" t="str">
        <f>IFERROR(__xludf.DUMMYFUNCTION("""COMPUTED_VALUE"""),"India")</f>
        <v>India</v>
      </c>
      <c r="C431" s="1">
        <f>IFERROR(__xludf.DUMMYFUNCTION("""COMPUTED_VALUE"""),560076.0)</f>
        <v>560076</v>
      </c>
      <c r="D431" s="1" t="str">
        <f>IFERROR(__xludf.DUMMYFUNCTION("""COMPUTED_VALUE"""),"Male")</f>
        <v>Male</v>
      </c>
      <c r="E431" s="1" t="str">
        <f>IFERROR(__xludf.DUMMYFUNCTION("""COMPUTED_VALUE"""),"Influencers who had successful careers")</f>
        <v>Influencers who had successful careers</v>
      </c>
      <c r="F431" s="1" t="str">
        <f>IFERROR(__xludf.DUMMYFUNCTION("""COMPUTED_VALUE"""),"Yes, I will earn and do that")</f>
        <v>Yes, I will earn and do that</v>
      </c>
      <c r="G431" s="1" t="str">
        <f>IFERROR(__xludf.DUMMYFUNCTION("""COMPUTED_VALUE"""),"This will be hard to do, but if it is the right company I would try")</f>
        <v>This will be hard to do, but if it is the right company I would try</v>
      </c>
      <c r="H431" s="1" t="str">
        <f>IFERROR(__xludf.DUMMYFUNCTION("""COMPUTED_VALUE"""),"No")</f>
        <v>No</v>
      </c>
      <c r="I431" s="1" t="str">
        <f>IFERROR(__xludf.DUMMYFUNCTION("""COMPUTED_VALUE"""),"Will NOT work for them")</f>
        <v>Will NOT work for them</v>
      </c>
      <c r="J431" s="1">
        <f>IFERROR(__xludf.DUMMYFUNCTION("""COMPUTED_VALUE"""),2.0)</f>
        <v>2</v>
      </c>
      <c r="K431" s="1" t="str">
        <f>IFERROR(__xludf.DUMMYFUNCTION("""COMPUTED_VALUE"""),"Hybrid Working Environment with less than 3 days a month at office")</f>
        <v>Hybrid Working Environment with less than 3 days a month at office</v>
      </c>
      <c r="L4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31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431" s="1" t="str">
        <f>IFERROR(__xludf.DUMMYFUNCTION("""COMPUTED_VALUE"""),"Manager who explains what is expected, sets a goal and helps achieve it")</f>
        <v>Manager who explains what is expected, sets a goal and helps achieve it</v>
      </c>
      <c r="P431" s="1" t="str">
        <f>IFERROR(__xludf.DUMMYFUNCTION("""COMPUTED_VALUE"""),"Work alone, Work with 2 to 3 people in my team")</f>
        <v>Work alone, Work with 2 to 3 people in my team</v>
      </c>
      <c r="Q431" s="1" t="str">
        <f>IFERROR(__xludf.DUMMYFUNCTION("""COMPUTED_VALUE"""),"Yes, I Understand this is gonna happen everywhere")</f>
        <v>Yes, I Understand this is gonna happen everywhere</v>
      </c>
      <c r="R431" s="1" t="str">
        <f>IFERROR(__xludf.DUMMYFUNCTION("""COMPUTED_VALUE"""),"This will be hard to do, but if it is the right company I would try")</f>
        <v>This will be hard to do, but if it is the right company I would try</v>
      </c>
      <c r="S431" s="1"/>
    </row>
    <row r="432">
      <c r="A432" s="2">
        <f>IFERROR(__xludf.DUMMYFUNCTION("""COMPUTED_VALUE"""),45021.45545046296)</f>
        <v>45021.45545</v>
      </c>
      <c r="B432" s="1" t="str">
        <f>IFERROR(__xludf.DUMMYFUNCTION("""COMPUTED_VALUE"""),"India")</f>
        <v>India</v>
      </c>
      <c r="C432" s="1">
        <f>IFERROR(__xludf.DUMMYFUNCTION("""COMPUTED_VALUE"""),500079.0)</f>
        <v>500079</v>
      </c>
      <c r="D432" s="1" t="str">
        <f>IFERROR(__xludf.DUMMYFUNCTION("""COMPUTED_VALUE"""),"Female")</f>
        <v>Female</v>
      </c>
      <c r="E432" s="1" t="str">
        <f>IFERROR(__xludf.DUMMYFUNCTION("""COMPUTED_VALUE"""),"Influencers who had successful careers")</f>
        <v>Influencers who had successful careers</v>
      </c>
      <c r="F432" s="1" t="str">
        <f>IFERROR(__xludf.DUMMYFUNCTION("""COMPUTED_VALUE"""),"No I would not be pursuing Higher Education outside of India")</f>
        <v>No I would not be pursuing Higher Education outside of India</v>
      </c>
      <c r="G432" s="1" t="str">
        <f>IFERROR(__xludf.DUMMYFUNCTION("""COMPUTED_VALUE"""),"Will work for 3 years or more")</f>
        <v>Will work for 3 years or more</v>
      </c>
      <c r="H432" s="1" t="str">
        <f>IFERROR(__xludf.DUMMYFUNCTION("""COMPUTED_VALUE"""),"No")</f>
        <v>No</v>
      </c>
      <c r="I432" s="1" t="str">
        <f>IFERROR(__xludf.DUMMYFUNCTION("""COMPUTED_VALUE"""),"Will NOT work for them")</f>
        <v>Will NOT work for them</v>
      </c>
      <c r="J432" s="1">
        <f>IFERROR(__xludf.DUMMYFUNCTION("""COMPUTED_VALUE"""),5.0)</f>
        <v>5</v>
      </c>
      <c r="K432" s="1" t="str">
        <f>IFERROR(__xludf.DUMMYFUNCTION("""COMPUTED_VALUE"""),"Hybrid Working Environment with more than 15 days a month at office")</f>
        <v>Hybrid Working Environment with more than 15 days a month at office</v>
      </c>
      <c r="L4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3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432" s="1" t="str">
        <f>IFERROR(__xludf.DUMMYFUNCTION("""COMPUTED_VALUE"""),"Manager who sets goal and helps me achieve it")</f>
        <v>Manager who sets goal and helps me achieve it</v>
      </c>
      <c r="P432" s="1" t="str">
        <f>IFERROR(__xludf.DUMMYFUNCTION("""COMPUTED_VALUE"""),"Work with 5 to 6 people in my team")</f>
        <v>Work with 5 to 6 people in my team</v>
      </c>
      <c r="Q432" s="1" t="str">
        <f>IFERROR(__xludf.DUMMYFUNCTION("""COMPUTED_VALUE"""),"Yes, I Understand this is gonna happen everywhere")</f>
        <v>Yes, I Understand this is gonna happen everywhere</v>
      </c>
      <c r="R432" s="1" t="str">
        <f>IFERROR(__xludf.DUMMYFUNCTION("""COMPUTED_VALUE"""),"This will be hard to do, but if it is the right company I would try")</f>
        <v>This will be hard to do, but if it is the right company I would try</v>
      </c>
      <c r="S432" s="1"/>
    </row>
    <row r="433">
      <c r="A433" s="2">
        <f>IFERROR(__xludf.DUMMYFUNCTION("""COMPUTED_VALUE"""),45021.45563946759)</f>
        <v>45021.45564</v>
      </c>
      <c r="B433" s="1" t="str">
        <f>IFERROR(__xludf.DUMMYFUNCTION("""COMPUTED_VALUE"""),"India")</f>
        <v>India</v>
      </c>
      <c r="C433" s="1">
        <f>IFERROR(__xludf.DUMMYFUNCTION("""COMPUTED_VALUE"""),560003.0)</f>
        <v>560003</v>
      </c>
      <c r="D433" s="1" t="str">
        <f>IFERROR(__xludf.DUMMYFUNCTION("""COMPUTED_VALUE"""),"Female")</f>
        <v>Female</v>
      </c>
      <c r="E433" s="1" t="str">
        <f>IFERROR(__xludf.DUMMYFUNCTION("""COMPUTED_VALUE"""),"People who have changed the world for better")</f>
        <v>People who have changed the world for better</v>
      </c>
      <c r="F433" s="1" t="str">
        <f>IFERROR(__xludf.DUMMYFUNCTION("""COMPUTED_VALUE"""),"No I would not be pursuing Higher Education outside of India")</f>
        <v>No I would not be pursuing Higher Education outside of India</v>
      </c>
      <c r="G433" s="1" t="str">
        <f>IFERROR(__xludf.DUMMYFUNCTION("""COMPUTED_VALUE"""),"Will work for 3 years or more")</f>
        <v>Will work for 3 years or more</v>
      </c>
      <c r="H433" s="1" t="str">
        <f>IFERROR(__xludf.DUMMYFUNCTION("""COMPUTED_VALUE"""),"No")</f>
        <v>No</v>
      </c>
      <c r="I433" s="1" t="str">
        <f>IFERROR(__xludf.DUMMYFUNCTION("""COMPUTED_VALUE"""),"Will NOT work for them")</f>
        <v>Will NOT work for them</v>
      </c>
      <c r="J433" s="1">
        <f>IFERROR(__xludf.DUMMYFUNCTION("""COMPUTED_VALUE"""),3.0)</f>
        <v>3</v>
      </c>
      <c r="K433" s="1" t="str">
        <f>IFERROR(__xludf.DUMMYFUNCTION("""COMPUTED_VALUE"""),"Hybrid Working Environment with less than 3 days a month at office")</f>
        <v>Hybrid Working Environment with less than 3 days a month at office</v>
      </c>
      <c r="L4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433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433" s="1" t="str">
        <f>IFERROR(__xludf.DUMMYFUNCTION("""COMPUTED_VALUE"""),"Manager who explains what is expected, sets a goal and helps achieve it")</f>
        <v>Manager who explains what is expected, sets a goal and helps achieve it</v>
      </c>
      <c r="P433" s="1" t="str">
        <f>IFERROR(__xludf.DUMMYFUNCTION("""COMPUTED_VALUE"""),"Work with 5 to 6 people in my team")</f>
        <v>Work with 5 to 6 people in my team</v>
      </c>
      <c r="Q433" s="1" t="str">
        <f>IFERROR(__xludf.DUMMYFUNCTION("""COMPUTED_VALUE"""),"Yes, I Understand this is gonna happen everywhere")</f>
        <v>Yes, I Understand this is gonna happen everywhere</v>
      </c>
      <c r="R433" s="1" t="str">
        <f>IFERROR(__xludf.DUMMYFUNCTION("""COMPUTED_VALUE"""),"Will work for 7 years or more")</f>
        <v>Will work for 7 years or more</v>
      </c>
      <c r="S433" s="1"/>
    </row>
    <row r="434">
      <c r="A434" s="2">
        <f>IFERROR(__xludf.DUMMYFUNCTION("""COMPUTED_VALUE"""),45021.45629847222)</f>
        <v>45021.4563</v>
      </c>
      <c r="B434" s="1" t="str">
        <f>IFERROR(__xludf.DUMMYFUNCTION("""COMPUTED_VALUE"""),"India")</f>
        <v>India</v>
      </c>
      <c r="C434" s="1">
        <f>IFERROR(__xludf.DUMMYFUNCTION("""COMPUTED_VALUE"""),560100.0)</f>
        <v>560100</v>
      </c>
      <c r="D434" s="1" t="str">
        <f>IFERROR(__xludf.DUMMYFUNCTION("""COMPUTED_VALUE"""),"Male")</f>
        <v>Male</v>
      </c>
      <c r="E434" s="1" t="str">
        <f>IFERROR(__xludf.DUMMYFUNCTION("""COMPUTED_VALUE"""),"People who have changed the world for better")</f>
        <v>People who have changed the world for better</v>
      </c>
      <c r="F434" s="1" t="str">
        <f>IFERROR(__xludf.DUMMYFUNCTION("""COMPUTED_VALUE"""),"No, But if someone could bare the cost I will")</f>
        <v>No, But if someone could bare the cost I will</v>
      </c>
      <c r="G434" s="1" t="str">
        <f>IFERROR(__xludf.DUMMYFUNCTION("""COMPUTED_VALUE"""),"This will be hard to do, but if it is the right company I would try")</f>
        <v>This will be hard to do, but if it is the right company I would try</v>
      </c>
      <c r="H434" s="1" t="str">
        <f>IFERROR(__xludf.DUMMYFUNCTION("""COMPUTED_VALUE"""),"No")</f>
        <v>No</v>
      </c>
      <c r="I434" s="1" t="str">
        <f>IFERROR(__xludf.DUMMYFUNCTION("""COMPUTED_VALUE"""),"Will NOT work for them")</f>
        <v>Will NOT work for them</v>
      </c>
      <c r="J434" s="1">
        <f>IFERROR(__xludf.DUMMYFUNCTION("""COMPUTED_VALUE"""),5.0)</f>
        <v>5</v>
      </c>
      <c r="K434" s="1" t="str">
        <f>IFERROR(__xludf.DUMMYFUNCTION("""COMPUTED_VALUE"""),"Fully Remote with Options to travel as and when needed")</f>
        <v>Fully Remote with Options to travel as and when needed</v>
      </c>
      <c r="L434" s="1" t="str">
        <f>IFERROR(__xludf.DUMMYFUNCTION("""COMPUTED_VALUE"""),"Employer who appreciates learning and enables that environment")</f>
        <v>Employer who appreciates learning and enables that environment</v>
      </c>
      <c r="M43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34" s="1" t="str">
        <f>IFERROR(__xludf.DUMMYFUNCTION("""COMPUTED_VALUE"""),"Design and Creative strategy in any company, Manage and drive End-to-End Projects or Products, Entrepreneur or Start Up, I Want to sell things/Sales")</f>
        <v>Design and Creative strategy in any company, Manage and drive End-to-End Projects or Products, Entrepreneur or Start Up, I Want to sell things/Sales</v>
      </c>
      <c r="O434" s="1" t="str">
        <f>IFERROR(__xludf.DUMMYFUNCTION("""COMPUTED_VALUE"""),"Manager who clearly describes what she/he needs")</f>
        <v>Manager who clearly describes what she/he needs</v>
      </c>
      <c r="P434" s="1" t="str">
        <f>IFERROR(__xludf.DUMMYFUNCTION("""COMPUTED_VALUE"""),"Work with 2 to 3 people in my team")</f>
        <v>Work with 2 to 3 people in my team</v>
      </c>
      <c r="Q434" s="1" t="str">
        <f>IFERROR(__xludf.DUMMYFUNCTION("""COMPUTED_VALUE"""),"No")</f>
        <v>No</v>
      </c>
      <c r="R434" s="1" t="str">
        <f>IFERROR(__xludf.DUMMYFUNCTION("""COMPUTED_VALUE"""),"This will be hard to do, but if it is the right company I would try")</f>
        <v>This will be hard to do, but if it is the right company I would try</v>
      </c>
      <c r="S434" s="1"/>
    </row>
    <row r="435">
      <c r="A435" s="2">
        <f>IFERROR(__xludf.DUMMYFUNCTION("""COMPUTED_VALUE"""),45021.45712752314)</f>
        <v>45021.45713</v>
      </c>
      <c r="B435" s="1" t="str">
        <f>IFERROR(__xludf.DUMMYFUNCTION("""COMPUTED_VALUE"""),"India")</f>
        <v>India</v>
      </c>
      <c r="C435" s="1">
        <f>IFERROR(__xludf.DUMMYFUNCTION("""COMPUTED_VALUE"""),400042.0)</f>
        <v>400042</v>
      </c>
      <c r="D435" s="1" t="str">
        <f>IFERROR(__xludf.DUMMYFUNCTION("""COMPUTED_VALUE"""),"Male")</f>
        <v>Male</v>
      </c>
      <c r="E435" s="1" t="str">
        <f>IFERROR(__xludf.DUMMYFUNCTION("""COMPUTED_VALUE"""),"Influencers who had successful careers")</f>
        <v>Influencers who had successful careers</v>
      </c>
      <c r="F435" s="1" t="str">
        <f>IFERROR(__xludf.DUMMYFUNCTION("""COMPUTED_VALUE"""),"Yes, I will earn and do that")</f>
        <v>Yes, I will earn and do that</v>
      </c>
      <c r="G435" s="1" t="str">
        <f>IFERROR(__xludf.DUMMYFUNCTION("""COMPUTED_VALUE"""),"This will be hard to do, but if it is the right company I would try")</f>
        <v>This will be hard to do, but if it is the right company I would try</v>
      </c>
      <c r="H435" s="1" t="str">
        <f>IFERROR(__xludf.DUMMYFUNCTION("""COMPUTED_VALUE"""),"No")</f>
        <v>No</v>
      </c>
      <c r="I435" s="1" t="str">
        <f>IFERROR(__xludf.DUMMYFUNCTION("""COMPUTED_VALUE"""),"Will NOT work for them")</f>
        <v>Will NOT work for them</v>
      </c>
      <c r="J435" s="1">
        <f>IFERROR(__xludf.DUMMYFUNCTION("""COMPUTED_VALUE"""),1.0)</f>
        <v>1</v>
      </c>
      <c r="K435" s="1" t="str">
        <f>IFERROR(__xludf.DUMMYFUNCTION("""COMPUTED_VALUE"""),"Every Day Office Environment")</f>
        <v>Every Day Office Environment</v>
      </c>
      <c r="L435" s="1" t="str">
        <f>IFERROR(__xludf.DUMMYFUNCTION("""COMPUTED_VALUE"""),"Employer who rewards learning and enables that environment")</f>
        <v>Employer who rewards learning and enables that environment</v>
      </c>
      <c r="M43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35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35" s="1" t="str">
        <f>IFERROR(__xludf.DUMMYFUNCTION("""COMPUTED_VALUE"""),"Manager who explains what is expected, sets a goal and helps achieve it")</f>
        <v>Manager who explains what is expected, sets a goal and helps achieve it</v>
      </c>
      <c r="P435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435" s="1" t="str">
        <f>IFERROR(__xludf.DUMMYFUNCTION("""COMPUTED_VALUE"""),"Yes, I Understand this is gonna happen everywhere")</f>
        <v>Yes, I Understand this is gonna happen everywhere</v>
      </c>
      <c r="R435" s="1" t="str">
        <f>IFERROR(__xludf.DUMMYFUNCTION("""COMPUTED_VALUE"""),"No way")</f>
        <v>No way</v>
      </c>
      <c r="S435" s="1"/>
    </row>
    <row r="436">
      <c r="A436" s="2">
        <f>IFERROR(__xludf.DUMMYFUNCTION("""COMPUTED_VALUE"""),45021.46317908565)</f>
        <v>45021.46318</v>
      </c>
      <c r="B436" s="1" t="str">
        <f>IFERROR(__xludf.DUMMYFUNCTION("""COMPUTED_VALUE"""),"India")</f>
        <v>India</v>
      </c>
      <c r="C436" s="1">
        <f>IFERROR(__xludf.DUMMYFUNCTION("""COMPUTED_VALUE"""),500079.0)</f>
        <v>500079</v>
      </c>
      <c r="D436" s="1" t="str">
        <f>IFERROR(__xludf.DUMMYFUNCTION("""COMPUTED_VALUE"""),"Male")</f>
        <v>Male</v>
      </c>
      <c r="E436" s="1" t="str">
        <f>IFERROR(__xludf.DUMMYFUNCTION("""COMPUTED_VALUE"""),"Influencers who had successful careers")</f>
        <v>Influencers who had successful careers</v>
      </c>
      <c r="F436" s="1" t="str">
        <f>IFERROR(__xludf.DUMMYFUNCTION("""COMPUTED_VALUE"""),"Yes, I will earn and do that")</f>
        <v>Yes, I will earn and do that</v>
      </c>
      <c r="G436" s="1" t="str">
        <f>IFERROR(__xludf.DUMMYFUNCTION("""COMPUTED_VALUE"""),"This will be hard to do, but if it is the right company I would try")</f>
        <v>This will be hard to do, but if it is the right company I would try</v>
      </c>
      <c r="H436" s="1" t="str">
        <f>IFERROR(__xludf.DUMMYFUNCTION("""COMPUTED_VALUE"""),"No")</f>
        <v>No</v>
      </c>
      <c r="I436" s="1" t="str">
        <f>IFERROR(__xludf.DUMMYFUNCTION("""COMPUTED_VALUE"""),"Will NOT work for them")</f>
        <v>Will NOT work for them</v>
      </c>
      <c r="J436" s="1">
        <f>IFERROR(__xludf.DUMMYFUNCTION("""COMPUTED_VALUE"""),6.0)</f>
        <v>6</v>
      </c>
      <c r="K436" s="1" t="str">
        <f>IFERROR(__xludf.DUMMYFUNCTION("""COMPUTED_VALUE"""),"Hybrid Working Environment with more than 15 days a month at office")</f>
        <v>Hybrid Working Environment with more than 15 days a month at office</v>
      </c>
      <c r="L4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36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436" s="1" t="str">
        <f>IFERROR(__xludf.DUMMYFUNCTION("""COMPUTED_VALUE"""),"Manager who sets goal and helps me achieve it")</f>
        <v>Manager who sets goal and helps me achieve it</v>
      </c>
      <c r="P436" s="1" t="str">
        <f>IFERROR(__xludf.DUMMYFUNCTION("""COMPUTED_VALUE"""),"Work with more than 10 people in my team")</f>
        <v>Work with more than 10 people in my team</v>
      </c>
      <c r="Q436" s="1" t="str">
        <f>IFERROR(__xludf.DUMMYFUNCTION("""COMPUTED_VALUE"""),"Yes, I Understand this is gonna happen everywhere")</f>
        <v>Yes, I Understand this is gonna happen everywhere</v>
      </c>
      <c r="R436" s="1" t="str">
        <f>IFERROR(__xludf.DUMMYFUNCTION("""COMPUTED_VALUE"""),"No way")</f>
        <v>No way</v>
      </c>
      <c r="S436" s="1"/>
    </row>
    <row r="437">
      <c r="A437" s="2">
        <f>IFERROR(__xludf.DUMMYFUNCTION("""COMPUTED_VALUE"""),45021.464147754625)</f>
        <v>45021.46415</v>
      </c>
      <c r="B437" s="1" t="str">
        <f>IFERROR(__xludf.DUMMYFUNCTION("""COMPUTED_VALUE"""),"India")</f>
        <v>India</v>
      </c>
      <c r="C437" s="1">
        <f>IFERROR(__xludf.DUMMYFUNCTION("""COMPUTED_VALUE"""),641005.0)</f>
        <v>641005</v>
      </c>
      <c r="D437" s="1" t="str">
        <f>IFERROR(__xludf.DUMMYFUNCTION("""COMPUTED_VALUE"""),"Female")</f>
        <v>Female</v>
      </c>
      <c r="E437" s="1" t="str">
        <f>IFERROR(__xludf.DUMMYFUNCTION("""COMPUTED_VALUE"""),"People from my circle, but not family members")</f>
        <v>People from my circle, but not family members</v>
      </c>
      <c r="F437" s="1" t="str">
        <f>IFERROR(__xludf.DUMMYFUNCTION("""COMPUTED_VALUE"""),"No I would not be pursuing Higher Education outside of India")</f>
        <v>No I would not be pursuing Higher Education outside of India</v>
      </c>
      <c r="G437" s="1" t="str">
        <f>IFERROR(__xludf.DUMMYFUNCTION("""COMPUTED_VALUE"""),"This will be hard to do, but if it is the right company I would try")</f>
        <v>This will be hard to do, but if it is the right company I would try</v>
      </c>
      <c r="H437" s="1" t="str">
        <f>IFERROR(__xludf.DUMMYFUNCTION("""COMPUTED_VALUE"""),"No")</f>
        <v>No</v>
      </c>
      <c r="I437" s="1" t="str">
        <f>IFERROR(__xludf.DUMMYFUNCTION("""COMPUTED_VALUE"""),"Will NOT work for them")</f>
        <v>Will NOT work for them</v>
      </c>
      <c r="J437" s="1">
        <f>IFERROR(__xludf.DUMMYFUNCTION("""COMPUTED_VALUE"""),4.0)</f>
        <v>4</v>
      </c>
      <c r="K437" s="1" t="str">
        <f>IFERROR(__xludf.DUMMYFUNCTION("""COMPUTED_VALUE"""),"Fully Remote with No option to visit offices")</f>
        <v>Fully Remote with No option to visit offices</v>
      </c>
      <c r="L437" s="1" t="str">
        <f>IFERROR(__xludf.DUMMYFUNCTION("""COMPUTED_VALUE"""),"Employer who rewards learning and enables that environment")</f>
        <v>Employer who rewards learning and enables that environment</v>
      </c>
      <c r="M43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37" s="1" t="str">
        <f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437" s="1" t="str">
        <f>IFERROR(__xludf.DUMMYFUNCTION("""COMPUTED_VALUE"""),"Manager who explains what is expected, sets a goal and helps achieve it")</f>
        <v>Manager who explains what is expected, sets a goal and helps achieve it</v>
      </c>
      <c r="P437" s="1" t="str">
        <f>IFERROR(__xludf.DUMMYFUNCTION("""COMPUTED_VALUE"""),"Work with 2 to 3 people in my team")</f>
        <v>Work with 2 to 3 people in my team</v>
      </c>
      <c r="Q437" s="1" t="str">
        <f>IFERROR(__xludf.DUMMYFUNCTION("""COMPUTED_VALUE"""),"Yes, I Understand this is gonna happen everywhere")</f>
        <v>Yes, I Understand this is gonna happen everywhere</v>
      </c>
      <c r="R437" s="1" t="str">
        <f>IFERROR(__xludf.DUMMYFUNCTION("""COMPUTED_VALUE"""),"This will be hard to do, but if it is the right company I would try")</f>
        <v>This will be hard to do, but if it is the right company I would try</v>
      </c>
      <c r="S437" s="1"/>
    </row>
    <row r="438">
      <c r="A438" s="2">
        <f>IFERROR(__xludf.DUMMYFUNCTION("""COMPUTED_VALUE"""),45021.46608545139)</f>
        <v>45021.46609</v>
      </c>
      <c r="B438" s="1" t="str">
        <f>IFERROR(__xludf.DUMMYFUNCTION("""COMPUTED_VALUE"""),"India")</f>
        <v>India</v>
      </c>
      <c r="C438" s="1">
        <f>IFERROR(__xludf.DUMMYFUNCTION("""COMPUTED_VALUE"""),201305.0)</f>
        <v>201305</v>
      </c>
      <c r="D438" s="1" t="str">
        <f>IFERROR(__xludf.DUMMYFUNCTION("""COMPUTED_VALUE"""),"Female")</f>
        <v>Female</v>
      </c>
      <c r="E438" s="1" t="str">
        <f>IFERROR(__xludf.DUMMYFUNCTION("""COMPUTED_VALUE"""),"My Parents")</f>
        <v>My Parents</v>
      </c>
      <c r="F438" s="1" t="str">
        <f>IFERROR(__xludf.DUMMYFUNCTION("""COMPUTED_VALUE"""),"Yes, I will earn and do that")</f>
        <v>Yes, I will earn and do that</v>
      </c>
      <c r="G438" s="1" t="str">
        <f>IFERROR(__xludf.DUMMYFUNCTION("""COMPUTED_VALUE"""),"Will work for 3 years or more")</f>
        <v>Will work for 3 years or more</v>
      </c>
      <c r="H438" s="1" t="str">
        <f>IFERROR(__xludf.DUMMYFUNCTION("""COMPUTED_VALUE"""),"No")</f>
        <v>No</v>
      </c>
      <c r="I438" s="1" t="str">
        <f>IFERROR(__xludf.DUMMYFUNCTION("""COMPUTED_VALUE"""),"Will NOT work for them")</f>
        <v>Will NOT work for them</v>
      </c>
      <c r="J438" s="1">
        <f>IFERROR(__xludf.DUMMYFUNCTION("""COMPUTED_VALUE"""),1.0)</f>
        <v>1</v>
      </c>
      <c r="K438" s="1" t="str">
        <f>IFERROR(__xludf.DUMMYFUNCTION("""COMPUTED_VALUE"""),"Every Day Office Environment")</f>
        <v>Every Day Office Environment</v>
      </c>
      <c r="L4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38" s="1" t="str">
        <f>IFERROR(__xludf.DUMMYFUNCTION("""COMPUTED_VALUE"""),"Manage and drive End-to-End Projects or Products, Work as a freelancer and do my thing my way, Become a content Creator in some platform, An Artificial Intelligence Specialist / Talking to Robots")</f>
        <v>Manage and drive End-to-End Projects or Products, Work as a freelancer and do my thing my way, Become a content Creator in some platform, An Artificial Intelligence Specialist / Talking to Robots</v>
      </c>
      <c r="O438" s="1" t="str">
        <f>IFERROR(__xludf.DUMMYFUNCTION("""COMPUTED_VALUE"""),"Manager who clearly describes what she/he needs")</f>
        <v>Manager who clearly describes what she/he needs</v>
      </c>
      <c r="P438" s="1" t="str">
        <f>IFERROR(__xludf.DUMMYFUNCTION("""COMPUTED_VALUE"""),"Work with more than 10 people in my team")</f>
        <v>Work with more than 10 people in my team</v>
      </c>
      <c r="Q438" s="1" t="str">
        <f>IFERROR(__xludf.DUMMYFUNCTION("""COMPUTED_VALUE"""),"No")</f>
        <v>No</v>
      </c>
      <c r="R438" s="1" t="str">
        <f>IFERROR(__xludf.DUMMYFUNCTION("""COMPUTED_VALUE"""),"Will work for 7 years or more")</f>
        <v>Will work for 7 years or more</v>
      </c>
      <c r="S438" s="1"/>
    </row>
    <row r="439">
      <c r="A439" s="2">
        <f>IFERROR(__xludf.DUMMYFUNCTION("""COMPUTED_VALUE"""),45021.46804532407)</f>
        <v>45021.46805</v>
      </c>
      <c r="B439" s="1" t="str">
        <f>IFERROR(__xludf.DUMMYFUNCTION("""COMPUTED_VALUE"""),"India")</f>
        <v>India</v>
      </c>
      <c r="C439" s="1">
        <f>IFERROR(__xludf.DUMMYFUNCTION("""COMPUTED_VALUE"""),509209.0)</f>
        <v>509209</v>
      </c>
      <c r="D439" s="1" t="str">
        <f>IFERROR(__xludf.DUMMYFUNCTION("""COMPUTED_VALUE"""),"Female")</f>
        <v>Female</v>
      </c>
      <c r="E439" s="1" t="str">
        <f>IFERROR(__xludf.DUMMYFUNCTION("""COMPUTED_VALUE"""),"My Parents")</f>
        <v>My Parents</v>
      </c>
      <c r="F439" s="1" t="str">
        <f>IFERROR(__xludf.DUMMYFUNCTION("""COMPUTED_VALUE"""),"Yes, I will earn and do that")</f>
        <v>Yes, I will earn and do that</v>
      </c>
      <c r="G439" s="1" t="str">
        <f>IFERROR(__xludf.DUMMYFUNCTION("""COMPUTED_VALUE"""),"This will be hard to do, but if it is the right company I would try")</f>
        <v>This will be hard to do, but if it is the right company I would try</v>
      </c>
      <c r="H439" s="1" t="str">
        <f>IFERROR(__xludf.DUMMYFUNCTION("""COMPUTED_VALUE"""),"No")</f>
        <v>No</v>
      </c>
      <c r="I439" s="1" t="str">
        <f>IFERROR(__xludf.DUMMYFUNCTION("""COMPUTED_VALUE"""),"Will NOT work for them")</f>
        <v>Will NOT work for them</v>
      </c>
      <c r="J439" s="1">
        <f>IFERROR(__xludf.DUMMYFUNCTION("""COMPUTED_VALUE"""),1.0)</f>
        <v>1</v>
      </c>
      <c r="K439" s="1" t="str">
        <f>IFERROR(__xludf.DUMMYFUNCTION("""COMPUTED_VALUE"""),"Fully Remote with Options to travel as and when needed")</f>
        <v>Fully Remote with Options to travel as and when needed</v>
      </c>
      <c r="L439" s="1" t="str">
        <f>IFERROR(__xludf.DUMMYFUNCTION("""COMPUTED_VALUE"""),"Employer who appreciates learning and enables that environment")</f>
        <v>Employer who appreciates learning and enables that environment</v>
      </c>
      <c r="M43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39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439" s="1" t="str">
        <f>IFERROR(__xludf.DUMMYFUNCTION("""COMPUTED_VALUE"""),"Manager who clearly describes what she/he needs")</f>
        <v>Manager who clearly describes what she/he needs</v>
      </c>
      <c r="P439" s="1" t="str">
        <f>IFERROR(__xludf.DUMMYFUNCTION("""COMPUTED_VALUE"""),"Work with 2 to 3 people in my team")</f>
        <v>Work with 2 to 3 people in my team</v>
      </c>
      <c r="Q439" s="1" t="str">
        <f>IFERROR(__xludf.DUMMYFUNCTION("""COMPUTED_VALUE"""),"No")</f>
        <v>No</v>
      </c>
      <c r="R439" s="1" t="str">
        <f>IFERROR(__xludf.DUMMYFUNCTION("""COMPUTED_VALUE"""),"No way")</f>
        <v>No way</v>
      </c>
      <c r="S439" s="1"/>
    </row>
    <row r="440">
      <c r="A440" s="2">
        <f>IFERROR(__xludf.DUMMYFUNCTION("""COMPUTED_VALUE"""),45021.46988596064)</f>
        <v>45021.46989</v>
      </c>
      <c r="B440" s="1" t="str">
        <f>IFERROR(__xludf.DUMMYFUNCTION("""COMPUTED_VALUE"""),"India")</f>
        <v>India</v>
      </c>
      <c r="C440" s="1">
        <f>IFERROR(__xludf.DUMMYFUNCTION("""COMPUTED_VALUE"""),501505.0)</f>
        <v>501505</v>
      </c>
      <c r="D440" s="1" t="str">
        <f>IFERROR(__xludf.DUMMYFUNCTION("""COMPUTED_VALUE"""),"Male")</f>
        <v>Male</v>
      </c>
      <c r="E440" s="1" t="str">
        <f>IFERROR(__xludf.DUMMYFUNCTION("""COMPUTED_VALUE"""),"My Parents")</f>
        <v>My Parents</v>
      </c>
      <c r="F440" s="1" t="str">
        <f>IFERROR(__xludf.DUMMYFUNCTION("""COMPUTED_VALUE"""),"Yes, I will earn and do that")</f>
        <v>Yes, I will earn and do that</v>
      </c>
      <c r="G440" s="1" t="str">
        <f>IFERROR(__xludf.DUMMYFUNCTION("""COMPUTED_VALUE"""),"Will work for 3 years or more")</f>
        <v>Will work for 3 years or more</v>
      </c>
      <c r="H440" s="1" t="str">
        <f>IFERROR(__xludf.DUMMYFUNCTION("""COMPUTED_VALUE"""),"No")</f>
        <v>No</v>
      </c>
      <c r="I440" s="1" t="str">
        <f>IFERROR(__xludf.DUMMYFUNCTION("""COMPUTED_VALUE"""),"Will NOT work for them")</f>
        <v>Will NOT work for them</v>
      </c>
      <c r="J440" s="1">
        <f>IFERROR(__xludf.DUMMYFUNCTION("""COMPUTED_VALUE"""),5.0)</f>
        <v>5</v>
      </c>
      <c r="K440" s="1" t="str">
        <f>IFERROR(__xludf.DUMMYFUNCTION("""COMPUTED_VALUE"""),"Hybrid Working Environment with more than 15 days a month at office")</f>
        <v>Hybrid Working Environment with more than 15 days a month at office</v>
      </c>
      <c r="L4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40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440" s="1" t="str">
        <f>IFERROR(__xludf.DUMMYFUNCTION("""COMPUTED_VALUE"""),"Manager who sets goal and helps me achieve it")</f>
        <v>Manager who sets goal and helps me achieve it</v>
      </c>
      <c r="P440" s="1" t="str">
        <f>IFERROR(__xludf.DUMMYFUNCTION("""COMPUTED_VALUE"""),"Work with 5 to 6 people in my team")</f>
        <v>Work with 5 to 6 people in my team</v>
      </c>
      <c r="Q440" s="1" t="str">
        <f>IFERROR(__xludf.DUMMYFUNCTION("""COMPUTED_VALUE"""),"Yes, I Understand this is gonna happen everywhere")</f>
        <v>Yes, I Understand this is gonna happen everywhere</v>
      </c>
      <c r="R440" s="1" t="str">
        <f>IFERROR(__xludf.DUMMYFUNCTION("""COMPUTED_VALUE"""),"This will be hard to do, but if it is the right company I would try")</f>
        <v>This will be hard to do, but if it is the right company I would try</v>
      </c>
      <c r="S440" s="1"/>
    </row>
    <row r="441">
      <c r="A441" s="2">
        <f>IFERROR(__xludf.DUMMYFUNCTION("""COMPUTED_VALUE"""),45021.47272152778)</f>
        <v>45021.47272</v>
      </c>
      <c r="B441" s="1" t="str">
        <f>IFERROR(__xludf.DUMMYFUNCTION("""COMPUTED_VALUE"""),"India")</f>
        <v>India</v>
      </c>
      <c r="C441" s="1">
        <f>IFERROR(__xludf.DUMMYFUNCTION("""COMPUTED_VALUE"""),442906.0)</f>
        <v>442906</v>
      </c>
      <c r="D441" s="1" t="str">
        <f>IFERROR(__xludf.DUMMYFUNCTION("""COMPUTED_VALUE"""),"Male")</f>
        <v>Male</v>
      </c>
      <c r="E441" s="1" t="str">
        <f>IFERROR(__xludf.DUMMYFUNCTION("""COMPUTED_VALUE"""),"People from my circle, but not family members")</f>
        <v>People from my circle, but not family members</v>
      </c>
      <c r="F441" s="1" t="str">
        <f>IFERROR(__xludf.DUMMYFUNCTION("""COMPUTED_VALUE"""),"No, But if someone could bare the cost I will")</f>
        <v>No, But if someone could bare the cost I will</v>
      </c>
      <c r="G441" s="1" t="str">
        <f>IFERROR(__xludf.DUMMYFUNCTION("""COMPUTED_VALUE"""),"Will work for 3 years or more")</f>
        <v>Will work for 3 years or more</v>
      </c>
      <c r="H441" s="1" t="str">
        <f>IFERROR(__xludf.DUMMYFUNCTION("""COMPUTED_VALUE"""),"Yes")</f>
        <v>Yes</v>
      </c>
      <c r="I441" s="1" t="str">
        <f>IFERROR(__xludf.DUMMYFUNCTION("""COMPUTED_VALUE"""),"Will work for them")</f>
        <v>Will work for them</v>
      </c>
      <c r="J441" s="1">
        <f>IFERROR(__xludf.DUMMYFUNCTION("""COMPUTED_VALUE"""),4.0)</f>
        <v>4</v>
      </c>
      <c r="K441" s="1" t="str">
        <f>IFERROR(__xludf.DUMMYFUNCTION("""COMPUTED_VALUE"""),"Hybrid Working Environment with more than 15 days a month at office")</f>
        <v>Hybrid Working Environment with more than 15 days a month at office</v>
      </c>
      <c r="L4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1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44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441" s="1" t="str">
        <f>IFERROR(__xludf.DUMMYFUNCTION("""COMPUTED_VALUE"""),"Manager who explains what is expected, sets a goal and helps achieve it")</f>
        <v>Manager who explains what is expected, sets a goal and helps achieve it</v>
      </c>
      <c r="P441" s="1" t="str">
        <f>IFERROR(__xludf.DUMMYFUNCTION("""COMPUTED_VALUE"""),"Work with 5 to 6 people in my team")</f>
        <v>Work with 5 to 6 people in my team</v>
      </c>
      <c r="Q441" s="1" t="str">
        <f>IFERROR(__xludf.DUMMYFUNCTION("""COMPUTED_VALUE"""),"Yes, I Understand this is gonna happen everywhere")</f>
        <v>Yes, I Understand this is gonna happen everywhere</v>
      </c>
      <c r="R441" s="1" t="str">
        <f>IFERROR(__xludf.DUMMYFUNCTION("""COMPUTED_VALUE"""),"This will be hard to do, but if it is the right company I would try")</f>
        <v>This will be hard to do, but if it is the right company I would try</v>
      </c>
      <c r="S441" s="1"/>
    </row>
    <row r="442">
      <c r="A442" s="2">
        <f>IFERROR(__xludf.DUMMYFUNCTION("""COMPUTED_VALUE"""),45021.47291502314)</f>
        <v>45021.47292</v>
      </c>
      <c r="B442" s="1" t="str">
        <f>IFERROR(__xludf.DUMMYFUNCTION("""COMPUTED_VALUE"""),"Canada")</f>
        <v>Canada</v>
      </c>
      <c r="C442" s="1">
        <f>IFERROR(__xludf.DUMMYFUNCTION("""COMPUTED_VALUE"""),508213.0)</f>
        <v>508213</v>
      </c>
      <c r="D442" s="1" t="str">
        <f>IFERROR(__xludf.DUMMYFUNCTION("""COMPUTED_VALUE"""),"Male")</f>
        <v>Male</v>
      </c>
      <c r="E442" s="1" t="str">
        <f>IFERROR(__xludf.DUMMYFUNCTION("""COMPUTED_VALUE"""),"Influencers who had successful careers")</f>
        <v>Influencers who had successful careers</v>
      </c>
      <c r="F442" s="1" t="str">
        <f>IFERROR(__xludf.DUMMYFUNCTION("""COMPUTED_VALUE"""),"Yes, I will earn and do that")</f>
        <v>Yes, I will earn and do that</v>
      </c>
      <c r="G442" s="1" t="str">
        <f>IFERROR(__xludf.DUMMYFUNCTION("""COMPUTED_VALUE"""),"Will work for 3 years or more")</f>
        <v>Will work for 3 years or more</v>
      </c>
      <c r="H442" s="1" t="str">
        <f>IFERROR(__xludf.DUMMYFUNCTION("""COMPUTED_VALUE"""),"Yes")</f>
        <v>Yes</v>
      </c>
      <c r="I442" s="1" t="str">
        <f>IFERROR(__xludf.DUMMYFUNCTION("""COMPUTED_VALUE"""),"Will work for them")</f>
        <v>Will work for them</v>
      </c>
      <c r="J442" s="1">
        <f>IFERROR(__xludf.DUMMYFUNCTION("""COMPUTED_VALUE"""),3.0)</f>
        <v>3</v>
      </c>
      <c r="K442" s="1" t="str">
        <f>IFERROR(__xludf.DUMMYFUNCTION("""COMPUTED_VALUE"""),"Fully Remote with Options to travel as and when needed")</f>
        <v>Fully Remote with Options to travel as and when needed</v>
      </c>
      <c r="L4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4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442" s="1" t="str">
        <f>IFERROR(__xludf.DUMMYFUNCTION("""COMPUTED_VALUE"""),"Manager who explains what is expected, sets a goal and helps achieve it")</f>
        <v>Manager who explains what is expected, sets a goal and helps achieve it</v>
      </c>
      <c r="P442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442" s="1" t="str">
        <f>IFERROR(__xludf.DUMMYFUNCTION("""COMPUTED_VALUE"""),"Yes, I Understand this is gonna happen everywhere")</f>
        <v>Yes, I Understand this is gonna happen everywhere</v>
      </c>
      <c r="R442" s="1" t="str">
        <f>IFERROR(__xludf.DUMMYFUNCTION("""COMPUTED_VALUE"""),"This will be hard to do, but if it is the right company I would try")</f>
        <v>This will be hard to do, but if it is the right company I would try</v>
      </c>
      <c r="S442" s="1"/>
    </row>
    <row r="443">
      <c r="A443" s="2">
        <f>IFERROR(__xludf.DUMMYFUNCTION("""COMPUTED_VALUE"""),45021.472977997684)</f>
        <v>45021.47298</v>
      </c>
      <c r="B443" s="1" t="str">
        <f>IFERROR(__xludf.DUMMYFUNCTION("""COMPUTED_VALUE"""),"India")</f>
        <v>India</v>
      </c>
      <c r="C443" s="1">
        <f>IFERROR(__xludf.DUMMYFUNCTION("""COMPUTED_VALUE"""),500079.0)</f>
        <v>500079</v>
      </c>
      <c r="D443" s="1" t="str">
        <f>IFERROR(__xludf.DUMMYFUNCTION("""COMPUTED_VALUE"""),"Female")</f>
        <v>Female</v>
      </c>
      <c r="E443" s="1" t="str">
        <f>IFERROR(__xludf.DUMMYFUNCTION("""COMPUTED_VALUE"""),"People who have changed the world for better")</f>
        <v>People who have changed the world for better</v>
      </c>
      <c r="F443" s="1" t="str">
        <f>IFERROR(__xludf.DUMMYFUNCTION("""COMPUTED_VALUE"""),"No I would not be pursuing Higher Education outside of India")</f>
        <v>No I would not be pursuing Higher Education outside of India</v>
      </c>
      <c r="G443" s="1" t="str">
        <f>IFERROR(__xludf.DUMMYFUNCTION("""COMPUTED_VALUE"""),"Will work for 3 years or more")</f>
        <v>Will work for 3 years or more</v>
      </c>
      <c r="H443" s="1" t="str">
        <f>IFERROR(__xludf.DUMMYFUNCTION("""COMPUTED_VALUE"""),"No")</f>
        <v>No</v>
      </c>
      <c r="I443" s="1" t="str">
        <f>IFERROR(__xludf.DUMMYFUNCTION("""COMPUTED_VALUE"""),"Will NOT work for them")</f>
        <v>Will NOT work for them</v>
      </c>
      <c r="J443" s="1">
        <f>IFERROR(__xludf.DUMMYFUNCTION("""COMPUTED_VALUE"""),1.0)</f>
        <v>1</v>
      </c>
      <c r="K443" s="1" t="str">
        <f>IFERROR(__xludf.DUMMYFUNCTION("""COMPUTED_VALUE"""),"Hybrid Working Environment with less than 3 days a month at office")</f>
        <v>Hybrid Working Environment with less than 3 days a month at office</v>
      </c>
      <c r="L443" s="1" t="str">
        <f>IFERROR(__xludf.DUMMYFUNCTION("""COMPUTED_VALUE"""),"Employer who appreciates learning and enables that environment")</f>
        <v>Employer who appreciates learning and enables that environment</v>
      </c>
      <c r="M4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4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443" s="1" t="str">
        <f>IFERROR(__xludf.DUMMYFUNCTION("""COMPUTED_VALUE"""),"Manager who explains what is expected, sets a goal and helps achieve it")</f>
        <v>Manager who explains what is expected, sets a goal and helps achieve it</v>
      </c>
      <c r="P443" s="1" t="str">
        <f>IFERROR(__xludf.DUMMYFUNCTION("""COMPUTED_VALUE"""),"Work alone")</f>
        <v>Work alone</v>
      </c>
      <c r="Q443" s="1" t="str">
        <f>IFERROR(__xludf.DUMMYFUNCTION("""COMPUTED_VALUE"""),"No")</f>
        <v>No</v>
      </c>
      <c r="R443" s="1" t="str">
        <f>IFERROR(__xludf.DUMMYFUNCTION("""COMPUTED_VALUE"""),"This will be hard to do, but if it is the right company I would try")</f>
        <v>This will be hard to do, but if it is the right company I would try</v>
      </c>
      <c r="S443" s="1"/>
    </row>
    <row r="444">
      <c r="A444" s="2">
        <f>IFERROR(__xludf.DUMMYFUNCTION("""COMPUTED_VALUE"""),45021.473197245374)</f>
        <v>45021.4732</v>
      </c>
      <c r="B444" s="1" t="str">
        <f>IFERROR(__xludf.DUMMYFUNCTION("""COMPUTED_VALUE"""),"India")</f>
        <v>India</v>
      </c>
      <c r="C444" s="1">
        <f>IFERROR(__xludf.DUMMYFUNCTION("""COMPUTED_VALUE"""),500070.0)</f>
        <v>500070</v>
      </c>
      <c r="D444" s="1" t="str">
        <f>IFERROR(__xludf.DUMMYFUNCTION("""COMPUTED_VALUE"""),"Female")</f>
        <v>Female</v>
      </c>
      <c r="E444" s="1" t="str">
        <f>IFERROR(__xludf.DUMMYFUNCTION("""COMPUTED_VALUE"""),"My Parents")</f>
        <v>My Parents</v>
      </c>
      <c r="F444" s="1" t="str">
        <f>IFERROR(__xludf.DUMMYFUNCTION("""COMPUTED_VALUE"""),"No, But if someone could bare the cost I will")</f>
        <v>No, But if someone could bare the cost I will</v>
      </c>
      <c r="G444" s="1" t="str">
        <f>IFERROR(__xludf.DUMMYFUNCTION("""COMPUTED_VALUE"""),"This will be hard to do, but if it is the right company I would try")</f>
        <v>This will be hard to do, but if it is the right company I would try</v>
      </c>
      <c r="H444" s="1" t="str">
        <f>IFERROR(__xludf.DUMMYFUNCTION("""COMPUTED_VALUE"""),"No")</f>
        <v>No</v>
      </c>
      <c r="I444" s="1" t="str">
        <f>IFERROR(__xludf.DUMMYFUNCTION("""COMPUTED_VALUE"""),"Will NOT work for them")</f>
        <v>Will NOT work for them</v>
      </c>
      <c r="J444" s="1">
        <f>IFERROR(__xludf.DUMMYFUNCTION("""COMPUTED_VALUE"""),2.0)</f>
        <v>2</v>
      </c>
      <c r="K444" s="1" t="str">
        <f>IFERROR(__xludf.DUMMYFUNCTION("""COMPUTED_VALUE"""),"Fully Remote with Options to travel as and when needed")</f>
        <v>Fully Remote with Options to travel as and when needed</v>
      </c>
      <c r="L444" s="1" t="str">
        <f>IFERROR(__xludf.DUMMYFUNCTION("""COMPUTED_VALUE"""),"Employer who appreciates learning and enables that environment")</f>
        <v>Employer who appreciates learning and enables that environment</v>
      </c>
      <c r="M44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44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444" s="1" t="str">
        <f>IFERROR(__xludf.DUMMYFUNCTION("""COMPUTED_VALUE"""),"Manager who explains what is expected, sets a goal and helps achieve it")</f>
        <v>Manager who explains what is expected, sets a goal and helps achieve it</v>
      </c>
      <c r="P444" s="1" t="str">
        <f>IFERROR(__xludf.DUMMYFUNCTION("""COMPUTED_VALUE"""),"Work with 2 to 3 people in my team")</f>
        <v>Work with 2 to 3 people in my team</v>
      </c>
      <c r="Q444" s="1" t="str">
        <f>IFERROR(__xludf.DUMMYFUNCTION("""COMPUTED_VALUE"""),"No")</f>
        <v>No</v>
      </c>
      <c r="R444" s="1" t="str">
        <f>IFERROR(__xludf.DUMMYFUNCTION("""COMPUTED_VALUE"""),"No way")</f>
        <v>No way</v>
      </c>
      <c r="S444" s="1"/>
    </row>
    <row r="445">
      <c r="A445" s="2">
        <f>IFERROR(__xludf.DUMMYFUNCTION("""COMPUTED_VALUE"""),45021.473929618056)</f>
        <v>45021.47393</v>
      </c>
      <c r="B445" s="1" t="str">
        <f>IFERROR(__xludf.DUMMYFUNCTION("""COMPUTED_VALUE"""),"India")</f>
        <v>India</v>
      </c>
      <c r="C445" s="1">
        <f>IFERROR(__xludf.DUMMYFUNCTION("""COMPUTED_VALUE"""),509209.0)</f>
        <v>509209</v>
      </c>
      <c r="D445" s="1" t="str">
        <f>IFERROR(__xludf.DUMMYFUNCTION("""COMPUTED_VALUE"""),"Female")</f>
        <v>Female</v>
      </c>
      <c r="E445" s="1" t="str">
        <f>IFERROR(__xludf.DUMMYFUNCTION("""COMPUTED_VALUE"""),"My Parents")</f>
        <v>My Parents</v>
      </c>
      <c r="F445" s="1" t="str">
        <f>IFERROR(__xludf.DUMMYFUNCTION("""COMPUTED_VALUE"""),"No I would not be pursuing Higher Education outside of India")</f>
        <v>No I would not be pursuing Higher Education outside of India</v>
      </c>
      <c r="G445" s="1" t="str">
        <f>IFERROR(__xludf.DUMMYFUNCTION("""COMPUTED_VALUE"""),"This will be hard to do, but if it is the right company I would try")</f>
        <v>This will be hard to do, but if it is the right company I would try</v>
      </c>
      <c r="H445" s="1" t="str">
        <f>IFERROR(__xludf.DUMMYFUNCTION("""COMPUTED_VALUE"""),"No")</f>
        <v>No</v>
      </c>
      <c r="I445" s="1" t="str">
        <f>IFERROR(__xludf.DUMMYFUNCTION("""COMPUTED_VALUE"""),"Will NOT work for them")</f>
        <v>Will NOT work for them</v>
      </c>
      <c r="J445" s="1">
        <f>IFERROR(__xludf.DUMMYFUNCTION("""COMPUTED_VALUE"""),6.0)</f>
        <v>6</v>
      </c>
      <c r="K445" s="1" t="str">
        <f>IFERROR(__xludf.DUMMYFUNCTION("""COMPUTED_VALUE"""),"Fully Remote with Options to travel as and when needed")</f>
        <v>Fully Remote with Options to travel as and when needed</v>
      </c>
      <c r="L4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45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445" s="1" t="str">
        <f>IFERROR(__xludf.DUMMYFUNCTION("""COMPUTED_VALUE"""),"Manager who explains what is expected, sets a goal and helps achieve it")</f>
        <v>Manager who explains what is expected, sets a goal and helps achieve it</v>
      </c>
      <c r="P445" s="1" t="str">
        <f>IFERROR(__xludf.DUMMYFUNCTION("""COMPUTED_VALUE"""),"Work with 2 to 3 people in my team, Work with 5 to 6 people in my team")</f>
        <v>Work with 2 to 3 people in my team, Work with 5 to 6 people in my team</v>
      </c>
      <c r="Q445" s="1" t="str">
        <f>IFERROR(__xludf.DUMMYFUNCTION("""COMPUTED_VALUE"""),"Yes, I Understand this is gonna happen everywhere")</f>
        <v>Yes, I Understand this is gonna happen everywhere</v>
      </c>
      <c r="R445" s="1" t="str">
        <f>IFERROR(__xludf.DUMMYFUNCTION("""COMPUTED_VALUE"""),"This will be hard to do, but if it is the right company I would try")</f>
        <v>This will be hard to do, but if it is the right company I would try</v>
      </c>
      <c r="S445" s="1"/>
    </row>
    <row r="446">
      <c r="A446" s="2">
        <f>IFERROR(__xludf.DUMMYFUNCTION("""COMPUTED_VALUE"""),45021.47441866898)</f>
        <v>45021.47442</v>
      </c>
      <c r="B446" s="1" t="str">
        <f>IFERROR(__xludf.DUMMYFUNCTION("""COMPUTED_VALUE"""),"India")</f>
        <v>India</v>
      </c>
      <c r="C446" s="1">
        <f>IFERROR(__xludf.DUMMYFUNCTION("""COMPUTED_VALUE"""),600056.0)</f>
        <v>600056</v>
      </c>
      <c r="D446" s="1" t="str">
        <f>IFERROR(__xludf.DUMMYFUNCTION("""COMPUTED_VALUE"""),"Male")</f>
        <v>Male</v>
      </c>
      <c r="E446" s="1" t="str">
        <f>IFERROR(__xludf.DUMMYFUNCTION("""COMPUTED_VALUE"""),"My Parents")</f>
        <v>My Parents</v>
      </c>
      <c r="F446" s="1" t="str">
        <f>IFERROR(__xludf.DUMMYFUNCTION("""COMPUTED_VALUE"""),"No I would not be pursuing Higher Education outside of India")</f>
        <v>No I would not be pursuing Higher Education outside of India</v>
      </c>
      <c r="G446" s="1" t="str">
        <f>IFERROR(__xludf.DUMMYFUNCTION("""COMPUTED_VALUE"""),"Will work for 3 years or more")</f>
        <v>Will work for 3 years or more</v>
      </c>
      <c r="H446" s="1" t="str">
        <f>IFERROR(__xludf.DUMMYFUNCTION("""COMPUTED_VALUE"""),"No")</f>
        <v>No</v>
      </c>
      <c r="I446" s="1" t="str">
        <f>IFERROR(__xludf.DUMMYFUNCTION("""COMPUTED_VALUE"""),"Will NOT work for them")</f>
        <v>Will NOT work for them</v>
      </c>
      <c r="J446" s="1">
        <f>IFERROR(__xludf.DUMMYFUNCTION("""COMPUTED_VALUE"""),9.0)</f>
        <v>9</v>
      </c>
      <c r="K446" s="1" t="str">
        <f>IFERROR(__xludf.DUMMYFUNCTION("""COMPUTED_VALUE"""),"Hybrid Working Environment with more than 15 days a month at office")</f>
        <v>Hybrid Working Environment with more than 15 days a month at office</v>
      </c>
      <c r="L446" s="1" t="str">
        <f>IFERROR(__xludf.DUMMYFUNCTION("""COMPUTED_VALUE"""),"Employer who rewards learning and enables that environment")</f>
        <v>Employer who rewards learning and enables that environment</v>
      </c>
      <c r="M44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46" s="1" t="str">
        <f>IFERROR(__xludf.DUMMYFUNCTION("""COMPUTED_VALUE"""),"Design and Creative strategy in any company, Build and develop a Team, Become a content Creator in some platform, Manufacturing / Oil and Gas/ Construction / Hard Physical Work related")</f>
        <v>Design and Creative strategy in any company, Build and develop a Team, Become a content Creator in some platform, Manufacturing / Oil and Gas/ Construction / Hard Physical Work related</v>
      </c>
      <c r="O446" s="1" t="str">
        <f>IFERROR(__xludf.DUMMYFUNCTION("""COMPUTED_VALUE"""),"Manager who clearly describes what she/he needs")</f>
        <v>Manager who clearly describes what she/he needs</v>
      </c>
      <c r="P446" s="1" t="str">
        <f>IFERROR(__xludf.DUMMYFUNCTION("""COMPUTED_VALUE"""),"Work with 2 to 3 people in my team")</f>
        <v>Work with 2 to 3 people in my team</v>
      </c>
      <c r="Q446" s="1" t="str">
        <f>IFERROR(__xludf.DUMMYFUNCTION("""COMPUTED_VALUE"""),"Yes, I Understand this is gonna happen everywhere")</f>
        <v>Yes, I Understand this is gonna happen everywhere</v>
      </c>
      <c r="R446" s="1" t="str">
        <f>IFERROR(__xludf.DUMMYFUNCTION("""COMPUTED_VALUE"""),"Will work for 7 years or more")</f>
        <v>Will work for 7 years or more</v>
      </c>
      <c r="S446" s="1"/>
    </row>
    <row r="447">
      <c r="A447" s="2">
        <f>IFERROR(__xludf.DUMMYFUNCTION("""COMPUTED_VALUE"""),45021.47559887731)</f>
        <v>45021.4756</v>
      </c>
      <c r="B447" s="1" t="str">
        <f>IFERROR(__xludf.DUMMYFUNCTION("""COMPUTED_VALUE"""),"Others")</f>
        <v>Others</v>
      </c>
      <c r="C447" s="1">
        <f>IFERROR(__xludf.DUMMYFUNCTION("""COMPUTED_VALUE"""),312.0)</f>
        <v>312</v>
      </c>
      <c r="D447" s="1" t="str">
        <f>IFERROR(__xludf.DUMMYFUNCTION("""COMPUTED_VALUE"""),"Male")</f>
        <v>Male</v>
      </c>
      <c r="E447" s="1" t="str">
        <f>IFERROR(__xludf.DUMMYFUNCTION("""COMPUTED_VALUE"""),"People who have changed the world for better")</f>
        <v>People who have changed the world for better</v>
      </c>
      <c r="F447" s="1" t="str">
        <f>IFERROR(__xludf.DUMMYFUNCTION("""COMPUTED_VALUE"""),"No, But if someone could bare the cost I will")</f>
        <v>No, But if someone could bare the cost I will</v>
      </c>
      <c r="G447" s="1" t="str">
        <f>IFERROR(__xludf.DUMMYFUNCTION("""COMPUTED_VALUE"""),"This will be hard to do, but if it is the right company I would try")</f>
        <v>This will be hard to do, but if it is the right company I would try</v>
      </c>
      <c r="H447" s="1" t="str">
        <f>IFERROR(__xludf.DUMMYFUNCTION("""COMPUTED_VALUE"""),"No")</f>
        <v>No</v>
      </c>
      <c r="I447" s="1" t="str">
        <f>IFERROR(__xludf.DUMMYFUNCTION("""COMPUTED_VALUE"""),"Will NOT work for them")</f>
        <v>Will NOT work for them</v>
      </c>
      <c r="J447" s="1">
        <f>IFERROR(__xludf.DUMMYFUNCTION("""COMPUTED_VALUE"""),5.0)</f>
        <v>5</v>
      </c>
      <c r="K447" s="1" t="str">
        <f>IFERROR(__xludf.DUMMYFUNCTION("""COMPUTED_VALUE"""),"Hybrid Working Environment with less than 3 days a month at office")</f>
        <v>Hybrid Working Environment with less than 3 days a month at office</v>
      </c>
      <c r="L4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47" s="1" t="str">
        <f>IFERROR(__xludf.DUMMYFUNCTION("""COMPUTED_VALUE"""),"Design and Creative strategy in any company, Become a content Creator in some platform, Entrepreneur or Start Up, I Want to sell things/Sales")</f>
        <v>Design and Creative strategy in any company, Become a content Creator in some platform, Entrepreneur or Start Up, I Want to sell things/Sales</v>
      </c>
      <c r="O447" s="1" t="str">
        <f>IFERROR(__xludf.DUMMYFUNCTION("""COMPUTED_VALUE"""),"Manager who sets goal and helps me achieve it")</f>
        <v>Manager who sets goal and helps me achieve it</v>
      </c>
      <c r="P447" s="1" t="str">
        <f>IFERROR(__xludf.DUMMYFUNCTION("""COMPUTED_VALUE"""),"Work with more than 10 people in my team")</f>
        <v>Work with more than 10 people in my team</v>
      </c>
      <c r="Q447" s="1" t="str">
        <f>IFERROR(__xludf.DUMMYFUNCTION("""COMPUTED_VALUE"""),"Yes, I Understand this is gonna happen everywhere")</f>
        <v>Yes, I Understand this is gonna happen everywhere</v>
      </c>
      <c r="R447" s="1" t="str">
        <f>IFERROR(__xludf.DUMMYFUNCTION("""COMPUTED_VALUE"""),"This will be hard to do, but if it is the right company I would try")</f>
        <v>This will be hard to do, but if it is the right company I would try</v>
      </c>
      <c r="S447" s="1"/>
    </row>
    <row r="448">
      <c r="A448" s="2">
        <f>IFERROR(__xludf.DUMMYFUNCTION("""COMPUTED_VALUE"""),45021.47588802083)</f>
        <v>45021.47589</v>
      </c>
      <c r="B448" s="1" t="str">
        <f>IFERROR(__xludf.DUMMYFUNCTION("""COMPUTED_VALUE"""),"India")</f>
        <v>India</v>
      </c>
      <c r="C448" s="1">
        <f>IFERROR(__xludf.DUMMYFUNCTION("""COMPUTED_VALUE"""),500078.0)</f>
        <v>500078</v>
      </c>
      <c r="D448" s="1" t="str">
        <f>IFERROR(__xludf.DUMMYFUNCTION("""COMPUTED_VALUE"""),"Male")</f>
        <v>Male</v>
      </c>
      <c r="E448" s="1" t="str">
        <f>IFERROR(__xludf.DUMMYFUNCTION("""COMPUTED_VALUE"""),"People from my circle, but not family members")</f>
        <v>People from my circle, but not family members</v>
      </c>
      <c r="F448" s="1" t="str">
        <f>IFERROR(__xludf.DUMMYFUNCTION("""COMPUTED_VALUE"""),"No, But if someone could bare the cost I will")</f>
        <v>No, But if someone could bare the cost I will</v>
      </c>
      <c r="G448" s="1" t="str">
        <f>IFERROR(__xludf.DUMMYFUNCTION("""COMPUTED_VALUE"""),"This will be hard to do, but if it is the right company I would try")</f>
        <v>This will be hard to do, but if it is the right company I would try</v>
      </c>
      <c r="H448" s="1" t="str">
        <f>IFERROR(__xludf.DUMMYFUNCTION("""COMPUTED_VALUE"""),"No")</f>
        <v>No</v>
      </c>
      <c r="I448" s="1" t="str">
        <f>IFERROR(__xludf.DUMMYFUNCTION("""COMPUTED_VALUE"""),"Will NOT work for them")</f>
        <v>Will NOT work for them</v>
      </c>
      <c r="J448" s="1">
        <f>IFERROR(__xludf.DUMMYFUNCTION("""COMPUTED_VALUE"""),1.0)</f>
        <v>1</v>
      </c>
      <c r="K448" s="1" t="str">
        <f>IFERROR(__xludf.DUMMYFUNCTION("""COMPUTED_VALUE"""),"Hybrid Working Environment with more than 15 days a month at office")</f>
        <v>Hybrid Working Environment with more than 15 days a month at office</v>
      </c>
      <c r="L448" s="1" t="str">
        <f>IFERROR(__xludf.DUMMYFUNCTION("""COMPUTED_VALUE"""),"Employer who appreciates learning and enables that environment")</f>
        <v>Employer who appreciates learning and enables that environment</v>
      </c>
      <c r="M44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48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448" s="1" t="str">
        <f>IFERROR(__xludf.DUMMYFUNCTION("""COMPUTED_VALUE"""),"Manager who sets goal and helps me achieve it")</f>
        <v>Manager who sets goal and helps me achieve it</v>
      </c>
      <c r="P448" s="1" t="str">
        <f>IFERROR(__xludf.DUMMYFUNCTION("""COMPUTED_VALUE"""),"Work with 2 to 3 people in my team")</f>
        <v>Work with 2 to 3 people in my team</v>
      </c>
      <c r="Q448" s="1" t="str">
        <f>IFERROR(__xludf.DUMMYFUNCTION("""COMPUTED_VALUE"""),"No")</f>
        <v>No</v>
      </c>
      <c r="R448" s="1" t="str">
        <f>IFERROR(__xludf.DUMMYFUNCTION("""COMPUTED_VALUE"""),"No way")</f>
        <v>No way</v>
      </c>
      <c r="S448" s="1"/>
    </row>
    <row r="449">
      <c r="A449" s="2">
        <f>IFERROR(__xludf.DUMMYFUNCTION("""COMPUTED_VALUE"""),45021.476289513885)</f>
        <v>45021.47629</v>
      </c>
      <c r="B449" s="1" t="str">
        <f>IFERROR(__xludf.DUMMYFUNCTION("""COMPUTED_VALUE"""),"India")</f>
        <v>India</v>
      </c>
      <c r="C449" s="1">
        <f>IFERROR(__xludf.DUMMYFUNCTION("""COMPUTED_VALUE"""),500068.0)</f>
        <v>500068</v>
      </c>
      <c r="D449" s="1" t="str">
        <f>IFERROR(__xludf.DUMMYFUNCTION("""COMPUTED_VALUE"""),"Male")</f>
        <v>Male</v>
      </c>
      <c r="E449" s="1" t="str">
        <f>IFERROR(__xludf.DUMMYFUNCTION("""COMPUTED_VALUE"""),"My Parents")</f>
        <v>My Parents</v>
      </c>
      <c r="F449" s="1" t="str">
        <f>IFERROR(__xludf.DUMMYFUNCTION("""COMPUTED_VALUE"""),"Yes, I will earn and do that")</f>
        <v>Yes, I will earn and do that</v>
      </c>
      <c r="G449" s="1" t="str">
        <f>IFERROR(__xludf.DUMMYFUNCTION("""COMPUTED_VALUE"""),"This will be hard to do, but if it is the right company I would try")</f>
        <v>This will be hard to do, but if it is the right company I would try</v>
      </c>
      <c r="H449" s="1" t="str">
        <f>IFERROR(__xludf.DUMMYFUNCTION("""COMPUTED_VALUE"""),"No")</f>
        <v>No</v>
      </c>
      <c r="I449" s="1" t="str">
        <f>IFERROR(__xludf.DUMMYFUNCTION("""COMPUTED_VALUE"""),"Will work for them")</f>
        <v>Will work for them</v>
      </c>
      <c r="J449" s="1">
        <f>IFERROR(__xludf.DUMMYFUNCTION("""COMPUTED_VALUE"""),4.0)</f>
        <v>4</v>
      </c>
      <c r="K449" s="1" t="str">
        <f>IFERROR(__xludf.DUMMYFUNCTION("""COMPUTED_VALUE"""),"Fully Remote with Options to travel as and when needed")</f>
        <v>Fully Remote with Options to travel as and when needed</v>
      </c>
      <c r="L4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49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449" s="1" t="str">
        <f>IFERROR(__xludf.DUMMYFUNCTION("""COMPUTED_VALUE"""),"Manager who explains what is expected, sets a goal and helps achieve it")</f>
        <v>Manager who explains what is expected, sets a goal and helps achieve it</v>
      </c>
      <c r="P449" s="1" t="str">
        <f>IFERROR(__xludf.DUMMYFUNCTION("""COMPUTED_VALUE"""),"Work with 2 to 3 people in my team")</f>
        <v>Work with 2 to 3 people in my team</v>
      </c>
      <c r="Q449" s="1" t="str">
        <f>IFERROR(__xludf.DUMMYFUNCTION("""COMPUTED_VALUE"""),"Yes, I Understand this is gonna happen everywhere")</f>
        <v>Yes, I Understand this is gonna happen everywhere</v>
      </c>
      <c r="R449" s="1" t="str">
        <f>IFERROR(__xludf.DUMMYFUNCTION("""COMPUTED_VALUE"""),"This will be hard to do, but if it is the right company I would try")</f>
        <v>This will be hard to do, but if it is the right company I would try</v>
      </c>
      <c r="S449" s="1"/>
    </row>
    <row r="450">
      <c r="A450" s="2">
        <f>IFERROR(__xludf.DUMMYFUNCTION("""COMPUTED_VALUE"""),45021.47752085648)</f>
        <v>45021.47752</v>
      </c>
      <c r="B450" s="1" t="str">
        <f>IFERROR(__xludf.DUMMYFUNCTION("""COMPUTED_VALUE"""),"India")</f>
        <v>India</v>
      </c>
      <c r="C450" s="1">
        <f>IFERROR(__xludf.DUMMYFUNCTION("""COMPUTED_VALUE"""),500097.0)</f>
        <v>500097</v>
      </c>
      <c r="D450" s="1" t="str">
        <f>IFERROR(__xludf.DUMMYFUNCTION("""COMPUTED_VALUE"""),"Female")</f>
        <v>Female</v>
      </c>
      <c r="E450" s="1" t="str">
        <f>IFERROR(__xludf.DUMMYFUNCTION("""COMPUTED_VALUE"""),"Social Media like LinkedIn")</f>
        <v>Social Media like LinkedIn</v>
      </c>
      <c r="F450" s="1" t="str">
        <f>IFERROR(__xludf.DUMMYFUNCTION("""COMPUTED_VALUE"""),"No I would not be pursuing Higher Education outside of India")</f>
        <v>No I would not be pursuing Higher Education outside of India</v>
      </c>
      <c r="G450" s="1" t="str">
        <f>IFERROR(__xludf.DUMMYFUNCTION("""COMPUTED_VALUE"""),"Will work for 3 years or more")</f>
        <v>Will work for 3 years or more</v>
      </c>
      <c r="H450" s="1" t="str">
        <f>IFERROR(__xludf.DUMMYFUNCTION("""COMPUTED_VALUE"""),"Yes")</f>
        <v>Yes</v>
      </c>
      <c r="I450" s="1" t="str">
        <f>IFERROR(__xludf.DUMMYFUNCTION("""COMPUTED_VALUE"""),"Will NOT work for them")</f>
        <v>Will NOT work for them</v>
      </c>
      <c r="J450" s="1">
        <f>IFERROR(__xludf.DUMMYFUNCTION("""COMPUTED_VALUE"""),9.0)</f>
        <v>9</v>
      </c>
      <c r="K450" s="1" t="str">
        <f>IFERROR(__xludf.DUMMYFUNCTION("""COMPUTED_VALUE"""),"Every Day Office Environment")</f>
        <v>Every Day Office Environment</v>
      </c>
      <c r="L4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50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450" s="1" t="str">
        <f>IFERROR(__xludf.DUMMYFUNCTION("""COMPUTED_VALUE"""),"Manager who explains what is expected, sets a goal and helps achieve it")</f>
        <v>Manager who explains what is expected, sets a goal and helps achieve it</v>
      </c>
      <c r="P450" s="1" t="str">
        <f>IFERROR(__xludf.DUMMYFUNCTION("""COMPUTED_VALUE"""),"Work with 5 to 6 people in my team")</f>
        <v>Work with 5 to 6 people in my team</v>
      </c>
      <c r="Q450" s="1" t="str">
        <f>IFERROR(__xludf.DUMMYFUNCTION("""COMPUTED_VALUE"""),"Yes, I Understand this is gonna happen everywhere")</f>
        <v>Yes, I Understand this is gonna happen everywhere</v>
      </c>
      <c r="R450" s="1" t="str">
        <f>IFERROR(__xludf.DUMMYFUNCTION("""COMPUTED_VALUE"""),"This will be hard to do, but if it is the right company I would try")</f>
        <v>This will be hard to do, but if it is the right company I would try</v>
      </c>
      <c r="S450" s="1"/>
    </row>
    <row r="451">
      <c r="A451" s="2">
        <f>IFERROR(__xludf.DUMMYFUNCTION("""COMPUTED_VALUE"""),45021.48055868056)</f>
        <v>45021.48056</v>
      </c>
      <c r="B451" s="1" t="str">
        <f>IFERROR(__xludf.DUMMYFUNCTION("""COMPUTED_VALUE"""),"India")</f>
        <v>India</v>
      </c>
      <c r="C451" s="1">
        <f>IFERROR(__xludf.DUMMYFUNCTION("""COMPUTED_VALUE"""),400043.0)</f>
        <v>400043</v>
      </c>
      <c r="D451" s="1" t="str">
        <f>IFERROR(__xludf.DUMMYFUNCTION("""COMPUTED_VALUE"""),"Female")</f>
        <v>Female</v>
      </c>
      <c r="E451" s="1" t="str">
        <f>IFERROR(__xludf.DUMMYFUNCTION("""COMPUTED_VALUE"""),"Influencers who had successful careers")</f>
        <v>Influencers who had successful careers</v>
      </c>
      <c r="F451" s="1" t="str">
        <f>IFERROR(__xludf.DUMMYFUNCTION("""COMPUTED_VALUE"""),"Yes, I will earn and do that")</f>
        <v>Yes, I will earn and do that</v>
      </c>
      <c r="G451" s="1" t="str">
        <f>IFERROR(__xludf.DUMMYFUNCTION("""COMPUTED_VALUE"""),"This will be hard to do, but if it is the right company I would try")</f>
        <v>This will be hard to do, but if it is the right company I would try</v>
      </c>
      <c r="H451" s="1" t="str">
        <f>IFERROR(__xludf.DUMMYFUNCTION("""COMPUTED_VALUE"""),"No")</f>
        <v>No</v>
      </c>
      <c r="I451" s="1" t="str">
        <f>IFERROR(__xludf.DUMMYFUNCTION("""COMPUTED_VALUE"""),"Will NOT work for them")</f>
        <v>Will NOT work for them</v>
      </c>
      <c r="J451" s="1">
        <f>IFERROR(__xludf.DUMMYFUNCTION("""COMPUTED_VALUE"""),8.0)</f>
        <v>8</v>
      </c>
      <c r="K451" s="1" t="str">
        <f>IFERROR(__xludf.DUMMYFUNCTION("""COMPUTED_VALUE"""),"Hybrid Working Environment with more than 15 days a month at office")</f>
        <v>Hybrid Working Environment with more than 15 days a month at office</v>
      </c>
      <c r="L451" s="1" t="str">
        <f>IFERROR(__xludf.DUMMYFUNCTION("""COMPUTED_VALUE"""),"Employer who rewards learning and enables that environment")</f>
        <v>Employer who rewards learning and enables that environment</v>
      </c>
      <c r="M45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1" s="1" t="str">
        <f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451" s="1" t="str">
        <f>IFERROR(__xludf.DUMMYFUNCTION("""COMPUTED_VALUE"""),"Manager who explains what is expected, sets a goal and helps achieve it")</f>
        <v>Manager who explains what is expected, sets a goal and helps achieve it</v>
      </c>
      <c r="P451" s="1" t="str">
        <f>IFERROR(__xludf.DUMMYFUNCTION("""COMPUTED_VALUE"""),"Work with 2 to 3 people in my team")</f>
        <v>Work with 2 to 3 people in my team</v>
      </c>
      <c r="Q451" s="1" t="str">
        <f>IFERROR(__xludf.DUMMYFUNCTION("""COMPUTED_VALUE"""),"Yes, I Understand this is gonna happen everywhere")</f>
        <v>Yes, I Understand this is gonna happen everywhere</v>
      </c>
      <c r="R451" s="1" t="str">
        <f>IFERROR(__xludf.DUMMYFUNCTION("""COMPUTED_VALUE"""),"No way")</f>
        <v>No way</v>
      </c>
      <c r="S451" s="1"/>
    </row>
    <row r="452">
      <c r="A452" s="2">
        <f>IFERROR(__xludf.DUMMYFUNCTION("""COMPUTED_VALUE"""),45021.48097251158)</f>
        <v>45021.48097</v>
      </c>
      <c r="B452" s="1" t="str">
        <f>IFERROR(__xludf.DUMMYFUNCTION("""COMPUTED_VALUE"""),"India")</f>
        <v>India</v>
      </c>
      <c r="C452" s="1">
        <f>IFERROR(__xludf.DUMMYFUNCTION("""COMPUTED_VALUE"""),500048.0)</f>
        <v>500048</v>
      </c>
      <c r="D452" s="1" t="str">
        <f>IFERROR(__xludf.DUMMYFUNCTION("""COMPUTED_VALUE"""),"Female")</f>
        <v>Female</v>
      </c>
      <c r="E452" s="1" t="str">
        <f>IFERROR(__xludf.DUMMYFUNCTION("""COMPUTED_VALUE"""),"People who have changed the world for better")</f>
        <v>People who have changed the world for better</v>
      </c>
      <c r="F452" s="1" t="str">
        <f>IFERROR(__xludf.DUMMYFUNCTION("""COMPUTED_VALUE"""),"Yes, I will earn and do that")</f>
        <v>Yes, I will earn and do that</v>
      </c>
      <c r="G452" s="1" t="str">
        <f>IFERROR(__xludf.DUMMYFUNCTION("""COMPUTED_VALUE"""),"Will work for 3 years or more")</f>
        <v>Will work for 3 years or more</v>
      </c>
      <c r="H452" s="1" t="str">
        <f>IFERROR(__xludf.DUMMYFUNCTION("""COMPUTED_VALUE"""),"No")</f>
        <v>No</v>
      </c>
      <c r="I452" s="1" t="str">
        <f>IFERROR(__xludf.DUMMYFUNCTION("""COMPUTED_VALUE"""),"Will NOT work for them")</f>
        <v>Will NOT work for them</v>
      </c>
      <c r="J452" s="1">
        <f>IFERROR(__xludf.DUMMYFUNCTION("""COMPUTED_VALUE"""),5.0)</f>
        <v>5</v>
      </c>
      <c r="K452" s="1" t="str">
        <f>IFERROR(__xludf.DUMMYFUNCTION("""COMPUTED_VALUE"""),"Every Day Office Environment")</f>
        <v>Every Day Office Environment</v>
      </c>
      <c r="L452" s="1" t="str">
        <f>IFERROR(__xludf.DUMMYFUNCTION("""COMPUTED_VALUE"""),"Employer who appreciates learning and enables that environment")</f>
        <v>Employer who appreciates learning and enables that environment</v>
      </c>
      <c r="M45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2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452" s="1" t="str">
        <f>IFERROR(__xludf.DUMMYFUNCTION("""COMPUTED_VALUE"""),"Manager who explains what is expected, sets a goal and helps achieve it")</f>
        <v>Manager who explains what is expected, sets a goal and helps achieve it</v>
      </c>
      <c r="P452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452" s="1" t="str">
        <f>IFERROR(__xludf.DUMMYFUNCTION("""COMPUTED_VALUE"""),"Yes, I Understand this is gonna happen everywhere")</f>
        <v>Yes, I Understand this is gonna happen everywhere</v>
      </c>
      <c r="R452" s="1" t="str">
        <f>IFERROR(__xludf.DUMMYFUNCTION("""COMPUTED_VALUE"""),"This will be hard to do, but if it is the right company I would try")</f>
        <v>This will be hard to do, but if it is the right company I would try</v>
      </c>
      <c r="S452" s="1"/>
    </row>
    <row r="453">
      <c r="A453" s="2">
        <f>IFERROR(__xludf.DUMMYFUNCTION("""COMPUTED_VALUE"""),45021.482177858794)</f>
        <v>45021.48218</v>
      </c>
      <c r="B453" s="1" t="str">
        <f>IFERROR(__xludf.DUMMYFUNCTION("""COMPUTED_VALUE"""),"India")</f>
        <v>India</v>
      </c>
      <c r="C453" s="1">
        <f>IFERROR(__xludf.DUMMYFUNCTION("""COMPUTED_VALUE"""),600125.0)</f>
        <v>600125</v>
      </c>
      <c r="D453" s="1" t="str">
        <f>IFERROR(__xludf.DUMMYFUNCTION("""COMPUTED_VALUE"""),"Male")</f>
        <v>Male</v>
      </c>
      <c r="E453" s="1" t="str">
        <f>IFERROR(__xludf.DUMMYFUNCTION("""COMPUTED_VALUE"""),"People who have changed the world for better")</f>
        <v>People who have changed the world for better</v>
      </c>
      <c r="F453" s="1" t="str">
        <f>IFERROR(__xludf.DUMMYFUNCTION("""COMPUTED_VALUE"""),"No I would not be pursuing Higher Education outside of India")</f>
        <v>No I would not be pursuing Higher Education outside of India</v>
      </c>
      <c r="G453" s="1" t="str">
        <f>IFERROR(__xludf.DUMMYFUNCTION("""COMPUTED_VALUE"""),"Will work for 3 years or more")</f>
        <v>Will work for 3 years or more</v>
      </c>
      <c r="H453" s="1" t="str">
        <f>IFERROR(__xludf.DUMMYFUNCTION("""COMPUTED_VALUE"""),"No")</f>
        <v>No</v>
      </c>
      <c r="I453" s="1" t="str">
        <f>IFERROR(__xludf.DUMMYFUNCTION("""COMPUTED_VALUE"""),"Will work for them")</f>
        <v>Will work for them</v>
      </c>
      <c r="J453" s="1">
        <f>IFERROR(__xludf.DUMMYFUNCTION("""COMPUTED_VALUE"""),9.0)</f>
        <v>9</v>
      </c>
      <c r="K453" s="1" t="str">
        <f>IFERROR(__xludf.DUMMYFUNCTION("""COMPUTED_VALUE"""),"Hybrid Working Environment with less than 3 days a month at office")</f>
        <v>Hybrid Working Environment with less than 3 days a month at office</v>
      </c>
      <c r="L4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3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453" s="1" t="str">
        <f>IFERROR(__xludf.DUMMYFUNCTION("""COMPUTED_VALUE"""),"Manager who clearly describes what she/he needs")</f>
        <v>Manager who clearly describes what she/he needs</v>
      </c>
      <c r="P453" s="1" t="str">
        <f>IFERROR(__xludf.DUMMYFUNCTION("""COMPUTED_VALUE"""),"Work with 2 to 3 people in my team")</f>
        <v>Work with 2 to 3 people in my team</v>
      </c>
      <c r="Q453" s="1" t="str">
        <f>IFERROR(__xludf.DUMMYFUNCTION("""COMPUTED_VALUE"""),"No")</f>
        <v>No</v>
      </c>
      <c r="R453" s="1" t="str">
        <f>IFERROR(__xludf.DUMMYFUNCTION("""COMPUTED_VALUE"""),"Will work for 7 years or more")</f>
        <v>Will work for 7 years or more</v>
      </c>
      <c r="S453" s="1"/>
    </row>
    <row r="454">
      <c r="A454" s="2">
        <f>IFERROR(__xludf.DUMMYFUNCTION("""COMPUTED_VALUE"""),45021.482301944445)</f>
        <v>45021.4823</v>
      </c>
      <c r="B454" s="1" t="str">
        <f>IFERROR(__xludf.DUMMYFUNCTION("""COMPUTED_VALUE"""),"India")</f>
        <v>India</v>
      </c>
      <c r="C454" s="1">
        <f>IFERROR(__xludf.DUMMYFUNCTION("""COMPUTED_VALUE"""),131028.0)</f>
        <v>131028</v>
      </c>
      <c r="D454" s="1" t="str">
        <f>IFERROR(__xludf.DUMMYFUNCTION("""COMPUTED_VALUE"""),"Female")</f>
        <v>Female</v>
      </c>
      <c r="E454" s="1" t="str">
        <f>IFERROR(__xludf.DUMMYFUNCTION("""COMPUTED_VALUE"""),"People who have changed the world for better")</f>
        <v>People who have changed the world for better</v>
      </c>
      <c r="F454" s="1" t="str">
        <f>IFERROR(__xludf.DUMMYFUNCTION("""COMPUTED_VALUE"""),"No I would not be pursuing Higher Education outside of India")</f>
        <v>No I would not be pursuing Higher Education outside of India</v>
      </c>
      <c r="G454" s="1" t="str">
        <f>IFERROR(__xludf.DUMMYFUNCTION("""COMPUTED_VALUE"""),"Will work for 3 years or more")</f>
        <v>Will work for 3 years or more</v>
      </c>
      <c r="H454" s="1" t="str">
        <f>IFERROR(__xludf.DUMMYFUNCTION("""COMPUTED_VALUE"""),"No")</f>
        <v>No</v>
      </c>
      <c r="I454" s="1" t="str">
        <f>IFERROR(__xludf.DUMMYFUNCTION("""COMPUTED_VALUE"""),"Will NOT work for them")</f>
        <v>Will NOT work for them</v>
      </c>
      <c r="J454" s="1">
        <f>IFERROR(__xludf.DUMMYFUNCTION("""COMPUTED_VALUE"""),8.0)</f>
        <v>8</v>
      </c>
      <c r="K454" s="1" t="str">
        <f>IFERROR(__xludf.DUMMYFUNCTION("""COMPUTED_VALUE"""),"Hybrid Working Environment with more than 15 days a month at office")</f>
        <v>Hybrid Working Environment with more than 15 days a month at office</v>
      </c>
      <c r="L4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4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454" s="1" t="str">
        <f>IFERROR(__xludf.DUMMYFUNCTION("""COMPUTED_VALUE"""),"Manager who clearly describes what she/he needs")</f>
        <v>Manager who clearly describes what she/he needs</v>
      </c>
      <c r="P454" s="1" t="str">
        <f>IFERROR(__xludf.DUMMYFUNCTION("""COMPUTED_VALUE"""),"Work with 5 to 6 people in my team")</f>
        <v>Work with 5 to 6 people in my team</v>
      </c>
      <c r="Q454" s="1" t="str">
        <f>IFERROR(__xludf.DUMMYFUNCTION("""COMPUTED_VALUE"""),"Yes, I Understand this is gonna happen everywhere")</f>
        <v>Yes, I Understand this is gonna happen everywhere</v>
      </c>
      <c r="R454" s="1" t="str">
        <f>IFERROR(__xludf.DUMMYFUNCTION("""COMPUTED_VALUE"""),"This will be hard to do, but if it is the right company I would try")</f>
        <v>This will be hard to do, but if it is the right company I would try</v>
      </c>
      <c r="S454" s="1"/>
    </row>
    <row r="455">
      <c r="A455" s="2">
        <f>IFERROR(__xludf.DUMMYFUNCTION("""COMPUTED_VALUE"""),45021.483889247684)</f>
        <v>45021.48389</v>
      </c>
      <c r="B455" s="1" t="str">
        <f>IFERROR(__xludf.DUMMYFUNCTION("""COMPUTED_VALUE"""),"India")</f>
        <v>India</v>
      </c>
      <c r="C455" s="1">
        <f>IFERROR(__xludf.DUMMYFUNCTION("""COMPUTED_VALUE"""),560092.0)</f>
        <v>560092</v>
      </c>
      <c r="D455" s="1" t="str">
        <f>IFERROR(__xludf.DUMMYFUNCTION("""COMPUTED_VALUE"""),"Male")</f>
        <v>Male</v>
      </c>
      <c r="E455" s="1" t="str">
        <f>IFERROR(__xludf.DUMMYFUNCTION("""COMPUTED_VALUE"""),"People who have changed the world for better")</f>
        <v>People who have changed the world for better</v>
      </c>
      <c r="F455" s="1" t="str">
        <f>IFERROR(__xludf.DUMMYFUNCTION("""COMPUTED_VALUE"""),"Yes, I will earn and do that")</f>
        <v>Yes, I will earn and do that</v>
      </c>
      <c r="G455" s="1" t="str">
        <f>IFERROR(__xludf.DUMMYFUNCTION("""COMPUTED_VALUE"""),"This will be hard to do, but if it is the right company I would try")</f>
        <v>This will be hard to do, but if it is the right company I would try</v>
      </c>
      <c r="H455" s="1" t="str">
        <f>IFERROR(__xludf.DUMMYFUNCTION("""COMPUTED_VALUE"""),"No")</f>
        <v>No</v>
      </c>
      <c r="I455" s="1" t="str">
        <f>IFERROR(__xludf.DUMMYFUNCTION("""COMPUTED_VALUE"""),"Will NOT work for them")</f>
        <v>Will NOT work for them</v>
      </c>
      <c r="J455" s="1">
        <f>IFERROR(__xludf.DUMMYFUNCTION("""COMPUTED_VALUE"""),5.0)</f>
        <v>5</v>
      </c>
      <c r="K455" s="1" t="str">
        <f>IFERROR(__xludf.DUMMYFUNCTION("""COMPUTED_VALUE"""),"Hybrid Working Environment with less than 3 days a month at office")</f>
        <v>Hybrid Working Environment with less than 3 days a month at office</v>
      </c>
      <c r="L4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55" s="1" t="str">
        <f>IFERROR(__xludf.DUMMYFUNCTION("""COMPUTED_VALUE"""),"Business Operations in any organization, Entrepreneur or Start Up, An Artificial Intelligence Specialist / Talking to Robots, Manufacturing / Oil and Gas/ Construction / Hard Physical Work related")</f>
        <v>Business Operations in any organization, Entrepreneur or Start Up, An Artificial Intelligence Specialist / Talking to Robots, Manufacturing / Oil and Gas/ Construction / Hard Physical Work related</v>
      </c>
      <c r="O455" s="1" t="str">
        <f>IFERROR(__xludf.DUMMYFUNCTION("""COMPUTED_VALUE"""),"Manager who sets goal and helps me achieve it")</f>
        <v>Manager who sets goal and helps me achieve it</v>
      </c>
      <c r="P455" s="1" t="str">
        <f>IFERROR(__xludf.DUMMYFUNCTION("""COMPUTED_VALUE"""),"Work with more than 10 people in my team")</f>
        <v>Work with more than 10 people in my team</v>
      </c>
      <c r="Q455" s="1" t="str">
        <f>IFERROR(__xludf.DUMMYFUNCTION("""COMPUTED_VALUE"""),"Yes")</f>
        <v>Yes</v>
      </c>
      <c r="R455" s="1" t="str">
        <f>IFERROR(__xludf.DUMMYFUNCTION("""COMPUTED_VALUE"""),"This will be hard to do, but if it is the right company I would try")</f>
        <v>This will be hard to do, but if it is the right company I would try</v>
      </c>
      <c r="S455" s="1"/>
    </row>
    <row r="456">
      <c r="A456" s="2">
        <f>IFERROR(__xludf.DUMMYFUNCTION("""COMPUTED_VALUE"""),45021.48418587963)</f>
        <v>45021.48419</v>
      </c>
      <c r="B456" s="1" t="str">
        <f>IFERROR(__xludf.DUMMYFUNCTION("""COMPUTED_VALUE"""),"India")</f>
        <v>India</v>
      </c>
      <c r="C456" s="1">
        <f>IFERROR(__xludf.DUMMYFUNCTION("""COMPUTED_VALUE"""),500036.0)</f>
        <v>500036</v>
      </c>
      <c r="D456" s="1" t="str">
        <f>IFERROR(__xludf.DUMMYFUNCTION("""COMPUTED_VALUE"""),"Female")</f>
        <v>Female</v>
      </c>
      <c r="E456" s="1" t="str">
        <f>IFERROR(__xludf.DUMMYFUNCTION("""COMPUTED_VALUE"""),"Influencers who had successful careers")</f>
        <v>Influencers who had successful careers</v>
      </c>
      <c r="F456" s="1" t="str">
        <f>IFERROR(__xludf.DUMMYFUNCTION("""COMPUTED_VALUE"""),"Yes, I will earn and do that")</f>
        <v>Yes, I will earn and do that</v>
      </c>
      <c r="G456" s="1" t="str">
        <f>IFERROR(__xludf.DUMMYFUNCTION("""COMPUTED_VALUE"""),"Will work for 3 years or more")</f>
        <v>Will work for 3 years or more</v>
      </c>
      <c r="H456" s="1" t="str">
        <f>IFERROR(__xludf.DUMMYFUNCTION("""COMPUTED_VALUE"""),"Yes")</f>
        <v>Yes</v>
      </c>
      <c r="I456" s="1" t="str">
        <f>IFERROR(__xludf.DUMMYFUNCTION("""COMPUTED_VALUE"""),"Will NOT work for them")</f>
        <v>Will NOT work for them</v>
      </c>
      <c r="J456" s="1">
        <f>IFERROR(__xludf.DUMMYFUNCTION("""COMPUTED_VALUE"""),2.0)</f>
        <v>2</v>
      </c>
      <c r="K456" s="1" t="str">
        <f>IFERROR(__xludf.DUMMYFUNCTION("""COMPUTED_VALUE"""),"Fully Remote with Options to travel as and when needed")</f>
        <v>Fully Remote with Options to travel as and when needed</v>
      </c>
      <c r="L456" s="1" t="str">
        <f>IFERROR(__xludf.DUMMYFUNCTION("""COMPUTED_VALUE"""),"Employer who appreciates learning and enables that environment")</f>
        <v>Employer who appreciates learning and enables that environment</v>
      </c>
      <c r="M45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456" s="1" t="str">
        <f>IFERROR(__xludf.DUMMYFUNCTION("""COMPUTED_VALUE"""),"Design and Creative strategy in any company, Design and Develop amazing software, Become a content Creator in some platform, An Artificial Intelligence Specialist / Talking to Robots")</f>
        <v>Design and Creative strategy in any company, Design and Develop amazing software, Become a content Creator in some platform, An Artificial Intelligence Specialist / Talking to Robots</v>
      </c>
      <c r="O456" s="1" t="str">
        <f>IFERROR(__xludf.DUMMYFUNCTION("""COMPUTED_VALUE"""),"Manager who sets targets and expects me to achieve it")</f>
        <v>Manager who sets targets and expects me to achieve it</v>
      </c>
      <c r="P456" s="1" t="str">
        <f>IFERROR(__xludf.DUMMYFUNCTION("""COMPUTED_VALUE"""),"Work with 2 to 3 people in my team")</f>
        <v>Work with 2 to 3 people in my team</v>
      </c>
      <c r="Q456" s="1" t="str">
        <f>IFERROR(__xludf.DUMMYFUNCTION("""COMPUTED_VALUE"""),"No")</f>
        <v>No</v>
      </c>
      <c r="R456" s="1" t="str">
        <f>IFERROR(__xludf.DUMMYFUNCTION("""COMPUTED_VALUE"""),"This will be hard to do, but if it is the right company I would try")</f>
        <v>This will be hard to do, but if it is the right company I would try</v>
      </c>
      <c r="S456" s="1"/>
    </row>
    <row r="457">
      <c r="A457" s="2">
        <f>IFERROR(__xludf.DUMMYFUNCTION("""COMPUTED_VALUE"""),45021.48488459491)</f>
        <v>45021.48488</v>
      </c>
      <c r="B457" s="1" t="str">
        <f>IFERROR(__xludf.DUMMYFUNCTION("""COMPUTED_VALUE"""),"India")</f>
        <v>India</v>
      </c>
      <c r="C457" s="1">
        <f>IFERROR(__xludf.DUMMYFUNCTION("""COMPUTED_VALUE"""),603210.0)</f>
        <v>603210</v>
      </c>
      <c r="D457" s="1" t="str">
        <f>IFERROR(__xludf.DUMMYFUNCTION("""COMPUTED_VALUE"""),"Male")</f>
        <v>Male</v>
      </c>
      <c r="E457" s="1" t="str">
        <f>IFERROR(__xludf.DUMMYFUNCTION("""COMPUTED_VALUE"""),"People who have changed the world for better")</f>
        <v>People who have changed the world for better</v>
      </c>
      <c r="F457" s="1" t="str">
        <f>IFERROR(__xludf.DUMMYFUNCTION("""COMPUTED_VALUE"""),"Yes, I will earn and do that")</f>
        <v>Yes, I will earn and do that</v>
      </c>
      <c r="G457" s="1" t="str">
        <f>IFERROR(__xludf.DUMMYFUNCTION("""COMPUTED_VALUE"""),"This will be hard to do, but if it is the right company I would try")</f>
        <v>This will be hard to do, but if it is the right company I would try</v>
      </c>
      <c r="H457" s="1" t="str">
        <f>IFERROR(__xludf.DUMMYFUNCTION("""COMPUTED_VALUE"""),"Yes")</f>
        <v>Yes</v>
      </c>
      <c r="I457" s="1" t="str">
        <f>IFERROR(__xludf.DUMMYFUNCTION("""COMPUTED_VALUE"""),"Will NOT work for them")</f>
        <v>Will NOT work for them</v>
      </c>
      <c r="J457" s="1">
        <f>IFERROR(__xludf.DUMMYFUNCTION("""COMPUTED_VALUE"""),3.0)</f>
        <v>3</v>
      </c>
      <c r="K457" s="1" t="str">
        <f>IFERROR(__xludf.DUMMYFUNCTION("""COMPUTED_VALUE"""),"Hybrid Working Environment with less than 3 days a month at office")</f>
        <v>Hybrid Working Environment with less than 3 days a month at office</v>
      </c>
      <c r="L4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457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457" s="1" t="str">
        <f>IFERROR(__xludf.DUMMYFUNCTION("""COMPUTED_VALUE"""),"Manager who clearly describes what she/he needs")</f>
        <v>Manager who clearly describes what she/he needs</v>
      </c>
      <c r="P457" s="1" t="str">
        <f>IFERROR(__xludf.DUMMYFUNCTION("""COMPUTED_VALUE"""),"Work with more than 10 people in my team")</f>
        <v>Work with more than 10 people in my team</v>
      </c>
      <c r="Q457" s="1" t="str">
        <f>IFERROR(__xludf.DUMMYFUNCTION("""COMPUTED_VALUE"""),"Yes, I Understand this is gonna happen everywhere")</f>
        <v>Yes, I Understand this is gonna happen everywhere</v>
      </c>
      <c r="R457" s="1" t="str">
        <f>IFERROR(__xludf.DUMMYFUNCTION("""COMPUTED_VALUE"""),"No way")</f>
        <v>No way</v>
      </c>
      <c r="S457" s="1"/>
    </row>
    <row r="458">
      <c r="A458" s="2">
        <f>IFERROR(__xludf.DUMMYFUNCTION("""COMPUTED_VALUE"""),45021.48538024306)</f>
        <v>45021.48538</v>
      </c>
      <c r="B458" s="1" t="str">
        <f>IFERROR(__xludf.DUMMYFUNCTION("""COMPUTED_VALUE"""),"India")</f>
        <v>India</v>
      </c>
      <c r="C458" s="1">
        <f>IFERROR(__xludf.DUMMYFUNCTION("""COMPUTED_VALUE"""),500079.0)</f>
        <v>500079</v>
      </c>
      <c r="D458" s="1" t="str">
        <f>IFERROR(__xludf.DUMMYFUNCTION("""COMPUTED_VALUE"""),"Male")</f>
        <v>Male</v>
      </c>
      <c r="E458" s="1" t="str">
        <f>IFERROR(__xludf.DUMMYFUNCTION("""COMPUTED_VALUE"""),"People who have changed the world for better")</f>
        <v>People who have changed the world for better</v>
      </c>
      <c r="F458" s="1" t="str">
        <f>IFERROR(__xludf.DUMMYFUNCTION("""COMPUTED_VALUE"""),"No, But if someone could bare the cost I will")</f>
        <v>No, But if someone could bare the cost I will</v>
      </c>
      <c r="G458" s="1" t="str">
        <f>IFERROR(__xludf.DUMMYFUNCTION("""COMPUTED_VALUE"""),"Will work for 3 years or more")</f>
        <v>Will work for 3 years or more</v>
      </c>
      <c r="H458" s="1" t="str">
        <f>IFERROR(__xludf.DUMMYFUNCTION("""COMPUTED_VALUE"""),"No")</f>
        <v>No</v>
      </c>
      <c r="I458" s="1" t="str">
        <f>IFERROR(__xludf.DUMMYFUNCTION("""COMPUTED_VALUE"""),"Will NOT work for them")</f>
        <v>Will NOT work for them</v>
      </c>
      <c r="J458" s="1">
        <f>IFERROR(__xludf.DUMMYFUNCTION("""COMPUTED_VALUE"""),5.0)</f>
        <v>5</v>
      </c>
      <c r="K458" s="1" t="str">
        <f>IFERROR(__xludf.DUMMYFUNCTION("""COMPUTED_VALUE"""),"Hybrid Working Environment with less than 3 days a month at office")</f>
        <v>Hybrid Working Environment with less than 3 days a month at office</v>
      </c>
      <c r="L4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8" s="1" t="str">
        <f>IFERROR(__xludf.DUMMYFUNCTION("""COMPUTED_VALUE"""),"Design and Creative strategy in any company, Design and Develop amazing software, Look deeply into Data and generate insights, Manufacturing / Oil and Gas/ Construction / Hard Physical Work related")</f>
        <v>Design and Creative strategy in any company, Design and Develop amazing software, Look deeply into Data and generate insights, Manufacturing / Oil and Gas/ Construction / Hard Physical Work related</v>
      </c>
      <c r="O458" s="1" t="str">
        <f>IFERROR(__xludf.DUMMYFUNCTION("""COMPUTED_VALUE"""),"Manager who clearly describes what she/he needs")</f>
        <v>Manager who clearly describes what she/he needs</v>
      </c>
      <c r="P45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458" s="1" t="str">
        <f>IFERROR(__xludf.DUMMYFUNCTION("""COMPUTED_VALUE"""),"Yes, I Understand this is gonna happen everywhere")</f>
        <v>Yes, I Understand this is gonna happen everywhere</v>
      </c>
      <c r="R458" s="1" t="str">
        <f>IFERROR(__xludf.DUMMYFUNCTION("""COMPUTED_VALUE"""),"This will be hard to do, but if it is the right company I would try")</f>
        <v>This will be hard to do, but if it is the right company I would try</v>
      </c>
      <c r="S458" s="1"/>
    </row>
    <row r="459">
      <c r="A459" s="2">
        <f>IFERROR(__xludf.DUMMYFUNCTION("""COMPUTED_VALUE"""),45021.48572546296)</f>
        <v>45021.48573</v>
      </c>
      <c r="B459" s="1" t="str">
        <f>IFERROR(__xludf.DUMMYFUNCTION("""COMPUTED_VALUE"""),"India")</f>
        <v>India</v>
      </c>
      <c r="C459" s="1">
        <f>IFERROR(__xludf.DUMMYFUNCTION("""COMPUTED_VALUE"""),501510.0)</f>
        <v>501510</v>
      </c>
      <c r="D459" s="1" t="str">
        <f>IFERROR(__xludf.DUMMYFUNCTION("""COMPUTED_VALUE"""),"Male")</f>
        <v>Male</v>
      </c>
      <c r="E459" s="1" t="str">
        <f>IFERROR(__xludf.DUMMYFUNCTION("""COMPUTED_VALUE"""),"My Parents")</f>
        <v>My Parents</v>
      </c>
      <c r="F459" s="1" t="str">
        <f>IFERROR(__xludf.DUMMYFUNCTION("""COMPUTED_VALUE"""),"No, But if someone could bare the cost I will")</f>
        <v>No, But if someone could bare the cost I will</v>
      </c>
      <c r="G459" s="1" t="str">
        <f>IFERROR(__xludf.DUMMYFUNCTION("""COMPUTED_VALUE"""),"Will work for 3 years or more")</f>
        <v>Will work for 3 years or more</v>
      </c>
      <c r="H459" s="1" t="str">
        <f>IFERROR(__xludf.DUMMYFUNCTION("""COMPUTED_VALUE"""),"No")</f>
        <v>No</v>
      </c>
      <c r="I459" s="1" t="str">
        <f>IFERROR(__xludf.DUMMYFUNCTION("""COMPUTED_VALUE"""),"Will NOT work for them")</f>
        <v>Will NOT work for them</v>
      </c>
      <c r="J459" s="1">
        <f>IFERROR(__xludf.DUMMYFUNCTION("""COMPUTED_VALUE"""),5.0)</f>
        <v>5</v>
      </c>
      <c r="K459" s="1" t="str">
        <f>IFERROR(__xludf.DUMMYFUNCTION("""COMPUTED_VALUE"""),"Hybrid Working Environment with more than 15 days a month at office")</f>
        <v>Hybrid Working Environment with more than 15 days a month at office</v>
      </c>
      <c r="L459" s="1" t="str">
        <f>IFERROR(__xludf.DUMMYFUNCTION("""COMPUTED_VALUE"""),"Employer who rewards learning and enables that environment")</f>
        <v>Employer who rewards learning and enables that environment</v>
      </c>
      <c r="M4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9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459" s="1" t="str">
        <f>IFERROR(__xludf.DUMMYFUNCTION("""COMPUTED_VALUE"""),"Manager who sets goal and helps me achieve it")</f>
        <v>Manager who sets goal and helps me achieve it</v>
      </c>
      <c r="P459" s="1" t="str">
        <f>IFERROR(__xludf.DUMMYFUNCTION("""COMPUTED_VALUE"""),"Work with 2 to 3 people in my team")</f>
        <v>Work with 2 to 3 people in my team</v>
      </c>
      <c r="Q459" s="1" t="str">
        <f>IFERROR(__xludf.DUMMYFUNCTION("""COMPUTED_VALUE"""),"Yes, I Understand this is gonna happen everywhere")</f>
        <v>Yes, I Understand this is gonna happen everywhere</v>
      </c>
      <c r="R459" s="1" t="str">
        <f>IFERROR(__xludf.DUMMYFUNCTION("""COMPUTED_VALUE"""),"Will work for 7 years or more")</f>
        <v>Will work for 7 years or more</v>
      </c>
      <c r="S459" s="1"/>
    </row>
    <row r="460">
      <c r="A460" s="2">
        <f>IFERROR(__xludf.DUMMYFUNCTION("""COMPUTED_VALUE"""),45021.48663726852)</f>
        <v>45021.48664</v>
      </c>
      <c r="B460" s="1" t="str">
        <f>IFERROR(__xludf.DUMMYFUNCTION("""COMPUTED_VALUE"""),"India")</f>
        <v>India</v>
      </c>
      <c r="C460" s="1">
        <f>IFERROR(__xludf.DUMMYFUNCTION("""COMPUTED_VALUE"""),641017.0)</f>
        <v>641017</v>
      </c>
      <c r="D460" s="1" t="str">
        <f>IFERROR(__xludf.DUMMYFUNCTION("""COMPUTED_VALUE"""),"Female")</f>
        <v>Female</v>
      </c>
      <c r="E460" s="1" t="str">
        <f>IFERROR(__xludf.DUMMYFUNCTION("""COMPUTED_VALUE"""),"Social Media like LinkedIn")</f>
        <v>Social Media like LinkedIn</v>
      </c>
      <c r="F460" s="1" t="str">
        <f>IFERROR(__xludf.DUMMYFUNCTION("""COMPUTED_VALUE"""),"No I would not be pursuing Higher Education outside of India")</f>
        <v>No I would not be pursuing Higher Education outside of India</v>
      </c>
      <c r="G460" s="1" t="str">
        <f>IFERROR(__xludf.DUMMYFUNCTION("""COMPUTED_VALUE"""),"This will be hard to do, but if it is the right company I would try")</f>
        <v>This will be hard to do, but if it is the right company I would try</v>
      </c>
      <c r="H460" s="1" t="str">
        <f>IFERROR(__xludf.DUMMYFUNCTION("""COMPUTED_VALUE"""),"No")</f>
        <v>No</v>
      </c>
      <c r="I460" s="1" t="str">
        <f>IFERROR(__xludf.DUMMYFUNCTION("""COMPUTED_VALUE"""),"Will NOT work for them")</f>
        <v>Will NOT work for them</v>
      </c>
      <c r="J460" s="1">
        <f>IFERROR(__xludf.DUMMYFUNCTION("""COMPUTED_VALUE"""),3.0)</f>
        <v>3</v>
      </c>
      <c r="K460" s="1" t="str">
        <f>IFERROR(__xludf.DUMMYFUNCTION("""COMPUTED_VALUE"""),"Hybrid Working Environment with more than 15 days a month at office")</f>
        <v>Hybrid Working Environment with more than 15 days a month at office</v>
      </c>
      <c r="L460" s="1" t="str">
        <f>IFERROR(__xludf.DUMMYFUNCTION("""COMPUTED_VALUE"""),"Employer who appreciates learning and enables that environment")</f>
        <v>Employer who appreciates learning and enables that environment</v>
      </c>
      <c r="M46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60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460" s="1" t="str">
        <f>IFERROR(__xludf.DUMMYFUNCTION("""COMPUTED_VALUE"""),"Manager who explains what is expected, sets a goal and helps achieve it")</f>
        <v>Manager who explains what is expected, sets a goal and helps achieve it</v>
      </c>
      <c r="P460" s="1" t="str">
        <f>IFERROR(__xludf.DUMMYFUNCTION("""COMPUTED_VALUE"""),"Work with 7 to 10 or more people in my team")</f>
        <v>Work with 7 to 10 or more people in my team</v>
      </c>
      <c r="Q460" s="1" t="str">
        <f>IFERROR(__xludf.DUMMYFUNCTION("""COMPUTED_VALUE"""),"No")</f>
        <v>No</v>
      </c>
      <c r="R460" s="1" t="str">
        <f>IFERROR(__xludf.DUMMYFUNCTION("""COMPUTED_VALUE"""),"This will be hard to do, but if it is the right company I would try")</f>
        <v>This will be hard to do, but if it is the right company I would try</v>
      </c>
      <c r="S460" s="1"/>
    </row>
    <row r="461">
      <c r="A461" s="2">
        <f>IFERROR(__xludf.DUMMYFUNCTION("""COMPUTED_VALUE"""),45021.48666040509)</f>
        <v>45021.48666</v>
      </c>
      <c r="B461" s="1" t="str">
        <f>IFERROR(__xludf.DUMMYFUNCTION("""COMPUTED_VALUE"""),"India")</f>
        <v>India</v>
      </c>
      <c r="C461" s="1">
        <f>IFERROR(__xludf.DUMMYFUNCTION("""COMPUTED_VALUE"""),400043.0)</f>
        <v>400043</v>
      </c>
      <c r="D461" s="1" t="str">
        <f>IFERROR(__xludf.DUMMYFUNCTION("""COMPUTED_VALUE"""),"Female")</f>
        <v>Female</v>
      </c>
      <c r="E461" s="1" t="str">
        <f>IFERROR(__xludf.DUMMYFUNCTION("""COMPUTED_VALUE"""),"Influencers who had successful careers")</f>
        <v>Influencers who had successful careers</v>
      </c>
      <c r="F461" s="1" t="str">
        <f>IFERROR(__xludf.DUMMYFUNCTION("""COMPUTED_VALUE"""),"Yes, I will earn and do that")</f>
        <v>Yes, I will earn and do that</v>
      </c>
      <c r="G461" s="1" t="str">
        <f>IFERROR(__xludf.DUMMYFUNCTION("""COMPUTED_VALUE"""),"No way")</f>
        <v>No way</v>
      </c>
      <c r="H461" s="1" t="str">
        <f>IFERROR(__xludf.DUMMYFUNCTION("""COMPUTED_VALUE"""),"No")</f>
        <v>No</v>
      </c>
      <c r="I461" s="1" t="str">
        <f>IFERROR(__xludf.DUMMYFUNCTION("""COMPUTED_VALUE"""),"Will NOT work for them")</f>
        <v>Will NOT work for them</v>
      </c>
      <c r="J461" s="1">
        <f>IFERROR(__xludf.DUMMYFUNCTION("""COMPUTED_VALUE"""),7.0)</f>
        <v>7</v>
      </c>
      <c r="K461" s="1" t="str">
        <f>IFERROR(__xludf.DUMMYFUNCTION("""COMPUTED_VALUE"""),"Fully Remote with Options to travel as and when needed")</f>
        <v>Fully Remote with Options to travel as and when needed</v>
      </c>
      <c r="L4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61" s="1" t="str">
        <f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461" s="1" t="str">
        <f>IFERROR(__xludf.DUMMYFUNCTION("""COMPUTED_VALUE"""),"Manager who explains what is expected, sets a goal and helps achieve it")</f>
        <v>Manager who explains what is expected, sets a goal and helps achieve it</v>
      </c>
      <c r="P461" s="1" t="str">
        <f>IFERROR(__xludf.DUMMYFUNCTION("""COMPUTED_VALUE"""),"Work alone, Work with 2 to 3 people in my team")</f>
        <v>Work alone, Work with 2 to 3 people in my team</v>
      </c>
      <c r="Q461" s="1" t="str">
        <f>IFERROR(__xludf.DUMMYFUNCTION("""COMPUTED_VALUE"""),"Yes, I Understand this is gonna happen everywhere")</f>
        <v>Yes, I Understand this is gonna happen everywhere</v>
      </c>
      <c r="R461" s="1" t="str">
        <f>IFERROR(__xludf.DUMMYFUNCTION("""COMPUTED_VALUE"""),"No way")</f>
        <v>No way</v>
      </c>
      <c r="S461" s="1"/>
    </row>
    <row r="462">
      <c r="A462" s="2">
        <f>IFERROR(__xludf.DUMMYFUNCTION("""COMPUTED_VALUE"""),45021.48726152778)</f>
        <v>45021.48726</v>
      </c>
      <c r="B462" s="1" t="str">
        <f>IFERROR(__xludf.DUMMYFUNCTION("""COMPUTED_VALUE"""),"India")</f>
        <v>India</v>
      </c>
      <c r="C462" s="1">
        <f>IFERROR(__xludf.DUMMYFUNCTION("""COMPUTED_VALUE"""),71.0)</f>
        <v>71</v>
      </c>
      <c r="D462" s="1" t="str">
        <f>IFERROR(__xludf.DUMMYFUNCTION("""COMPUTED_VALUE"""),"Male")</f>
        <v>Male</v>
      </c>
      <c r="E462" s="1" t="str">
        <f>IFERROR(__xludf.DUMMYFUNCTION("""COMPUTED_VALUE"""),"People who have changed the world for better")</f>
        <v>People who have changed the world for better</v>
      </c>
      <c r="F462" s="1" t="str">
        <f>IFERROR(__xludf.DUMMYFUNCTION("""COMPUTED_VALUE"""),"No I would not be pursuing Higher Education outside of India")</f>
        <v>No I would not be pursuing Higher Education outside of India</v>
      </c>
      <c r="G462" s="1" t="str">
        <f>IFERROR(__xludf.DUMMYFUNCTION("""COMPUTED_VALUE"""),"No way")</f>
        <v>No way</v>
      </c>
      <c r="H462" s="1" t="str">
        <f>IFERROR(__xludf.DUMMYFUNCTION("""COMPUTED_VALUE"""),"No")</f>
        <v>No</v>
      </c>
      <c r="I462" s="1" t="str">
        <f>IFERROR(__xludf.DUMMYFUNCTION("""COMPUTED_VALUE"""),"Will NOT work for them")</f>
        <v>Will NOT work for them</v>
      </c>
      <c r="J462" s="1">
        <f>IFERROR(__xludf.DUMMYFUNCTION("""COMPUTED_VALUE"""),1.0)</f>
        <v>1</v>
      </c>
      <c r="K462" s="1" t="str">
        <f>IFERROR(__xludf.DUMMYFUNCTION("""COMPUTED_VALUE"""),"Fully Remote with Options to travel as and when needed")</f>
        <v>Fully Remote with Options to travel as and when needed</v>
      </c>
      <c r="L462" s="1" t="str">
        <f>IFERROR(__xludf.DUMMYFUNCTION("""COMPUTED_VALUE"""),"Employer who appreciates learning and enables that environment")</f>
        <v>Employer who appreciates learning and enables that environment</v>
      </c>
      <c r="M46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62" s="1" t="str">
        <f>IFERROR(__xludf.DUMMYFUNCTION("""COMPUTED_VALUE"""),"Build and develop a Team, Become a content Creator in some platform, Entrepreneur or Start Up, I Want to sell things/Sales")</f>
        <v>Build and develop a Team, Become a content Creator in some platform, Entrepreneur or Start Up, I Want to sell things/Sales</v>
      </c>
      <c r="O462" s="1" t="str">
        <f>IFERROR(__xludf.DUMMYFUNCTION("""COMPUTED_VALUE"""),"Manager who sets unrealistic targets")</f>
        <v>Manager who sets unrealistic targets</v>
      </c>
      <c r="P462" s="1" t="str">
        <f>IFERROR(__xludf.DUMMYFUNCTION("""COMPUTED_VALUE"""),"Work with 2 to 3 people in my team")</f>
        <v>Work with 2 to 3 people in my team</v>
      </c>
      <c r="Q462" s="1" t="str">
        <f>IFERROR(__xludf.DUMMYFUNCTION("""COMPUTED_VALUE"""),"No")</f>
        <v>No</v>
      </c>
      <c r="R462" s="1" t="str">
        <f>IFERROR(__xludf.DUMMYFUNCTION("""COMPUTED_VALUE"""),"No way")</f>
        <v>No way</v>
      </c>
      <c r="S462" s="1"/>
    </row>
    <row r="463">
      <c r="A463" s="2">
        <f>IFERROR(__xludf.DUMMYFUNCTION("""COMPUTED_VALUE"""),45021.48810475694)</f>
        <v>45021.4881</v>
      </c>
      <c r="B463" s="1" t="str">
        <f>IFERROR(__xludf.DUMMYFUNCTION("""COMPUTED_VALUE"""),"India")</f>
        <v>India</v>
      </c>
      <c r="C463" s="1">
        <f>IFERROR(__xludf.DUMMYFUNCTION("""COMPUTED_VALUE"""),602105.0)</f>
        <v>602105</v>
      </c>
      <c r="D463" s="1" t="str">
        <f>IFERROR(__xludf.DUMMYFUNCTION("""COMPUTED_VALUE"""),"Male")</f>
        <v>Male</v>
      </c>
      <c r="E463" s="1" t="str">
        <f>IFERROR(__xludf.DUMMYFUNCTION("""COMPUTED_VALUE"""),"People from my circle, but not family members")</f>
        <v>People from my circle, but not family members</v>
      </c>
      <c r="F463" s="1" t="str">
        <f>IFERROR(__xludf.DUMMYFUNCTION("""COMPUTED_VALUE"""),"No I would not be pursuing Higher Education outside of India")</f>
        <v>No I would not be pursuing Higher Education outside of India</v>
      </c>
      <c r="G463" s="1" t="str">
        <f>IFERROR(__xludf.DUMMYFUNCTION("""COMPUTED_VALUE"""),"Will work for 3 years or more")</f>
        <v>Will work for 3 years or more</v>
      </c>
      <c r="H463" s="1" t="str">
        <f>IFERROR(__xludf.DUMMYFUNCTION("""COMPUTED_VALUE"""),"Yes")</f>
        <v>Yes</v>
      </c>
      <c r="I463" s="1" t="str">
        <f>IFERROR(__xludf.DUMMYFUNCTION("""COMPUTED_VALUE"""),"Will work for them")</f>
        <v>Will work for them</v>
      </c>
      <c r="J463" s="1">
        <f>IFERROR(__xludf.DUMMYFUNCTION("""COMPUTED_VALUE"""),8.0)</f>
        <v>8</v>
      </c>
      <c r="K463" s="1" t="str">
        <f>IFERROR(__xludf.DUMMYFUNCTION("""COMPUTED_VALUE"""),"Fully Remote with Options to travel as and when needed")</f>
        <v>Fully Remote with Options to travel as and when needed</v>
      </c>
      <c r="L463" s="1" t="str">
        <f>IFERROR(__xludf.DUMMYFUNCTION("""COMPUTED_VALUE"""),"Employer who appreciates learning and enables that environment")</f>
        <v>Employer who appreciates learning and enables that environment</v>
      </c>
      <c r="M46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63" s="1" t="str">
        <f>IFERROR(__xludf.DUMMYFUNCTION("""COMPUTED_VALUE"""),"Design and Creative strategy in any company, Entrepreneur or Start Up, An Artificial Intelligence Specialist / Talking to Robots, Manufacturing / Oil and Gas/ Construction / Hard Physical Work related")</f>
        <v>Design and Creative strategy in any company, Entrepreneur or Start Up, An Artificial Intelligence Specialist / Talking to Robots, Manufacturing / Oil and Gas/ Construction / Hard Physical Work related</v>
      </c>
      <c r="O463" s="1" t="str">
        <f>IFERROR(__xludf.DUMMYFUNCTION("""COMPUTED_VALUE"""),"Manager who clearly describes what she/he needs")</f>
        <v>Manager who clearly describes what she/he needs</v>
      </c>
      <c r="P463" s="1" t="str">
        <f>IFERROR(__xludf.DUMMYFUNCTION("""COMPUTED_VALUE"""),"Work with more than 10 people in my team")</f>
        <v>Work with more than 10 people in my team</v>
      </c>
      <c r="Q463" s="1" t="str">
        <f>IFERROR(__xludf.DUMMYFUNCTION("""COMPUTED_VALUE"""),"No")</f>
        <v>No</v>
      </c>
      <c r="R463" s="1" t="str">
        <f>IFERROR(__xludf.DUMMYFUNCTION("""COMPUTED_VALUE"""),"Will work for 7 years or more")</f>
        <v>Will work for 7 years or more</v>
      </c>
      <c r="S463" s="1"/>
    </row>
    <row r="464">
      <c r="A464" s="2">
        <f>IFERROR(__xludf.DUMMYFUNCTION("""COMPUTED_VALUE"""),45021.48828265046)</f>
        <v>45021.48828</v>
      </c>
      <c r="B464" s="1" t="str">
        <f>IFERROR(__xludf.DUMMYFUNCTION("""COMPUTED_VALUE"""),"India")</f>
        <v>India</v>
      </c>
      <c r="C464" s="1">
        <f>IFERROR(__xludf.DUMMYFUNCTION("""COMPUTED_VALUE"""),600056.0)</f>
        <v>600056</v>
      </c>
      <c r="D464" s="1" t="str">
        <f>IFERROR(__xludf.DUMMYFUNCTION("""COMPUTED_VALUE"""),"Male")</f>
        <v>Male</v>
      </c>
      <c r="E464" s="1" t="str">
        <f>IFERROR(__xludf.DUMMYFUNCTION("""COMPUTED_VALUE"""),"My Parents")</f>
        <v>My Parents</v>
      </c>
      <c r="F464" s="1" t="str">
        <f>IFERROR(__xludf.DUMMYFUNCTION("""COMPUTED_VALUE"""),"No I would not be pursuing Higher Education outside of India")</f>
        <v>No I would not be pursuing Higher Education outside of India</v>
      </c>
      <c r="G464" s="1" t="str">
        <f>IFERROR(__xludf.DUMMYFUNCTION("""COMPUTED_VALUE"""),"Will work for 3 years or more")</f>
        <v>Will work for 3 years or more</v>
      </c>
      <c r="H464" s="1" t="str">
        <f>IFERROR(__xludf.DUMMYFUNCTION("""COMPUTED_VALUE"""),"Yes")</f>
        <v>Yes</v>
      </c>
      <c r="I464" s="1" t="str">
        <f>IFERROR(__xludf.DUMMYFUNCTION("""COMPUTED_VALUE"""),"Will work for them")</f>
        <v>Will work for them</v>
      </c>
      <c r="J464" s="1">
        <f>IFERROR(__xludf.DUMMYFUNCTION("""COMPUTED_VALUE"""),3.0)</f>
        <v>3</v>
      </c>
      <c r="K464" s="1" t="str">
        <f>IFERROR(__xludf.DUMMYFUNCTION("""COMPUTED_VALUE"""),"Every Day Office Environment")</f>
        <v>Every Day Office Environment</v>
      </c>
      <c r="L464" s="1" t="str">
        <f>IFERROR(__xludf.DUMMYFUNCTION("""COMPUTED_VALUE"""),"Employer who appreciates learning and enables that environment")</f>
        <v>Employer who appreciates learning and enables that environment</v>
      </c>
      <c r="M46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64" s="1" t="str">
        <f>IFERROR(__xludf.DUMMYFUNCTION("""COMPUTED_VALUE"""),"Design and Creative strategy in any company, Manage and drive End-to-End Projects or Products, Build and develop a Team, Manufacturing / Oil and Gas/ Construction / Hard Physical Work related")</f>
        <v>Design and Creative strategy in any company, Manage and drive End-to-End Projects or Products, Build and develop a Team, Manufacturing / Oil and Gas/ Construction / Hard Physical Work related</v>
      </c>
      <c r="O464" s="1" t="str">
        <f>IFERROR(__xludf.DUMMYFUNCTION("""COMPUTED_VALUE"""),"Manager who clearly describes what she/he needs")</f>
        <v>Manager who clearly describes what she/he needs</v>
      </c>
      <c r="P464" s="1" t="str">
        <f>IFERROR(__xludf.DUMMYFUNCTION("""COMPUTED_VALUE"""),"Work alone")</f>
        <v>Work alone</v>
      </c>
      <c r="Q464" s="1" t="str">
        <f>IFERROR(__xludf.DUMMYFUNCTION("""COMPUTED_VALUE"""),"No")</f>
        <v>No</v>
      </c>
      <c r="R464" s="1" t="str">
        <f>IFERROR(__xludf.DUMMYFUNCTION("""COMPUTED_VALUE"""),"Will work for 7 years or more")</f>
        <v>Will work for 7 years or more</v>
      </c>
      <c r="S464" s="1"/>
    </row>
    <row r="465">
      <c r="A465" s="2">
        <f>IFERROR(__xludf.DUMMYFUNCTION("""COMPUTED_VALUE"""),45021.48844195602)</f>
        <v>45021.48844</v>
      </c>
      <c r="B465" s="1" t="str">
        <f>IFERROR(__xludf.DUMMYFUNCTION("""COMPUTED_VALUE"""),"India")</f>
        <v>India</v>
      </c>
      <c r="C465" s="1">
        <f>IFERROR(__xludf.DUMMYFUNCTION("""COMPUTED_VALUE"""),682027.0)</f>
        <v>682027</v>
      </c>
      <c r="D465" s="1" t="str">
        <f>IFERROR(__xludf.DUMMYFUNCTION("""COMPUTED_VALUE"""),"Male")</f>
        <v>Male</v>
      </c>
      <c r="E465" s="1" t="str">
        <f>IFERROR(__xludf.DUMMYFUNCTION("""COMPUTED_VALUE"""),"Influencers who had successful careers")</f>
        <v>Influencers who had successful careers</v>
      </c>
      <c r="F465" s="1" t="str">
        <f>IFERROR(__xludf.DUMMYFUNCTION("""COMPUTED_VALUE"""),"No, But if someone could bare the cost I will")</f>
        <v>No, But if someone could bare the cost I will</v>
      </c>
      <c r="G465" s="1" t="str">
        <f>IFERROR(__xludf.DUMMYFUNCTION("""COMPUTED_VALUE"""),"This will be hard to do, but if it is the right company I would try")</f>
        <v>This will be hard to do, but if it is the right company I would try</v>
      </c>
      <c r="H465" s="1" t="str">
        <f>IFERROR(__xludf.DUMMYFUNCTION("""COMPUTED_VALUE"""),"No")</f>
        <v>No</v>
      </c>
      <c r="I465" s="1" t="str">
        <f>IFERROR(__xludf.DUMMYFUNCTION("""COMPUTED_VALUE"""),"Will NOT work for them")</f>
        <v>Will NOT work for them</v>
      </c>
      <c r="J465" s="1">
        <f>IFERROR(__xludf.DUMMYFUNCTION("""COMPUTED_VALUE"""),7.0)</f>
        <v>7</v>
      </c>
      <c r="K465" s="1" t="str">
        <f>IFERROR(__xludf.DUMMYFUNCTION("""COMPUTED_VALUE"""),"Fully Remote with Options to travel as and when needed")</f>
        <v>Fully Remote with Options to travel as and when needed</v>
      </c>
      <c r="L4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65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465" s="1" t="str">
        <f>IFERROR(__xludf.DUMMYFUNCTION("""COMPUTED_VALUE"""),"Manager who explains what is expected, sets a goal and helps achieve it")</f>
        <v>Manager who explains what is expected, sets a goal and helps achieve it</v>
      </c>
      <c r="P465" s="1" t="str">
        <f>IFERROR(__xludf.DUMMYFUNCTION("""COMPUTED_VALUE"""),"Work with 5 to 6 people in my team")</f>
        <v>Work with 5 to 6 people in my team</v>
      </c>
      <c r="Q465" s="1" t="str">
        <f>IFERROR(__xludf.DUMMYFUNCTION("""COMPUTED_VALUE"""),"No")</f>
        <v>No</v>
      </c>
      <c r="R465" s="1" t="str">
        <f>IFERROR(__xludf.DUMMYFUNCTION("""COMPUTED_VALUE"""),"No way")</f>
        <v>No way</v>
      </c>
      <c r="S465" s="1"/>
    </row>
    <row r="466">
      <c r="A466" s="2">
        <f>IFERROR(__xludf.DUMMYFUNCTION("""COMPUTED_VALUE"""),45021.489841400464)</f>
        <v>45021.48984</v>
      </c>
      <c r="B466" s="1" t="str">
        <f>IFERROR(__xludf.DUMMYFUNCTION("""COMPUTED_VALUE"""),"India")</f>
        <v>India</v>
      </c>
      <c r="C466" s="1">
        <f>IFERROR(__xludf.DUMMYFUNCTION("""COMPUTED_VALUE"""),442902.0)</f>
        <v>442902</v>
      </c>
      <c r="D466" s="1" t="str">
        <f>IFERROR(__xludf.DUMMYFUNCTION("""COMPUTED_VALUE"""),"Female")</f>
        <v>Female</v>
      </c>
      <c r="E466" s="1" t="str">
        <f>IFERROR(__xludf.DUMMYFUNCTION("""COMPUTED_VALUE"""),"My Parents")</f>
        <v>My Parents</v>
      </c>
      <c r="F466" s="1" t="str">
        <f>IFERROR(__xludf.DUMMYFUNCTION("""COMPUTED_VALUE"""),"No, But if someone could bare the cost I will")</f>
        <v>No, But if someone could bare the cost I will</v>
      </c>
      <c r="G466" s="1" t="str">
        <f>IFERROR(__xludf.DUMMYFUNCTION("""COMPUTED_VALUE"""),"This will be hard to do, but if it is the right company I would try")</f>
        <v>This will be hard to do, but if it is the right company I would try</v>
      </c>
      <c r="H466" s="1" t="str">
        <f>IFERROR(__xludf.DUMMYFUNCTION("""COMPUTED_VALUE"""),"No")</f>
        <v>No</v>
      </c>
      <c r="I466" s="1" t="str">
        <f>IFERROR(__xludf.DUMMYFUNCTION("""COMPUTED_VALUE"""),"Will NOT work for them")</f>
        <v>Will NOT work for them</v>
      </c>
      <c r="J466" s="1">
        <f>IFERROR(__xludf.DUMMYFUNCTION("""COMPUTED_VALUE"""),4.0)</f>
        <v>4</v>
      </c>
      <c r="K466" s="1" t="str">
        <f>IFERROR(__xludf.DUMMYFUNCTION("""COMPUTED_VALUE"""),"Hybrid Working Environment with more than 15 days a month at office")</f>
        <v>Hybrid Working Environment with more than 15 days a month at office</v>
      </c>
      <c r="L4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66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466" s="1" t="str">
        <f>IFERROR(__xludf.DUMMYFUNCTION("""COMPUTED_VALUE"""),"Manager who explains what is expected, sets a goal and helps achieve it")</f>
        <v>Manager who explains what is expected, sets a goal and helps achieve it</v>
      </c>
      <c r="P466" s="1" t="str">
        <f>IFERROR(__xludf.DUMMYFUNCTION("""COMPUTED_VALUE"""),"Work with 2 to 3 people in my team")</f>
        <v>Work with 2 to 3 people in my team</v>
      </c>
      <c r="Q466" s="1" t="str">
        <f>IFERROR(__xludf.DUMMYFUNCTION("""COMPUTED_VALUE"""),"Yes, I Understand this is gonna happen everywhere")</f>
        <v>Yes, I Understand this is gonna happen everywhere</v>
      </c>
      <c r="R466" s="1" t="str">
        <f>IFERROR(__xludf.DUMMYFUNCTION("""COMPUTED_VALUE"""),"This will be hard to do, but if it is the right company I would try")</f>
        <v>This will be hard to do, but if it is the right company I would try</v>
      </c>
      <c r="S466" s="1"/>
    </row>
    <row r="467">
      <c r="A467" s="2">
        <f>IFERROR(__xludf.DUMMYFUNCTION("""COMPUTED_VALUE"""),45021.490887685184)</f>
        <v>45021.49089</v>
      </c>
      <c r="B467" s="1" t="str">
        <f>IFERROR(__xludf.DUMMYFUNCTION("""COMPUTED_VALUE"""),"India")</f>
        <v>India</v>
      </c>
      <c r="C467" s="1">
        <f>IFERROR(__xludf.DUMMYFUNCTION("""COMPUTED_VALUE"""),500078.0)</f>
        <v>500078</v>
      </c>
      <c r="D467" s="1" t="str">
        <f>IFERROR(__xludf.DUMMYFUNCTION("""COMPUTED_VALUE"""),"Female")</f>
        <v>Female</v>
      </c>
      <c r="E467" s="1" t="str">
        <f>IFERROR(__xludf.DUMMYFUNCTION("""COMPUTED_VALUE"""),"Influencers who had successful careers")</f>
        <v>Influencers who had successful careers</v>
      </c>
      <c r="F467" s="1" t="str">
        <f>IFERROR(__xludf.DUMMYFUNCTION("""COMPUTED_VALUE"""),"Yes, I will earn and do that")</f>
        <v>Yes, I will earn and do that</v>
      </c>
      <c r="G467" s="1" t="str">
        <f>IFERROR(__xludf.DUMMYFUNCTION("""COMPUTED_VALUE"""),"This will be hard to do, but if it is the right company I would try")</f>
        <v>This will be hard to do, but if it is the right company I would try</v>
      </c>
      <c r="H467" s="1" t="str">
        <f>IFERROR(__xludf.DUMMYFUNCTION("""COMPUTED_VALUE"""),"Yes")</f>
        <v>Yes</v>
      </c>
      <c r="I467" s="1" t="str">
        <f>IFERROR(__xludf.DUMMYFUNCTION("""COMPUTED_VALUE"""),"Will work for them")</f>
        <v>Will work for them</v>
      </c>
      <c r="J467" s="1">
        <f>IFERROR(__xludf.DUMMYFUNCTION("""COMPUTED_VALUE"""),8.0)</f>
        <v>8</v>
      </c>
      <c r="K467" s="1" t="str">
        <f>IFERROR(__xludf.DUMMYFUNCTION("""COMPUTED_VALUE"""),"Every Day Office Environment")</f>
        <v>Every Day Office Environment</v>
      </c>
      <c r="L467" s="1" t="str">
        <f>IFERROR(__xludf.DUMMYFUNCTION("""COMPUTED_VALUE"""),"Employer who appreciates learning and enables that environment")</f>
        <v>Employer who appreciates learning and enables that environment</v>
      </c>
      <c r="M467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467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467" s="1" t="str">
        <f>IFERROR(__xludf.DUMMYFUNCTION("""COMPUTED_VALUE"""),"Manager who sets goal and helps me achieve it")</f>
        <v>Manager who sets goal and helps me achieve it</v>
      </c>
      <c r="P467" s="1" t="str">
        <f>IFERROR(__xludf.DUMMYFUNCTION("""COMPUTED_VALUE"""),"Work with 7 to 10 or more people in my team")</f>
        <v>Work with 7 to 10 or more people in my team</v>
      </c>
      <c r="Q467" s="1" t="str">
        <f>IFERROR(__xludf.DUMMYFUNCTION("""COMPUTED_VALUE"""),"I have NO other choice")</f>
        <v>I have NO other choice</v>
      </c>
      <c r="R467" s="1" t="str">
        <f>IFERROR(__xludf.DUMMYFUNCTION("""COMPUTED_VALUE"""),"This will be hard to do, but if it is the right company I would try")</f>
        <v>This will be hard to do, but if it is the right company I would try</v>
      </c>
      <c r="S467" s="1"/>
    </row>
    <row r="468">
      <c r="A468" s="2">
        <f>IFERROR(__xludf.DUMMYFUNCTION("""COMPUTED_VALUE"""),45021.4927)</f>
        <v>45021.4927</v>
      </c>
      <c r="B468" s="1" t="str">
        <f>IFERROR(__xludf.DUMMYFUNCTION("""COMPUTED_VALUE"""),"India")</f>
        <v>India</v>
      </c>
      <c r="C468" s="1">
        <f>IFERROR(__xludf.DUMMYFUNCTION("""COMPUTED_VALUE"""),500035.0)</f>
        <v>500035</v>
      </c>
      <c r="D468" s="1" t="str">
        <f>IFERROR(__xludf.DUMMYFUNCTION("""COMPUTED_VALUE"""),"Female")</f>
        <v>Female</v>
      </c>
      <c r="E468" s="1" t="str">
        <f>IFERROR(__xludf.DUMMYFUNCTION("""COMPUTED_VALUE"""),"My Parents")</f>
        <v>My Parents</v>
      </c>
      <c r="F468" s="1" t="str">
        <f>IFERROR(__xludf.DUMMYFUNCTION("""COMPUTED_VALUE"""),"No, But if someone could bare the cost I will")</f>
        <v>No, But if someone could bare the cost I will</v>
      </c>
      <c r="G468" s="1" t="str">
        <f>IFERROR(__xludf.DUMMYFUNCTION("""COMPUTED_VALUE"""),"Will work for 3 years or more")</f>
        <v>Will work for 3 years or more</v>
      </c>
      <c r="H468" s="1" t="str">
        <f>IFERROR(__xludf.DUMMYFUNCTION("""COMPUTED_VALUE"""),"No")</f>
        <v>No</v>
      </c>
      <c r="I468" s="1" t="str">
        <f>IFERROR(__xludf.DUMMYFUNCTION("""COMPUTED_VALUE"""),"Will NOT work for them")</f>
        <v>Will NOT work for them</v>
      </c>
      <c r="J468" s="1">
        <f>IFERROR(__xludf.DUMMYFUNCTION("""COMPUTED_VALUE"""),5.0)</f>
        <v>5</v>
      </c>
      <c r="K468" s="1" t="str">
        <f>IFERROR(__xludf.DUMMYFUNCTION("""COMPUTED_VALUE"""),"Hybrid Working Environment with more than 15 days a month at office")</f>
        <v>Hybrid Working Environment with more than 15 days a month at office</v>
      </c>
      <c r="L4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68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468" s="1" t="str">
        <f>IFERROR(__xludf.DUMMYFUNCTION("""COMPUTED_VALUE"""),"Manager who explains what is expected, sets a goal and helps achieve it")</f>
        <v>Manager who explains what is expected, sets a goal and helps achieve it</v>
      </c>
      <c r="P46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468" s="1" t="str">
        <f>IFERROR(__xludf.DUMMYFUNCTION("""COMPUTED_VALUE"""),"Yes, I Understand this is gonna happen everywhere")</f>
        <v>Yes, I Understand this is gonna happen everywhere</v>
      </c>
      <c r="R468" s="1" t="str">
        <f>IFERROR(__xludf.DUMMYFUNCTION("""COMPUTED_VALUE"""),"This will be hard to do, but if it is the right company I would try")</f>
        <v>This will be hard to do, but if it is the right company I would try</v>
      </c>
      <c r="S468" s="1"/>
    </row>
    <row r="469">
      <c r="A469" s="2">
        <f>IFERROR(__xludf.DUMMYFUNCTION("""COMPUTED_VALUE"""),45021.49324472222)</f>
        <v>45021.49324</v>
      </c>
      <c r="B469" s="1" t="str">
        <f>IFERROR(__xludf.DUMMYFUNCTION("""COMPUTED_VALUE"""),"India")</f>
        <v>India</v>
      </c>
      <c r="C469" s="1">
        <f>IFERROR(__xludf.DUMMYFUNCTION("""COMPUTED_VALUE"""),500070.0)</f>
        <v>500070</v>
      </c>
      <c r="D469" s="1" t="str">
        <f>IFERROR(__xludf.DUMMYFUNCTION("""COMPUTED_VALUE"""),"Female")</f>
        <v>Female</v>
      </c>
      <c r="E469" s="1" t="str">
        <f>IFERROR(__xludf.DUMMYFUNCTION("""COMPUTED_VALUE"""),"My Parents")</f>
        <v>My Parents</v>
      </c>
      <c r="F469" s="1" t="str">
        <f>IFERROR(__xludf.DUMMYFUNCTION("""COMPUTED_VALUE"""),"Yes, I will earn and do that")</f>
        <v>Yes, I will earn and do that</v>
      </c>
      <c r="G469" s="1" t="str">
        <f>IFERROR(__xludf.DUMMYFUNCTION("""COMPUTED_VALUE"""),"This will be hard to do, but if it is the right company I would try")</f>
        <v>This will be hard to do, but if it is the right company I would try</v>
      </c>
      <c r="H469" s="1" t="str">
        <f>IFERROR(__xludf.DUMMYFUNCTION("""COMPUTED_VALUE"""),"Yes")</f>
        <v>Yes</v>
      </c>
      <c r="I469" s="1" t="str">
        <f>IFERROR(__xludf.DUMMYFUNCTION("""COMPUTED_VALUE"""),"Will NOT work for them")</f>
        <v>Will NOT work for them</v>
      </c>
      <c r="J469" s="1">
        <f>IFERROR(__xludf.DUMMYFUNCTION("""COMPUTED_VALUE"""),5.0)</f>
        <v>5</v>
      </c>
      <c r="K469" s="1" t="str">
        <f>IFERROR(__xludf.DUMMYFUNCTION("""COMPUTED_VALUE"""),"Hybrid Working Environment with more than 15 days a month at office")</f>
        <v>Hybrid Working Environment with more than 15 days a month at office</v>
      </c>
      <c r="L469" s="1" t="str">
        <f>IFERROR(__xludf.DUMMYFUNCTION("""COMPUTED_VALUE"""),"Employer who appreciates learning and enables that environment")</f>
        <v>Employer who appreciates learning and enables that environment</v>
      </c>
      <c r="M46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69" s="1" t="str">
        <f>IFERROR(__xludf.DUMMYFUNCTION("""COMPUTED_VALUE"""),"Design and Creative strategy in any company, Design and Develop amazing software, Entrepreneur or Start Up, I Want to sell things/Sales")</f>
        <v>Design and Creative strategy in any company, Design and Develop amazing software, Entrepreneur or Start Up, I Want to sell things/Sales</v>
      </c>
      <c r="O469" s="1" t="str">
        <f>IFERROR(__xludf.DUMMYFUNCTION("""COMPUTED_VALUE"""),"Manager who explains what is expected, sets a goal and helps achieve it")</f>
        <v>Manager who explains what is expected, sets a goal and helps achieve it</v>
      </c>
      <c r="P469" s="1" t="str">
        <f>IFERROR(__xludf.DUMMYFUNCTION("""COMPUTED_VALUE"""),"Work with 2 to 3 people in my team, Work with 5 to 6 people in my team")</f>
        <v>Work with 2 to 3 people in my team, Work with 5 to 6 people in my team</v>
      </c>
      <c r="Q469" s="1" t="str">
        <f>IFERROR(__xludf.DUMMYFUNCTION("""COMPUTED_VALUE"""),"Yes, I Understand this is gonna happen everywhere")</f>
        <v>Yes, I Understand this is gonna happen everywhere</v>
      </c>
      <c r="R469" s="1" t="str">
        <f>IFERROR(__xludf.DUMMYFUNCTION("""COMPUTED_VALUE"""),"No way")</f>
        <v>No way</v>
      </c>
      <c r="S469" s="1"/>
    </row>
    <row r="470">
      <c r="A470" s="2">
        <f>IFERROR(__xludf.DUMMYFUNCTION("""COMPUTED_VALUE"""),45021.49475709491)</f>
        <v>45021.49476</v>
      </c>
      <c r="B470" s="1" t="str">
        <f>IFERROR(__xludf.DUMMYFUNCTION("""COMPUTED_VALUE"""),"India")</f>
        <v>India</v>
      </c>
      <c r="C470" s="1">
        <f>IFERROR(__xludf.DUMMYFUNCTION("""COMPUTED_VALUE"""),500070.0)</f>
        <v>500070</v>
      </c>
      <c r="D470" s="1" t="str">
        <f>IFERROR(__xludf.DUMMYFUNCTION("""COMPUTED_VALUE"""),"Female")</f>
        <v>Female</v>
      </c>
      <c r="E470" s="1" t="str">
        <f>IFERROR(__xludf.DUMMYFUNCTION("""COMPUTED_VALUE"""),"My Parents")</f>
        <v>My Parents</v>
      </c>
      <c r="F470" s="1" t="str">
        <f>IFERROR(__xludf.DUMMYFUNCTION("""COMPUTED_VALUE"""),"No I would not be pursuing Higher Education outside of India")</f>
        <v>No I would not be pursuing Higher Education outside of India</v>
      </c>
      <c r="G470" s="1" t="str">
        <f>IFERROR(__xludf.DUMMYFUNCTION("""COMPUTED_VALUE"""),"This will be hard to do, but if it is the right company I would try")</f>
        <v>This will be hard to do, but if it is the right company I would try</v>
      </c>
      <c r="H470" s="1" t="str">
        <f>IFERROR(__xludf.DUMMYFUNCTION("""COMPUTED_VALUE"""),"No")</f>
        <v>No</v>
      </c>
      <c r="I470" s="1" t="str">
        <f>IFERROR(__xludf.DUMMYFUNCTION("""COMPUTED_VALUE"""),"Will NOT work for them")</f>
        <v>Will NOT work for them</v>
      </c>
      <c r="J470" s="1">
        <f>IFERROR(__xludf.DUMMYFUNCTION("""COMPUTED_VALUE"""),6.0)</f>
        <v>6</v>
      </c>
      <c r="K470" s="1" t="str">
        <f>IFERROR(__xludf.DUMMYFUNCTION("""COMPUTED_VALUE"""),"Fully Remote with No option to visit offices")</f>
        <v>Fully Remote with No option to visit offices</v>
      </c>
      <c r="L470" s="1" t="str">
        <f>IFERROR(__xludf.DUMMYFUNCTION("""COMPUTED_VALUE"""),"Employer who appreciates learning and enables that environment")</f>
        <v>Employer who appreciates learning and enables that environment</v>
      </c>
      <c r="M4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70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70" s="1" t="str">
        <f>IFERROR(__xludf.DUMMYFUNCTION("""COMPUTED_VALUE"""),"Manager who explains what is expected, sets a goal and helps achieve it")</f>
        <v>Manager who explains what is expected, sets a goal and helps achieve it</v>
      </c>
      <c r="P470" s="1" t="str">
        <f>IFERROR(__xludf.DUMMYFUNCTION("""COMPUTED_VALUE"""),"Work with 5 to 6 people in my team")</f>
        <v>Work with 5 to 6 people in my team</v>
      </c>
      <c r="Q470" s="1" t="str">
        <f>IFERROR(__xludf.DUMMYFUNCTION("""COMPUTED_VALUE"""),"Yes, I Understand this is gonna happen everywhere")</f>
        <v>Yes, I Understand this is gonna happen everywhere</v>
      </c>
      <c r="R470" s="1" t="str">
        <f>IFERROR(__xludf.DUMMYFUNCTION("""COMPUTED_VALUE"""),"This will be hard to do, but if it is the right company I would try")</f>
        <v>This will be hard to do, but if it is the right company I would try</v>
      </c>
      <c r="S470" s="1"/>
    </row>
    <row r="471">
      <c r="A471" s="2">
        <f>IFERROR(__xludf.DUMMYFUNCTION("""COMPUTED_VALUE"""),45021.4947659375)</f>
        <v>45021.49477</v>
      </c>
      <c r="B471" s="1" t="str">
        <f>IFERROR(__xludf.DUMMYFUNCTION("""COMPUTED_VALUE"""),"India")</f>
        <v>India</v>
      </c>
      <c r="C471" s="1">
        <f>IFERROR(__xludf.DUMMYFUNCTION("""COMPUTED_VALUE"""),500070.0)</f>
        <v>500070</v>
      </c>
      <c r="D471" s="1" t="str">
        <f>IFERROR(__xludf.DUMMYFUNCTION("""COMPUTED_VALUE"""),"Female")</f>
        <v>Female</v>
      </c>
      <c r="E471" s="1" t="str">
        <f>IFERROR(__xludf.DUMMYFUNCTION("""COMPUTED_VALUE"""),"My Parents")</f>
        <v>My Parents</v>
      </c>
      <c r="F471" s="1" t="str">
        <f>IFERROR(__xludf.DUMMYFUNCTION("""COMPUTED_VALUE"""),"No I would not be pursuing Higher Education outside of India")</f>
        <v>No I would not be pursuing Higher Education outside of India</v>
      </c>
      <c r="G471" s="1" t="str">
        <f>IFERROR(__xludf.DUMMYFUNCTION("""COMPUTED_VALUE"""),"This will be hard to do, but if it is the right company I would try")</f>
        <v>This will be hard to do, but if it is the right company I would try</v>
      </c>
      <c r="H471" s="1" t="str">
        <f>IFERROR(__xludf.DUMMYFUNCTION("""COMPUTED_VALUE"""),"No")</f>
        <v>No</v>
      </c>
      <c r="I471" s="1" t="str">
        <f>IFERROR(__xludf.DUMMYFUNCTION("""COMPUTED_VALUE"""),"Will NOT work for them")</f>
        <v>Will NOT work for them</v>
      </c>
      <c r="J471" s="1">
        <f>IFERROR(__xludf.DUMMYFUNCTION("""COMPUTED_VALUE"""),6.0)</f>
        <v>6</v>
      </c>
      <c r="K471" s="1" t="str">
        <f>IFERROR(__xludf.DUMMYFUNCTION("""COMPUTED_VALUE"""),"Fully Remote with No option to visit offices")</f>
        <v>Fully Remote with No option to visit offices</v>
      </c>
      <c r="L471" s="1" t="str">
        <f>IFERROR(__xludf.DUMMYFUNCTION("""COMPUTED_VALUE"""),"Employer who appreciates learning and enables that environment")</f>
        <v>Employer who appreciates learning and enables that environment</v>
      </c>
      <c r="M47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71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71" s="1" t="str">
        <f>IFERROR(__xludf.DUMMYFUNCTION("""COMPUTED_VALUE"""),"Manager who explains what is expected, sets a goal and helps achieve it")</f>
        <v>Manager who explains what is expected, sets a goal and helps achieve it</v>
      </c>
      <c r="P471" s="1" t="str">
        <f>IFERROR(__xludf.DUMMYFUNCTION("""COMPUTED_VALUE"""),"Work with 5 to 6 people in my team")</f>
        <v>Work with 5 to 6 people in my team</v>
      </c>
      <c r="Q471" s="1" t="str">
        <f>IFERROR(__xludf.DUMMYFUNCTION("""COMPUTED_VALUE"""),"Yes, I Understand this is gonna happen everywhere")</f>
        <v>Yes, I Understand this is gonna happen everywhere</v>
      </c>
      <c r="R471" s="1" t="str">
        <f>IFERROR(__xludf.DUMMYFUNCTION("""COMPUTED_VALUE"""),"This will be hard to do, but if it is the right company I would try")</f>
        <v>This will be hard to do, but if it is the right company I would try</v>
      </c>
      <c r="S471" s="1"/>
    </row>
    <row r="472">
      <c r="A472" s="2">
        <f>IFERROR(__xludf.DUMMYFUNCTION("""COMPUTED_VALUE"""),45021.49559304398)</f>
        <v>45021.49559</v>
      </c>
      <c r="B472" s="1" t="str">
        <f>IFERROR(__xludf.DUMMYFUNCTION("""COMPUTED_VALUE"""),"India")</f>
        <v>India</v>
      </c>
      <c r="C472" s="1">
        <f>IFERROR(__xludf.DUMMYFUNCTION("""COMPUTED_VALUE"""),624601.0)</f>
        <v>624601</v>
      </c>
      <c r="D472" s="1" t="str">
        <f>IFERROR(__xludf.DUMMYFUNCTION("""COMPUTED_VALUE"""),"Male")</f>
        <v>Male</v>
      </c>
      <c r="E472" s="1" t="str">
        <f>IFERROR(__xludf.DUMMYFUNCTION("""COMPUTED_VALUE"""),"People from my circle, but not family members")</f>
        <v>People from my circle, but not family members</v>
      </c>
      <c r="F472" s="1" t="str">
        <f>IFERROR(__xludf.DUMMYFUNCTION("""COMPUTED_VALUE"""),"No, But if someone could bare the cost I will")</f>
        <v>No, But if someone could bare the cost I will</v>
      </c>
      <c r="G472" s="1" t="str">
        <f>IFERROR(__xludf.DUMMYFUNCTION("""COMPUTED_VALUE"""),"Will work for 3 years or more")</f>
        <v>Will work for 3 years or more</v>
      </c>
      <c r="H472" s="1" t="str">
        <f>IFERROR(__xludf.DUMMYFUNCTION("""COMPUTED_VALUE"""),"Yes")</f>
        <v>Yes</v>
      </c>
      <c r="I472" s="1" t="str">
        <f>IFERROR(__xludf.DUMMYFUNCTION("""COMPUTED_VALUE"""),"Will work for them")</f>
        <v>Will work for them</v>
      </c>
      <c r="J472" s="1">
        <f>IFERROR(__xludf.DUMMYFUNCTION("""COMPUTED_VALUE"""),6.0)</f>
        <v>6</v>
      </c>
      <c r="K472" s="1" t="str">
        <f>IFERROR(__xludf.DUMMYFUNCTION("""COMPUTED_VALUE"""),"Fully Remote with No option to visit offices")</f>
        <v>Fully Remote with No option to visit offices</v>
      </c>
      <c r="L47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47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72" s="1" t="str">
        <f>IFERROR(__xludf.DUMMYFUNCTION("""COMPUTED_VALUE"""),"Business Operations in any organization, Manage and drive End-to-End Projects or Products, Work in a BPO setup for some well known client, An Artificial Intelligence Specialist / Talking to Robots")</f>
        <v>Business Operations in any organization, Manage and drive End-to-End Projects or Products, Work in a BPO setup for some well known client, An Artificial Intelligence Specialist / Talking to Robots</v>
      </c>
      <c r="O472" s="1" t="str">
        <f>IFERROR(__xludf.DUMMYFUNCTION("""COMPUTED_VALUE"""),"Manager who clearly describes what she/he needs")</f>
        <v>Manager who clearly describes what she/he needs</v>
      </c>
      <c r="P472" s="1" t="str">
        <f>IFERROR(__xludf.DUMMYFUNCTION("""COMPUTED_VALUE"""),"Work alone, Work with 2 to 3 people in my team")</f>
        <v>Work alone, Work with 2 to 3 people in my team</v>
      </c>
      <c r="Q472" s="1" t="str">
        <f>IFERROR(__xludf.DUMMYFUNCTION("""COMPUTED_VALUE"""),"No")</f>
        <v>No</v>
      </c>
      <c r="R472" s="1" t="str">
        <f>IFERROR(__xludf.DUMMYFUNCTION("""COMPUTED_VALUE"""),"This will be hard to do, but if it is the right company I would try")</f>
        <v>This will be hard to do, but if it is the right company I would try</v>
      </c>
      <c r="S472" s="1"/>
    </row>
    <row r="473">
      <c r="A473" s="2">
        <f>IFERROR(__xludf.DUMMYFUNCTION("""COMPUTED_VALUE"""),45021.495998425926)</f>
        <v>45021.496</v>
      </c>
      <c r="B473" s="1" t="str">
        <f>IFERROR(__xludf.DUMMYFUNCTION("""COMPUTED_VALUE"""),"India")</f>
        <v>India</v>
      </c>
      <c r="C473" s="1">
        <f>IFERROR(__xludf.DUMMYFUNCTION("""COMPUTED_VALUE"""),516003.0)</f>
        <v>516003</v>
      </c>
      <c r="D473" s="1" t="str">
        <f>IFERROR(__xludf.DUMMYFUNCTION("""COMPUTED_VALUE"""),"Female")</f>
        <v>Female</v>
      </c>
      <c r="E473" s="1" t="str">
        <f>IFERROR(__xludf.DUMMYFUNCTION("""COMPUTED_VALUE"""),"My Parents")</f>
        <v>My Parents</v>
      </c>
      <c r="F473" s="1" t="str">
        <f>IFERROR(__xludf.DUMMYFUNCTION("""COMPUTED_VALUE"""),"No I would not be pursuing Higher Education outside of India")</f>
        <v>No I would not be pursuing Higher Education outside of India</v>
      </c>
      <c r="G473" s="1" t="str">
        <f>IFERROR(__xludf.DUMMYFUNCTION("""COMPUTED_VALUE"""),"Will work for 3 years or more")</f>
        <v>Will work for 3 years or more</v>
      </c>
      <c r="H473" s="1" t="str">
        <f>IFERROR(__xludf.DUMMYFUNCTION("""COMPUTED_VALUE"""),"Yes")</f>
        <v>Yes</v>
      </c>
      <c r="I473" s="1" t="str">
        <f>IFERROR(__xludf.DUMMYFUNCTION("""COMPUTED_VALUE"""),"Will work for them")</f>
        <v>Will work for them</v>
      </c>
      <c r="J473" s="1">
        <f>IFERROR(__xludf.DUMMYFUNCTION("""COMPUTED_VALUE"""),4.0)</f>
        <v>4</v>
      </c>
      <c r="K473" s="1" t="str">
        <f>IFERROR(__xludf.DUMMYFUNCTION("""COMPUTED_VALUE"""),"Hybrid Working Environment with less than 3 days a month at office")</f>
        <v>Hybrid Working Environment with less than 3 days a month at office</v>
      </c>
      <c r="L4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73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473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473" s="1" t="str">
        <f>IFERROR(__xludf.DUMMYFUNCTION("""COMPUTED_VALUE"""),"Manager who sets targets and expects me to achieve it")</f>
        <v>Manager who sets targets and expects me to achieve it</v>
      </c>
      <c r="P473" s="1" t="str">
        <f>IFERROR(__xludf.DUMMYFUNCTION("""COMPUTED_VALUE"""),"Work with 2 to 3 people in my team")</f>
        <v>Work with 2 to 3 people in my team</v>
      </c>
      <c r="Q473" s="1" t="str">
        <f>IFERROR(__xludf.DUMMYFUNCTION("""COMPUTED_VALUE"""),"Yes, I Understand this is gonna happen everywhere")</f>
        <v>Yes, I Understand this is gonna happen everywhere</v>
      </c>
      <c r="R473" s="1" t="str">
        <f>IFERROR(__xludf.DUMMYFUNCTION("""COMPUTED_VALUE"""),"No way")</f>
        <v>No way</v>
      </c>
      <c r="S473" s="1"/>
    </row>
    <row r="474">
      <c r="A474" s="2">
        <f>IFERROR(__xludf.DUMMYFUNCTION("""COMPUTED_VALUE"""),45021.497354861116)</f>
        <v>45021.49735</v>
      </c>
      <c r="B474" s="1" t="str">
        <f>IFERROR(__xludf.DUMMYFUNCTION("""COMPUTED_VALUE"""),"India")</f>
        <v>India</v>
      </c>
      <c r="C474" s="1">
        <f>IFERROR(__xludf.DUMMYFUNCTION("""COMPUTED_VALUE"""),500080.0)</f>
        <v>500080</v>
      </c>
      <c r="D474" s="1" t="str">
        <f>IFERROR(__xludf.DUMMYFUNCTION("""COMPUTED_VALUE"""),"Male")</f>
        <v>Male</v>
      </c>
      <c r="E474" s="1" t="str">
        <f>IFERROR(__xludf.DUMMYFUNCTION("""COMPUTED_VALUE"""),"People who have changed the world for better")</f>
        <v>People who have changed the world for better</v>
      </c>
      <c r="F474" s="1" t="str">
        <f>IFERROR(__xludf.DUMMYFUNCTION("""COMPUTED_VALUE"""),"Yes, I will earn and do that")</f>
        <v>Yes, I will earn and do that</v>
      </c>
      <c r="G474" s="1" t="str">
        <f>IFERROR(__xludf.DUMMYFUNCTION("""COMPUTED_VALUE"""),"Will work for 3 years or more")</f>
        <v>Will work for 3 years or more</v>
      </c>
      <c r="H474" s="1" t="str">
        <f>IFERROR(__xludf.DUMMYFUNCTION("""COMPUTED_VALUE"""),"No")</f>
        <v>No</v>
      </c>
      <c r="I474" s="1" t="str">
        <f>IFERROR(__xludf.DUMMYFUNCTION("""COMPUTED_VALUE"""),"Will NOT work for them")</f>
        <v>Will NOT work for them</v>
      </c>
      <c r="J474" s="1">
        <f>IFERROR(__xludf.DUMMYFUNCTION("""COMPUTED_VALUE"""),5.0)</f>
        <v>5</v>
      </c>
      <c r="K474" s="1" t="str">
        <f>IFERROR(__xludf.DUMMYFUNCTION("""COMPUTED_VALUE"""),"Hybrid Working Environment with more than 15 days a month at office")</f>
        <v>Hybrid Working Environment with more than 15 days a month at office</v>
      </c>
      <c r="L474" s="1" t="str">
        <f>IFERROR(__xludf.DUMMYFUNCTION("""COMPUTED_VALUE"""),"Employer who rewards learning and enables that environment")</f>
        <v>Employer who rewards learning and enables that environment</v>
      </c>
      <c r="M47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74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74" s="1" t="str">
        <f>IFERROR(__xludf.DUMMYFUNCTION("""COMPUTED_VALUE"""),"Manager who explains what is expected, sets a goal and helps achieve it")</f>
        <v>Manager who explains what is expected, sets a goal and helps achieve it</v>
      </c>
      <c r="P474" s="1" t="str">
        <f>IFERROR(__xludf.DUMMYFUNCTION("""COMPUTED_VALUE"""),"Work with 7 to 10 or more people in my team")</f>
        <v>Work with 7 to 10 or more people in my team</v>
      </c>
      <c r="Q474" s="1" t="str">
        <f>IFERROR(__xludf.DUMMYFUNCTION("""COMPUTED_VALUE"""),"Yes")</f>
        <v>Yes</v>
      </c>
      <c r="R474" s="1" t="str">
        <f>IFERROR(__xludf.DUMMYFUNCTION("""COMPUTED_VALUE"""),"This will be hard to do, but if it is the right company I would try")</f>
        <v>This will be hard to do, but if it is the right company I would try</v>
      </c>
      <c r="S474" s="1"/>
    </row>
    <row r="475">
      <c r="A475" s="2">
        <f>IFERROR(__xludf.DUMMYFUNCTION("""COMPUTED_VALUE"""),45021.49781055556)</f>
        <v>45021.49781</v>
      </c>
      <c r="B475" s="1" t="str">
        <f>IFERROR(__xludf.DUMMYFUNCTION("""COMPUTED_VALUE"""),"India")</f>
        <v>India</v>
      </c>
      <c r="C475" s="1">
        <f>IFERROR(__xludf.DUMMYFUNCTION("""COMPUTED_VALUE"""),516003.0)</f>
        <v>516003</v>
      </c>
      <c r="D475" s="1" t="str">
        <f>IFERROR(__xludf.DUMMYFUNCTION("""COMPUTED_VALUE"""),"Female")</f>
        <v>Female</v>
      </c>
      <c r="E475" s="1" t="str">
        <f>IFERROR(__xludf.DUMMYFUNCTION("""COMPUTED_VALUE"""),"My Parents")</f>
        <v>My Parents</v>
      </c>
      <c r="F475" s="1" t="str">
        <f>IFERROR(__xludf.DUMMYFUNCTION("""COMPUTED_VALUE"""),"Yes, I will earn and do that")</f>
        <v>Yes, I will earn and do that</v>
      </c>
      <c r="G475" s="1" t="str">
        <f>IFERROR(__xludf.DUMMYFUNCTION("""COMPUTED_VALUE"""),"Will work for 3 years or more")</f>
        <v>Will work for 3 years or more</v>
      </c>
      <c r="H475" s="1" t="str">
        <f>IFERROR(__xludf.DUMMYFUNCTION("""COMPUTED_VALUE"""),"Yes")</f>
        <v>Yes</v>
      </c>
      <c r="I475" s="1" t="str">
        <f>IFERROR(__xludf.DUMMYFUNCTION("""COMPUTED_VALUE"""),"Will NOT work for them")</f>
        <v>Will NOT work for them</v>
      </c>
      <c r="J475" s="1">
        <f>IFERROR(__xludf.DUMMYFUNCTION("""COMPUTED_VALUE"""),2.0)</f>
        <v>2</v>
      </c>
      <c r="K475" s="1" t="str">
        <f>IFERROR(__xludf.DUMMYFUNCTION("""COMPUTED_VALUE"""),"Every Day Office Environment")</f>
        <v>Every Day Office Environment</v>
      </c>
      <c r="L475" s="1" t="str">
        <f>IFERROR(__xludf.DUMMYFUNCTION("""COMPUTED_VALUE"""),"Employer who rewards learning and enables that environment")</f>
        <v>Employer who rewards learning and enables that environment</v>
      </c>
      <c r="M47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75" s="1" t="str">
        <f>IFERROR(__xludf.DUMMYFUNCTION("""COMPUTED_VALUE"""),"Design and Creative strategy in any company, Business Operations in any organization, Build and develop a Team, An Artificial Intelligence Specialist / Talking to Robots")</f>
        <v>Design and Creative strategy in any company, Business Operations in any organization, Build and develop a Team, An Artificial Intelligence Specialist / Talking to Robots</v>
      </c>
      <c r="O475" s="1" t="str">
        <f>IFERROR(__xludf.DUMMYFUNCTION("""COMPUTED_VALUE"""),"Manager who sets targets and expects me to achieve it")</f>
        <v>Manager who sets targets and expects me to achieve it</v>
      </c>
      <c r="P475" s="1" t="str">
        <f>IFERROR(__xludf.DUMMYFUNCTION("""COMPUTED_VALUE"""),"Work with 5 to 6 people in my team")</f>
        <v>Work with 5 to 6 people in my team</v>
      </c>
      <c r="Q475" s="1" t="str">
        <f>IFERROR(__xludf.DUMMYFUNCTION("""COMPUTED_VALUE"""),"Yes")</f>
        <v>Yes</v>
      </c>
      <c r="R475" s="1" t="str">
        <f>IFERROR(__xludf.DUMMYFUNCTION("""COMPUTED_VALUE"""),"Will work for 7 years or more")</f>
        <v>Will work for 7 years or more</v>
      </c>
      <c r="S475" s="1"/>
    </row>
    <row r="476">
      <c r="A476" s="2">
        <f>IFERROR(__xludf.DUMMYFUNCTION("""COMPUTED_VALUE"""),45021.50085722222)</f>
        <v>45021.50086</v>
      </c>
      <c r="B476" s="1" t="str">
        <f>IFERROR(__xludf.DUMMYFUNCTION("""COMPUTED_VALUE"""),"India")</f>
        <v>India</v>
      </c>
      <c r="C476" s="1">
        <f>IFERROR(__xludf.DUMMYFUNCTION("""COMPUTED_VALUE"""),500037.0)</f>
        <v>500037</v>
      </c>
      <c r="D476" s="1" t="str">
        <f>IFERROR(__xludf.DUMMYFUNCTION("""COMPUTED_VALUE"""),"Female")</f>
        <v>Female</v>
      </c>
      <c r="E476" s="1" t="str">
        <f>IFERROR(__xludf.DUMMYFUNCTION("""COMPUTED_VALUE"""),"My Parents")</f>
        <v>My Parents</v>
      </c>
      <c r="F476" s="1" t="str">
        <f>IFERROR(__xludf.DUMMYFUNCTION("""COMPUTED_VALUE"""),"No I would not be pursuing Higher Education outside of India")</f>
        <v>No I would not be pursuing Higher Education outside of India</v>
      </c>
      <c r="G476" s="1" t="str">
        <f>IFERROR(__xludf.DUMMYFUNCTION("""COMPUTED_VALUE"""),"Will work for 3 years or more")</f>
        <v>Will work for 3 years or more</v>
      </c>
      <c r="H476" s="1" t="str">
        <f>IFERROR(__xludf.DUMMYFUNCTION("""COMPUTED_VALUE"""),"Yes")</f>
        <v>Yes</v>
      </c>
      <c r="I476" s="1" t="str">
        <f>IFERROR(__xludf.DUMMYFUNCTION("""COMPUTED_VALUE"""),"Will NOT work for them")</f>
        <v>Will NOT work for them</v>
      </c>
      <c r="J476" s="1">
        <f>IFERROR(__xludf.DUMMYFUNCTION("""COMPUTED_VALUE"""),5.0)</f>
        <v>5</v>
      </c>
      <c r="K476" s="1" t="str">
        <f>IFERROR(__xludf.DUMMYFUNCTION("""COMPUTED_VALUE"""),"Every Day Office Environment")</f>
        <v>Every Day Office Environment</v>
      </c>
      <c r="L476" s="1" t="str">
        <f>IFERROR(__xludf.DUMMYFUNCTION("""COMPUTED_VALUE"""),"Employer who appreciates learning and enables that environment")</f>
        <v>Employer who appreciates learning and enables that environment</v>
      </c>
      <c r="M4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76" s="1" t="str">
        <f>IFERROR(__xludf.DUMMYFUNCTION("""COMPUTED_VALUE"""),"Design and Creative strategy in any company, Business Operations in any organization, Design and Develop amazing software, Work in a BPO setup for some well known client")</f>
        <v>Design and Creative strategy in any company, Business Operations in any organization, Design and Develop amazing software, Work in a BPO setup for some well known client</v>
      </c>
      <c r="O476" s="1" t="str">
        <f>IFERROR(__xludf.DUMMYFUNCTION("""COMPUTED_VALUE"""),"Manager who clearly describes what she/he needs")</f>
        <v>Manager who clearly describes what she/he needs</v>
      </c>
      <c r="P476" s="1" t="str">
        <f>IFERROR(__xludf.DUMMYFUNCTION("""COMPUTED_VALUE"""),"Work with 2 to 3 people in my team, Work with 5 to 6 people in my team")</f>
        <v>Work with 2 to 3 people in my team, Work with 5 to 6 people in my team</v>
      </c>
      <c r="Q476" s="1" t="str">
        <f>IFERROR(__xludf.DUMMYFUNCTION("""COMPUTED_VALUE"""),"No")</f>
        <v>No</v>
      </c>
      <c r="R476" s="1" t="str">
        <f>IFERROR(__xludf.DUMMYFUNCTION("""COMPUTED_VALUE"""),"Will work for 7 years or more")</f>
        <v>Will work for 7 years or more</v>
      </c>
      <c r="S476" s="1"/>
    </row>
    <row r="477">
      <c r="A477" s="2">
        <f>IFERROR(__xludf.DUMMYFUNCTION("""COMPUTED_VALUE"""),45021.50122358796)</f>
        <v>45021.50122</v>
      </c>
      <c r="B477" s="1" t="str">
        <f>IFERROR(__xludf.DUMMYFUNCTION("""COMPUTED_VALUE"""),"India")</f>
        <v>India</v>
      </c>
      <c r="C477" s="1">
        <f>IFERROR(__xludf.DUMMYFUNCTION("""COMPUTED_VALUE"""),560064.0)</f>
        <v>560064</v>
      </c>
      <c r="D477" s="1" t="str">
        <f>IFERROR(__xludf.DUMMYFUNCTION("""COMPUTED_VALUE"""),"Male")</f>
        <v>Male</v>
      </c>
      <c r="E477" s="1" t="str">
        <f>IFERROR(__xludf.DUMMYFUNCTION("""COMPUTED_VALUE"""),"My Parents")</f>
        <v>My Parents</v>
      </c>
      <c r="F477" s="1" t="str">
        <f>IFERROR(__xludf.DUMMYFUNCTION("""COMPUTED_VALUE"""),"Yes, I will earn and do that")</f>
        <v>Yes, I will earn and do that</v>
      </c>
      <c r="G477" s="1" t="str">
        <f>IFERROR(__xludf.DUMMYFUNCTION("""COMPUTED_VALUE"""),"Will work for 3 years or more")</f>
        <v>Will work for 3 years or more</v>
      </c>
      <c r="H477" s="1" t="str">
        <f>IFERROR(__xludf.DUMMYFUNCTION("""COMPUTED_VALUE"""),"Yes")</f>
        <v>Yes</v>
      </c>
      <c r="I477" s="1" t="str">
        <f>IFERROR(__xludf.DUMMYFUNCTION("""COMPUTED_VALUE"""),"Will work for them")</f>
        <v>Will work for them</v>
      </c>
      <c r="J477" s="1">
        <f>IFERROR(__xludf.DUMMYFUNCTION("""COMPUTED_VALUE"""),8.0)</f>
        <v>8</v>
      </c>
      <c r="K477" s="1" t="str">
        <f>IFERROR(__xludf.DUMMYFUNCTION("""COMPUTED_VALUE"""),"Hybrid Working Environment with more than 15 days a month at office")</f>
        <v>Hybrid Working Environment with more than 15 days a month at office</v>
      </c>
      <c r="L477" s="1" t="str">
        <f>IFERROR(__xludf.DUMMYFUNCTION("""COMPUTED_VALUE"""),"Employer who rewards learning and enables that environment")</f>
        <v>Employer who rewards learning and enables that environment</v>
      </c>
      <c r="M47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477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477" s="1" t="str">
        <f>IFERROR(__xludf.DUMMYFUNCTION("""COMPUTED_VALUE"""),"Manager who explains what is expected, sets a goal and helps achieve it")</f>
        <v>Manager who explains what is expected, sets a goal and helps achieve it</v>
      </c>
      <c r="P477" s="1" t="str">
        <f>IFERROR(__xludf.DUMMYFUNCTION("""COMPUTED_VALUE"""),"Work with 2 to 3 people in my team")</f>
        <v>Work with 2 to 3 people in my team</v>
      </c>
      <c r="Q477" s="1" t="str">
        <f>IFERROR(__xludf.DUMMYFUNCTION("""COMPUTED_VALUE"""),"Yes, I Understand this is gonna happen everywhere")</f>
        <v>Yes, I Understand this is gonna happen everywhere</v>
      </c>
      <c r="R477" s="1" t="str">
        <f>IFERROR(__xludf.DUMMYFUNCTION("""COMPUTED_VALUE"""),"This will be hard to do, but if it is the right company I would try")</f>
        <v>This will be hard to do, but if it is the right company I would try</v>
      </c>
      <c r="S477" s="1"/>
    </row>
    <row r="478">
      <c r="A478" s="2">
        <f>IFERROR(__xludf.DUMMYFUNCTION("""COMPUTED_VALUE"""),45021.50581530093)</f>
        <v>45021.50582</v>
      </c>
      <c r="B478" s="1" t="str">
        <f>IFERROR(__xludf.DUMMYFUNCTION("""COMPUTED_VALUE"""),"India")</f>
        <v>India</v>
      </c>
      <c r="C478" s="1">
        <f>IFERROR(__xludf.DUMMYFUNCTION("""COMPUTED_VALUE"""),600014.0)</f>
        <v>600014</v>
      </c>
      <c r="D478" s="1" t="str">
        <f>IFERROR(__xludf.DUMMYFUNCTION("""COMPUTED_VALUE"""),"Male")</f>
        <v>Male</v>
      </c>
      <c r="E478" s="1" t="str">
        <f>IFERROR(__xludf.DUMMYFUNCTION("""COMPUTED_VALUE"""),"My Parents")</f>
        <v>My Parents</v>
      </c>
      <c r="F478" s="1" t="str">
        <f>IFERROR(__xludf.DUMMYFUNCTION("""COMPUTED_VALUE"""),"Yes, I will earn and do that")</f>
        <v>Yes, I will earn and do that</v>
      </c>
      <c r="G478" s="1" t="str">
        <f>IFERROR(__xludf.DUMMYFUNCTION("""COMPUTED_VALUE"""),"This will be hard to do, but if it is the right company I would try")</f>
        <v>This will be hard to do, but if it is the right company I would try</v>
      </c>
      <c r="H478" s="1" t="str">
        <f>IFERROR(__xludf.DUMMYFUNCTION("""COMPUTED_VALUE"""),"Yes")</f>
        <v>Yes</v>
      </c>
      <c r="I478" s="1" t="str">
        <f>IFERROR(__xludf.DUMMYFUNCTION("""COMPUTED_VALUE"""),"Will work for them")</f>
        <v>Will work for them</v>
      </c>
      <c r="J478" s="1">
        <f>IFERROR(__xludf.DUMMYFUNCTION("""COMPUTED_VALUE"""),7.0)</f>
        <v>7</v>
      </c>
      <c r="K478" s="1" t="str">
        <f>IFERROR(__xludf.DUMMYFUNCTION("""COMPUTED_VALUE"""),"Fully Remote with Options to travel as and when needed")</f>
        <v>Fully Remote with Options to travel as and when needed</v>
      </c>
      <c r="L478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478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478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478" s="1" t="str">
        <f>IFERROR(__xludf.DUMMYFUNCTION("""COMPUTED_VALUE"""),"Manager who sets unrealistic targets")</f>
        <v>Manager who sets unrealistic targets</v>
      </c>
      <c r="P478" s="1" t="str">
        <f>IFERROR(__xludf.DUMMYFUNCTION("""COMPUTED_VALUE"""),"Work with 2 to 3 people in my team")</f>
        <v>Work with 2 to 3 people in my team</v>
      </c>
      <c r="Q478" s="1" t="str">
        <f>IFERROR(__xludf.DUMMYFUNCTION("""COMPUTED_VALUE"""),"Yes")</f>
        <v>Yes</v>
      </c>
      <c r="R478" s="1" t="str">
        <f>IFERROR(__xludf.DUMMYFUNCTION("""COMPUTED_VALUE"""),"Will work for 7 years or more")</f>
        <v>Will work for 7 years or more</v>
      </c>
      <c r="S478" s="1"/>
    </row>
    <row r="479">
      <c r="A479" s="2">
        <f>IFERROR(__xludf.DUMMYFUNCTION("""COMPUTED_VALUE"""),45021.5093094676)</f>
        <v>45021.50931</v>
      </c>
      <c r="B479" s="1" t="str">
        <f>IFERROR(__xludf.DUMMYFUNCTION("""COMPUTED_VALUE"""),"India")</f>
        <v>India</v>
      </c>
      <c r="C479" s="1">
        <f>IFERROR(__xludf.DUMMYFUNCTION("""COMPUTED_VALUE"""),560064.0)</f>
        <v>560064</v>
      </c>
      <c r="D479" s="1" t="str">
        <f>IFERROR(__xludf.DUMMYFUNCTION("""COMPUTED_VALUE"""),"Male")</f>
        <v>Male</v>
      </c>
      <c r="E479" s="1" t="str">
        <f>IFERROR(__xludf.DUMMYFUNCTION("""COMPUTED_VALUE"""),"My Parents")</f>
        <v>My Parents</v>
      </c>
      <c r="F479" s="1" t="str">
        <f>IFERROR(__xludf.DUMMYFUNCTION("""COMPUTED_VALUE"""),"Yes, I will earn and do that")</f>
        <v>Yes, I will earn and do that</v>
      </c>
      <c r="G479" s="1" t="str">
        <f>IFERROR(__xludf.DUMMYFUNCTION("""COMPUTED_VALUE"""),"This will be hard to do, but if it is the right company I would try")</f>
        <v>This will be hard to do, but if it is the right company I would try</v>
      </c>
      <c r="H479" s="1" t="str">
        <f>IFERROR(__xludf.DUMMYFUNCTION("""COMPUTED_VALUE"""),"No")</f>
        <v>No</v>
      </c>
      <c r="I479" s="1" t="str">
        <f>IFERROR(__xludf.DUMMYFUNCTION("""COMPUTED_VALUE"""),"Will work for them")</f>
        <v>Will work for them</v>
      </c>
      <c r="J479" s="1">
        <f>IFERROR(__xludf.DUMMYFUNCTION("""COMPUTED_VALUE"""),8.0)</f>
        <v>8</v>
      </c>
      <c r="K479" s="1" t="str">
        <f>IFERROR(__xludf.DUMMYFUNCTION("""COMPUTED_VALUE"""),"Hybrid Working Environment with more than 15 days a month at office")</f>
        <v>Hybrid Working Environment with more than 15 days a month at office</v>
      </c>
      <c r="L4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7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79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479" s="1" t="str">
        <f>IFERROR(__xludf.DUMMYFUNCTION("""COMPUTED_VALUE"""),"Manager who sets targets and expects me to achieve it")</f>
        <v>Manager who sets targets and expects me to achieve it</v>
      </c>
      <c r="P479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479" s="1" t="str">
        <f>IFERROR(__xludf.DUMMYFUNCTION("""COMPUTED_VALUE"""),"Yes, I Understand this is gonna happen everywhere")</f>
        <v>Yes, I Understand this is gonna happen everywhere</v>
      </c>
      <c r="R479" s="1" t="str">
        <f>IFERROR(__xludf.DUMMYFUNCTION("""COMPUTED_VALUE"""),"No way")</f>
        <v>No way</v>
      </c>
      <c r="S479" s="1"/>
    </row>
    <row r="480">
      <c r="A480" s="2">
        <f>IFERROR(__xludf.DUMMYFUNCTION("""COMPUTED_VALUE"""),45021.509843368054)</f>
        <v>45021.50984</v>
      </c>
      <c r="B480" s="1" t="str">
        <f>IFERROR(__xludf.DUMMYFUNCTION("""COMPUTED_VALUE"""),"India")</f>
        <v>India</v>
      </c>
      <c r="C480" s="1">
        <f>IFERROR(__xludf.DUMMYFUNCTION("""COMPUTED_VALUE"""),516003.0)</f>
        <v>516003</v>
      </c>
      <c r="D480" s="1" t="str">
        <f>IFERROR(__xludf.DUMMYFUNCTION("""COMPUTED_VALUE"""),"Male")</f>
        <v>Male</v>
      </c>
      <c r="E480" s="1" t="str">
        <f>IFERROR(__xludf.DUMMYFUNCTION("""COMPUTED_VALUE"""),"Influencers who had successful careers")</f>
        <v>Influencers who had successful careers</v>
      </c>
      <c r="F480" s="1" t="str">
        <f>IFERROR(__xludf.DUMMYFUNCTION("""COMPUTED_VALUE"""),"Yes, I will earn and do that")</f>
        <v>Yes, I will earn and do that</v>
      </c>
      <c r="G480" s="1" t="str">
        <f>IFERROR(__xludf.DUMMYFUNCTION("""COMPUTED_VALUE"""),"Will work for 3 years or more")</f>
        <v>Will work for 3 years or more</v>
      </c>
      <c r="H480" s="1" t="str">
        <f>IFERROR(__xludf.DUMMYFUNCTION("""COMPUTED_VALUE"""),"Yes")</f>
        <v>Yes</v>
      </c>
      <c r="I480" s="1" t="str">
        <f>IFERROR(__xludf.DUMMYFUNCTION("""COMPUTED_VALUE"""),"Will work for them")</f>
        <v>Will work for them</v>
      </c>
      <c r="J480" s="1">
        <f>IFERROR(__xludf.DUMMYFUNCTION("""COMPUTED_VALUE"""),2.0)</f>
        <v>2</v>
      </c>
      <c r="K480" s="1" t="str">
        <f>IFERROR(__xludf.DUMMYFUNCTION("""COMPUTED_VALUE"""),"Every Day Office Environment")</f>
        <v>Every Day Office Environment</v>
      </c>
      <c r="L480" s="1" t="str">
        <f>IFERROR(__xludf.DUMMYFUNCTION("""COMPUTED_VALUE"""),"Employer who appreciates learning and enables that environment")</f>
        <v>Employer who appreciates learning and enables that environment</v>
      </c>
      <c r="M48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80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480" s="1" t="str">
        <f>IFERROR(__xludf.DUMMYFUNCTION("""COMPUTED_VALUE"""),"Manager who sets goal and helps me achieve it")</f>
        <v>Manager who sets goal and helps me achieve it</v>
      </c>
      <c r="P480" s="1" t="str">
        <f>IFERROR(__xludf.DUMMYFUNCTION("""COMPUTED_VALUE"""),"Work with 2 to 3 people in my team")</f>
        <v>Work with 2 to 3 people in my team</v>
      </c>
      <c r="Q480" s="1" t="str">
        <f>IFERROR(__xludf.DUMMYFUNCTION("""COMPUTED_VALUE"""),"Yes")</f>
        <v>Yes</v>
      </c>
      <c r="R480" s="1" t="str">
        <f>IFERROR(__xludf.DUMMYFUNCTION("""COMPUTED_VALUE"""),"This will be hard to do, but if it is the right company I would try")</f>
        <v>This will be hard to do, but if it is the right company I would try</v>
      </c>
      <c r="S480" s="1"/>
    </row>
    <row r="481">
      <c r="A481" s="2">
        <f>IFERROR(__xludf.DUMMYFUNCTION("""COMPUTED_VALUE"""),45021.51094309028)</f>
        <v>45021.51094</v>
      </c>
      <c r="B481" s="1" t="str">
        <f>IFERROR(__xludf.DUMMYFUNCTION("""COMPUTED_VALUE"""),"India")</f>
        <v>India</v>
      </c>
      <c r="C481" s="1">
        <f>IFERROR(__xludf.DUMMYFUNCTION("""COMPUTED_VALUE"""),500070.0)</f>
        <v>500070</v>
      </c>
      <c r="D481" s="1" t="str">
        <f>IFERROR(__xludf.DUMMYFUNCTION("""COMPUTED_VALUE"""),"Female")</f>
        <v>Female</v>
      </c>
      <c r="E481" s="1" t="str">
        <f>IFERROR(__xludf.DUMMYFUNCTION("""COMPUTED_VALUE"""),"My Parents")</f>
        <v>My Parents</v>
      </c>
      <c r="F481" s="1" t="str">
        <f>IFERROR(__xludf.DUMMYFUNCTION("""COMPUTED_VALUE"""),"Yes, I will earn and do that")</f>
        <v>Yes, I will earn and do that</v>
      </c>
      <c r="G481" s="1" t="str">
        <f>IFERROR(__xludf.DUMMYFUNCTION("""COMPUTED_VALUE"""),"This will be hard to do, but if it is the right company I would try")</f>
        <v>This will be hard to do, but if it is the right company I would try</v>
      </c>
      <c r="H481" s="1" t="str">
        <f>IFERROR(__xludf.DUMMYFUNCTION("""COMPUTED_VALUE"""),"No")</f>
        <v>No</v>
      </c>
      <c r="I481" s="1" t="str">
        <f>IFERROR(__xludf.DUMMYFUNCTION("""COMPUTED_VALUE"""),"Will NOT work for them")</f>
        <v>Will NOT work for them</v>
      </c>
      <c r="J481" s="1">
        <f>IFERROR(__xludf.DUMMYFUNCTION("""COMPUTED_VALUE"""),5.0)</f>
        <v>5</v>
      </c>
      <c r="K481" s="1" t="str">
        <f>IFERROR(__xludf.DUMMYFUNCTION("""COMPUTED_VALUE"""),"Fully Remote with Options to travel as and when needed")</f>
        <v>Fully Remote with Options to travel as and when needed</v>
      </c>
      <c r="L481" s="1" t="str">
        <f>IFERROR(__xludf.DUMMYFUNCTION("""COMPUTED_VALUE"""),"Employer who appreciates learning and enables that environment")</f>
        <v>Employer who appreciates learning and enables that environment</v>
      </c>
      <c r="M4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81" s="1" t="str">
        <f>IFERROR(__xludf.DUMMYFUNCTION("""COMPUTED_VALUE"""),"Manage and drive End-to-End Projects or Products, Build and develop a Team, Work as a freelancer and do my thing my way, An Artificial Intelligence Specialist / Talking to Robots")</f>
        <v>Manage and drive End-to-End Projects or Products, Build and develop a Team, Work as a freelancer and do my thing my way, An Artificial Intelligence Specialist / Talking to Robots</v>
      </c>
      <c r="O481" s="1" t="str">
        <f>IFERROR(__xludf.DUMMYFUNCTION("""COMPUTED_VALUE"""),"Manager who explains what is expected, sets a goal and helps achieve it")</f>
        <v>Manager who explains what is expected, sets a goal and helps achieve it</v>
      </c>
      <c r="P481" s="1" t="str">
        <f>IFERROR(__xludf.DUMMYFUNCTION("""COMPUTED_VALUE"""),"Work with 2 to 3 people in my team, Work with 5 to 6 people in my team")</f>
        <v>Work with 2 to 3 people in my team, Work with 5 to 6 people in my team</v>
      </c>
      <c r="Q481" s="1" t="str">
        <f>IFERROR(__xludf.DUMMYFUNCTION("""COMPUTED_VALUE"""),"Yes, I Understand this is gonna happen everywhere")</f>
        <v>Yes, I Understand this is gonna happen everywhere</v>
      </c>
      <c r="R481" s="1" t="str">
        <f>IFERROR(__xludf.DUMMYFUNCTION("""COMPUTED_VALUE"""),"This will be hard to do, but if it is the right company I would try")</f>
        <v>This will be hard to do, but if it is the right company I would try</v>
      </c>
      <c r="S481" s="1"/>
    </row>
    <row r="482">
      <c r="A482" s="2">
        <f>IFERROR(__xludf.DUMMYFUNCTION("""COMPUTED_VALUE"""),45021.51324511574)</f>
        <v>45021.51325</v>
      </c>
      <c r="B482" s="1" t="str">
        <f>IFERROR(__xludf.DUMMYFUNCTION("""COMPUTED_VALUE"""),"India")</f>
        <v>India</v>
      </c>
      <c r="C482" s="1">
        <f>IFERROR(__xludf.DUMMYFUNCTION("""COMPUTED_VALUE"""),400067.0)</f>
        <v>400067</v>
      </c>
      <c r="D482" s="1" t="str">
        <f>IFERROR(__xludf.DUMMYFUNCTION("""COMPUTED_VALUE"""),"Male")</f>
        <v>Male</v>
      </c>
      <c r="E482" s="1" t="str">
        <f>IFERROR(__xludf.DUMMYFUNCTION("""COMPUTED_VALUE"""),"My Parents")</f>
        <v>My Parents</v>
      </c>
      <c r="F482" s="1" t="str">
        <f>IFERROR(__xludf.DUMMYFUNCTION("""COMPUTED_VALUE"""),"No I would not be pursuing Higher Education outside of India")</f>
        <v>No I would not be pursuing Higher Education outside of India</v>
      </c>
      <c r="G482" s="1" t="str">
        <f>IFERROR(__xludf.DUMMYFUNCTION("""COMPUTED_VALUE"""),"This will be hard to do, but if it is the right company I would try")</f>
        <v>This will be hard to do, but if it is the right company I would try</v>
      </c>
      <c r="H482" s="1" t="str">
        <f>IFERROR(__xludf.DUMMYFUNCTION("""COMPUTED_VALUE"""),"No")</f>
        <v>No</v>
      </c>
      <c r="I482" s="1" t="str">
        <f>IFERROR(__xludf.DUMMYFUNCTION("""COMPUTED_VALUE"""),"Will NOT work for them")</f>
        <v>Will NOT work for them</v>
      </c>
      <c r="J482" s="1">
        <f>IFERROR(__xludf.DUMMYFUNCTION("""COMPUTED_VALUE"""),10.0)</f>
        <v>10</v>
      </c>
      <c r="K482" s="1" t="str">
        <f>IFERROR(__xludf.DUMMYFUNCTION("""COMPUTED_VALUE"""),"Hybrid Working Environment with more than 15 days a month at office")</f>
        <v>Hybrid Working Environment with more than 15 days a month at office</v>
      </c>
      <c r="L482" s="1" t="str">
        <f>IFERROR(__xludf.DUMMYFUNCTION("""COMPUTED_VALUE"""),"Employer who rewards learning and enables that environment")</f>
        <v>Employer who rewards learning and enables that environment</v>
      </c>
      <c r="M48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482" s="1" t="str">
        <f>IFERROR(__xludf.DUMMYFUNCTION("""COMPUTED_VALUE"""),"Look deeply into Data and generate insights, Work as a freelancer and do my thing my way, Entrepreneur or Start Up, Manufacturing / Oil and Gas/ Construction / Hard Physical Work related")</f>
        <v>Look deeply into Data and generate insights, Work as a freelancer and do my thing my way, Entrepreneur or Start Up, Manufacturing / Oil and Gas/ Construction / Hard Physical Work related</v>
      </c>
      <c r="O482" s="1" t="str">
        <f>IFERROR(__xludf.DUMMYFUNCTION("""COMPUTED_VALUE"""),"Manager who explains what is expected, sets a goal and helps achieve it")</f>
        <v>Manager who explains what is expected, sets a goal and helps achieve it</v>
      </c>
      <c r="P48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482" s="1" t="str">
        <f>IFERROR(__xludf.DUMMYFUNCTION("""COMPUTED_VALUE"""),"Yes, I Understand this is gonna happen everywhere")</f>
        <v>Yes, I Understand this is gonna happen everywhere</v>
      </c>
      <c r="R482" s="1" t="str">
        <f>IFERROR(__xludf.DUMMYFUNCTION("""COMPUTED_VALUE"""),"This will be hard to do, but if it is the right company I would try")</f>
        <v>This will be hard to do, but if it is the right company I would try</v>
      </c>
      <c r="S482" s="1"/>
    </row>
    <row r="483">
      <c r="A483" s="2">
        <f>IFERROR(__xludf.DUMMYFUNCTION("""COMPUTED_VALUE"""),45021.51500292824)</f>
        <v>45021.515</v>
      </c>
      <c r="B483" s="1" t="str">
        <f>IFERROR(__xludf.DUMMYFUNCTION("""COMPUTED_VALUE"""),"India")</f>
        <v>India</v>
      </c>
      <c r="C483" s="1">
        <f>IFERROR(__xludf.DUMMYFUNCTION("""COMPUTED_VALUE"""),50090.0)</f>
        <v>50090</v>
      </c>
      <c r="D483" s="1" t="str">
        <f>IFERROR(__xludf.DUMMYFUNCTION("""COMPUTED_VALUE"""),"Female")</f>
        <v>Female</v>
      </c>
      <c r="E483" s="1" t="str">
        <f>IFERROR(__xludf.DUMMYFUNCTION("""COMPUTED_VALUE"""),"People from my circle, but not family members")</f>
        <v>People from my circle, but not family members</v>
      </c>
      <c r="F483" s="1" t="str">
        <f>IFERROR(__xludf.DUMMYFUNCTION("""COMPUTED_VALUE"""),"Yes, I will earn and do that")</f>
        <v>Yes, I will earn and do that</v>
      </c>
      <c r="G483" s="1" t="str">
        <f>IFERROR(__xludf.DUMMYFUNCTION("""COMPUTED_VALUE"""),"This will be hard to do, but if it is the right company I would try")</f>
        <v>This will be hard to do, but if it is the right company I would try</v>
      </c>
      <c r="H483" s="1" t="str">
        <f>IFERROR(__xludf.DUMMYFUNCTION("""COMPUTED_VALUE"""),"Yes")</f>
        <v>Yes</v>
      </c>
      <c r="I483" s="1" t="str">
        <f>IFERROR(__xludf.DUMMYFUNCTION("""COMPUTED_VALUE"""),"Will work for them")</f>
        <v>Will work for them</v>
      </c>
      <c r="J483" s="1">
        <f>IFERROR(__xludf.DUMMYFUNCTION("""COMPUTED_VALUE"""),7.0)</f>
        <v>7</v>
      </c>
      <c r="K483" s="1" t="str">
        <f>IFERROR(__xludf.DUMMYFUNCTION("""COMPUTED_VALUE"""),"Hybrid Working Environment with less than 3 days a month at office")</f>
        <v>Hybrid Working Environment with less than 3 days a month at office</v>
      </c>
      <c r="L4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83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483" s="1" t="str">
        <f>IFERROR(__xludf.DUMMYFUNCTION("""COMPUTED_VALUE"""),"Manager who sets targets and expects me to achieve it")</f>
        <v>Manager who sets targets and expects me to achieve it</v>
      </c>
      <c r="P483" s="1" t="str">
        <f>IFERROR(__xludf.DUMMYFUNCTION("""COMPUTED_VALUE"""),"Work with 5 to 6 people in my team")</f>
        <v>Work with 5 to 6 people in my team</v>
      </c>
      <c r="Q483" s="1" t="str">
        <f>IFERROR(__xludf.DUMMYFUNCTION("""COMPUTED_VALUE"""),"No")</f>
        <v>No</v>
      </c>
      <c r="R483" s="1" t="str">
        <f>IFERROR(__xludf.DUMMYFUNCTION("""COMPUTED_VALUE"""),"Will work for 7 years or more")</f>
        <v>Will work for 7 years or more</v>
      </c>
      <c r="S483" s="1"/>
    </row>
    <row r="484">
      <c r="A484" s="2">
        <f>IFERROR(__xludf.DUMMYFUNCTION("""COMPUTED_VALUE"""),45021.51741074074)</f>
        <v>45021.51741</v>
      </c>
      <c r="B484" s="1" t="str">
        <f>IFERROR(__xludf.DUMMYFUNCTION("""COMPUTED_VALUE"""),"India")</f>
        <v>India</v>
      </c>
      <c r="C484" s="1">
        <f>IFERROR(__xludf.DUMMYFUNCTION("""COMPUTED_VALUE"""),500045.0)</f>
        <v>500045</v>
      </c>
      <c r="D484" s="1" t="str">
        <f>IFERROR(__xludf.DUMMYFUNCTION("""COMPUTED_VALUE"""),"Female")</f>
        <v>Female</v>
      </c>
      <c r="E484" s="1" t="str">
        <f>IFERROR(__xludf.DUMMYFUNCTION("""COMPUTED_VALUE"""),"Influencers who had successful careers")</f>
        <v>Influencers who had successful careers</v>
      </c>
      <c r="F484" s="1" t="str">
        <f>IFERROR(__xludf.DUMMYFUNCTION("""COMPUTED_VALUE"""),"No, But if someone could bare the cost I will")</f>
        <v>No, But if someone could bare the cost I will</v>
      </c>
      <c r="G484" s="1" t="str">
        <f>IFERROR(__xludf.DUMMYFUNCTION("""COMPUTED_VALUE"""),"This will be hard to do, but if it is the right company I would try")</f>
        <v>This will be hard to do, but if it is the right company I would try</v>
      </c>
      <c r="H484" s="1" t="str">
        <f>IFERROR(__xludf.DUMMYFUNCTION("""COMPUTED_VALUE"""),"Yes")</f>
        <v>Yes</v>
      </c>
      <c r="I484" s="1" t="str">
        <f>IFERROR(__xludf.DUMMYFUNCTION("""COMPUTED_VALUE"""),"Will NOT work for them")</f>
        <v>Will NOT work for them</v>
      </c>
      <c r="J484" s="1">
        <f>IFERROR(__xludf.DUMMYFUNCTION("""COMPUTED_VALUE"""),6.0)</f>
        <v>6</v>
      </c>
      <c r="K484" s="1" t="str">
        <f>IFERROR(__xludf.DUMMYFUNCTION("""COMPUTED_VALUE"""),"Fully Remote with Options to travel as and when needed")</f>
        <v>Fully Remote with Options to travel as and when needed</v>
      </c>
      <c r="L484" s="1" t="str">
        <f>IFERROR(__xludf.DUMMYFUNCTION("""COMPUTED_VALUE"""),"Employer who appreciates learning and enables that environment")</f>
        <v>Employer who appreciates learning and enables that environment</v>
      </c>
      <c r="M48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84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484" s="1" t="str">
        <f>IFERROR(__xludf.DUMMYFUNCTION("""COMPUTED_VALUE"""),"Manager who sets goal and helps me achieve it")</f>
        <v>Manager who sets goal and helps me achieve it</v>
      </c>
      <c r="P48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484" s="1" t="str">
        <f>IFERROR(__xludf.DUMMYFUNCTION("""COMPUTED_VALUE"""),"Yes, I Understand this is gonna happen everywhere")</f>
        <v>Yes, I Understand this is gonna happen everywhere</v>
      </c>
      <c r="R484" s="1" t="str">
        <f>IFERROR(__xludf.DUMMYFUNCTION("""COMPUTED_VALUE"""),"This will be hard to do, but if it is the right company I would try")</f>
        <v>This will be hard to do, but if it is the right company I would try</v>
      </c>
      <c r="S484" s="1"/>
    </row>
    <row r="485">
      <c r="A485" s="2">
        <f>IFERROR(__xludf.DUMMYFUNCTION("""COMPUTED_VALUE"""),45021.51865774306)</f>
        <v>45021.51866</v>
      </c>
      <c r="B485" s="1" t="str">
        <f>IFERROR(__xludf.DUMMYFUNCTION("""COMPUTED_VALUE"""),"India")</f>
        <v>India</v>
      </c>
      <c r="C485" s="1">
        <f>IFERROR(__xludf.DUMMYFUNCTION("""COMPUTED_VALUE"""),400037.0)</f>
        <v>400037</v>
      </c>
      <c r="D485" s="1" t="str">
        <f>IFERROR(__xludf.DUMMYFUNCTION("""COMPUTED_VALUE"""),"Male")</f>
        <v>Male</v>
      </c>
      <c r="E485" s="1" t="str">
        <f>IFERROR(__xludf.DUMMYFUNCTION("""COMPUTED_VALUE"""),"Influencers who had successful careers")</f>
        <v>Influencers who had successful careers</v>
      </c>
      <c r="F485" s="1" t="str">
        <f>IFERROR(__xludf.DUMMYFUNCTION("""COMPUTED_VALUE"""),"No, But if someone could bare the cost I will")</f>
        <v>No, But if someone could bare the cost I will</v>
      </c>
      <c r="G485" s="1" t="str">
        <f>IFERROR(__xludf.DUMMYFUNCTION("""COMPUTED_VALUE"""),"No way")</f>
        <v>No way</v>
      </c>
      <c r="H485" s="1" t="str">
        <f>IFERROR(__xludf.DUMMYFUNCTION("""COMPUTED_VALUE"""),"No")</f>
        <v>No</v>
      </c>
      <c r="I485" s="1" t="str">
        <f>IFERROR(__xludf.DUMMYFUNCTION("""COMPUTED_VALUE"""),"Will NOT work for them")</f>
        <v>Will NOT work for them</v>
      </c>
      <c r="J485" s="1">
        <f>IFERROR(__xludf.DUMMYFUNCTION("""COMPUTED_VALUE"""),3.0)</f>
        <v>3</v>
      </c>
      <c r="K485" s="1" t="str">
        <f>IFERROR(__xludf.DUMMYFUNCTION("""COMPUTED_VALUE"""),"Fully Remote with Options to travel as and when needed")</f>
        <v>Fully Remote with Options to travel as and when needed</v>
      </c>
      <c r="L4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85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485" s="1" t="str">
        <f>IFERROR(__xludf.DUMMYFUNCTION("""COMPUTED_VALUE"""),"Manager who explains what is expected, sets a goal and helps achieve it")</f>
        <v>Manager who explains what is expected, sets a goal and helps achieve it</v>
      </c>
      <c r="P485" s="1" t="str">
        <f>IFERROR(__xludf.DUMMYFUNCTION("""COMPUTED_VALUE"""),"Work with 2 to 3 people in my team, Work with 5 to 6 people in my team, Work with more than 10 people in my team")</f>
        <v>Work with 2 to 3 people in my team, Work with 5 to 6 people in my team, Work with more than 10 people in my team</v>
      </c>
      <c r="Q485" s="1" t="str">
        <f>IFERROR(__xludf.DUMMYFUNCTION("""COMPUTED_VALUE"""),"Yes, I Understand this is gonna happen everywhere")</f>
        <v>Yes, I Understand this is gonna happen everywhere</v>
      </c>
      <c r="R485" s="1" t="str">
        <f>IFERROR(__xludf.DUMMYFUNCTION("""COMPUTED_VALUE"""),"No way")</f>
        <v>No way</v>
      </c>
      <c r="S485" s="1"/>
    </row>
    <row r="486">
      <c r="A486" s="2">
        <f>IFERROR(__xludf.DUMMYFUNCTION("""COMPUTED_VALUE"""),45021.51869814815)</f>
        <v>45021.5187</v>
      </c>
      <c r="B486" s="1" t="str">
        <f>IFERROR(__xludf.DUMMYFUNCTION("""COMPUTED_VALUE"""),"India")</f>
        <v>India</v>
      </c>
      <c r="C486" s="1">
        <f>IFERROR(__xludf.DUMMYFUNCTION("""COMPUTED_VALUE"""),500052.0)</f>
        <v>500052</v>
      </c>
      <c r="D486" s="1" t="str">
        <f>IFERROR(__xludf.DUMMYFUNCTION("""COMPUTED_VALUE"""),"Female")</f>
        <v>Female</v>
      </c>
      <c r="E486" s="1" t="str">
        <f>IFERROR(__xludf.DUMMYFUNCTION("""COMPUTED_VALUE"""),"My Parents")</f>
        <v>My Parents</v>
      </c>
      <c r="F486" s="1" t="str">
        <f>IFERROR(__xludf.DUMMYFUNCTION("""COMPUTED_VALUE"""),"No I would not be pursuing Higher Education outside of India")</f>
        <v>No I would not be pursuing Higher Education outside of India</v>
      </c>
      <c r="G486" s="1" t="str">
        <f>IFERROR(__xludf.DUMMYFUNCTION("""COMPUTED_VALUE"""),"Will work for 3 years or more")</f>
        <v>Will work for 3 years or more</v>
      </c>
      <c r="H486" s="1" t="str">
        <f>IFERROR(__xludf.DUMMYFUNCTION("""COMPUTED_VALUE"""),"No")</f>
        <v>No</v>
      </c>
      <c r="I486" s="1" t="str">
        <f>IFERROR(__xludf.DUMMYFUNCTION("""COMPUTED_VALUE"""),"Will NOT work for them")</f>
        <v>Will NOT work for them</v>
      </c>
      <c r="J486" s="1">
        <f>IFERROR(__xludf.DUMMYFUNCTION("""COMPUTED_VALUE"""),1.0)</f>
        <v>1</v>
      </c>
      <c r="K486" s="1" t="str">
        <f>IFERROR(__xludf.DUMMYFUNCTION("""COMPUTED_VALUE"""),"Fully Remote with Options to travel as and when needed")</f>
        <v>Fully Remote with Options to travel as and when needed</v>
      </c>
      <c r="L4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86" s="1" t="str">
        <f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486" s="1" t="str">
        <f>IFERROR(__xludf.DUMMYFUNCTION("""COMPUTED_VALUE"""),"Manager who sets targets and expects me to achieve it")</f>
        <v>Manager who sets targets and expects me to achieve it</v>
      </c>
      <c r="P486" s="1" t="str">
        <f>IFERROR(__xludf.DUMMYFUNCTION("""COMPUTED_VALUE"""),"Work with 5 to 6 people in my team")</f>
        <v>Work with 5 to 6 people in my team</v>
      </c>
      <c r="Q486" s="1" t="str">
        <f>IFERROR(__xludf.DUMMYFUNCTION("""COMPUTED_VALUE"""),"No")</f>
        <v>No</v>
      </c>
      <c r="R486" s="1" t="str">
        <f>IFERROR(__xludf.DUMMYFUNCTION("""COMPUTED_VALUE"""),"No way")</f>
        <v>No way</v>
      </c>
      <c r="S486" s="1"/>
    </row>
    <row r="487">
      <c r="A487" s="2">
        <f>IFERROR(__xludf.DUMMYFUNCTION("""COMPUTED_VALUE"""),45021.5199579051)</f>
        <v>45021.51996</v>
      </c>
      <c r="B487" s="1" t="str">
        <f>IFERROR(__xludf.DUMMYFUNCTION("""COMPUTED_VALUE"""),"India")</f>
        <v>India</v>
      </c>
      <c r="C487" s="1">
        <f>IFERROR(__xludf.DUMMYFUNCTION("""COMPUTED_VALUE"""),500090.0)</f>
        <v>500090</v>
      </c>
      <c r="D487" s="1" t="str">
        <f>IFERROR(__xludf.DUMMYFUNCTION("""COMPUTED_VALUE"""),"Female")</f>
        <v>Female</v>
      </c>
      <c r="E487" s="1" t="str">
        <f>IFERROR(__xludf.DUMMYFUNCTION("""COMPUTED_VALUE"""),"People who have changed the world for better")</f>
        <v>People who have changed the world for better</v>
      </c>
      <c r="F487" s="1" t="str">
        <f>IFERROR(__xludf.DUMMYFUNCTION("""COMPUTED_VALUE"""),"No, But if someone could bare the cost I will")</f>
        <v>No, But if someone could bare the cost I will</v>
      </c>
      <c r="G487" s="1" t="str">
        <f>IFERROR(__xludf.DUMMYFUNCTION("""COMPUTED_VALUE"""),"This will be hard to do, but if it is the right company I would try")</f>
        <v>This will be hard to do, but if it is the right company I would try</v>
      </c>
      <c r="H487" s="1" t="str">
        <f>IFERROR(__xludf.DUMMYFUNCTION("""COMPUTED_VALUE"""),"No")</f>
        <v>No</v>
      </c>
      <c r="I487" s="1" t="str">
        <f>IFERROR(__xludf.DUMMYFUNCTION("""COMPUTED_VALUE"""),"Will NOT work for them")</f>
        <v>Will NOT work for them</v>
      </c>
      <c r="J487" s="1">
        <f>IFERROR(__xludf.DUMMYFUNCTION("""COMPUTED_VALUE"""),1.0)</f>
        <v>1</v>
      </c>
      <c r="K487" s="1" t="str">
        <f>IFERROR(__xludf.DUMMYFUNCTION("""COMPUTED_VALUE"""),"Hybrid Working Environment with more than 15 days a month at office")</f>
        <v>Hybrid Working Environment with more than 15 days a month at office</v>
      </c>
      <c r="L4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87" s="1" t="str">
        <f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487" s="1" t="str">
        <f>IFERROR(__xludf.DUMMYFUNCTION("""COMPUTED_VALUE"""),"Manager who explains what is expected, sets a goal and helps achieve it")</f>
        <v>Manager who explains what is expected, sets a goal and helps achieve it</v>
      </c>
      <c r="P487" s="1" t="str">
        <f>IFERROR(__xludf.DUMMYFUNCTION("""COMPUTED_VALUE"""),"Work with 5 to 6 people in my team")</f>
        <v>Work with 5 to 6 people in my team</v>
      </c>
      <c r="Q487" s="1" t="str">
        <f>IFERROR(__xludf.DUMMYFUNCTION("""COMPUTED_VALUE"""),"Yes, I Understand this is gonna happen everywhere")</f>
        <v>Yes, I Understand this is gonna happen everywhere</v>
      </c>
      <c r="R487" s="1" t="str">
        <f>IFERROR(__xludf.DUMMYFUNCTION("""COMPUTED_VALUE"""),"No way")</f>
        <v>No way</v>
      </c>
      <c r="S487" s="1"/>
    </row>
    <row r="488">
      <c r="A488" s="2">
        <f>IFERROR(__xludf.DUMMYFUNCTION("""COMPUTED_VALUE"""),45021.52165222222)</f>
        <v>45021.52165</v>
      </c>
      <c r="B488" s="1" t="str">
        <f>IFERROR(__xludf.DUMMYFUNCTION("""COMPUTED_VALUE"""),"India")</f>
        <v>India</v>
      </c>
      <c r="C488" s="1">
        <f>IFERROR(__xludf.DUMMYFUNCTION("""COMPUTED_VALUE"""),400077.0)</f>
        <v>400077</v>
      </c>
      <c r="D488" s="1" t="str">
        <f>IFERROR(__xludf.DUMMYFUNCTION("""COMPUTED_VALUE"""),"Male")</f>
        <v>Male</v>
      </c>
      <c r="E488" s="1" t="str">
        <f>IFERROR(__xludf.DUMMYFUNCTION("""COMPUTED_VALUE"""),"My Parents")</f>
        <v>My Parents</v>
      </c>
      <c r="F488" s="1" t="str">
        <f>IFERROR(__xludf.DUMMYFUNCTION("""COMPUTED_VALUE"""),"No I would not be pursuing Higher Education outside of India")</f>
        <v>No I would not be pursuing Higher Education outside of India</v>
      </c>
      <c r="G488" s="1" t="str">
        <f>IFERROR(__xludf.DUMMYFUNCTION("""COMPUTED_VALUE"""),"This will be hard to do, but if it is the right company I would try")</f>
        <v>This will be hard to do, but if it is the right company I would try</v>
      </c>
      <c r="H488" s="1" t="str">
        <f>IFERROR(__xludf.DUMMYFUNCTION("""COMPUTED_VALUE"""),"No")</f>
        <v>No</v>
      </c>
      <c r="I488" s="1" t="str">
        <f>IFERROR(__xludf.DUMMYFUNCTION("""COMPUTED_VALUE"""),"Will NOT work for them")</f>
        <v>Will NOT work for them</v>
      </c>
      <c r="J488" s="1">
        <f>IFERROR(__xludf.DUMMYFUNCTION("""COMPUTED_VALUE"""),5.0)</f>
        <v>5</v>
      </c>
      <c r="K488" s="1" t="str">
        <f>IFERROR(__xludf.DUMMYFUNCTION("""COMPUTED_VALUE"""),"Every Day Office Environment")</f>
        <v>Every Day Office Environment</v>
      </c>
      <c r="L4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8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488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488" s="1" t="str">
        <f>IFERROR(__xludf.DUMMYFUNCTION("""COMPUTED_VALUE"""),"Manager who sets goal and helps me achieve it")</f>
        <v>Manager who sets goal and helps me achieve it</v>
      </c>
      <c r="P488" s="1" t="str">
        <f>IFERROR(__xludf.DUMMYFUNCTION("""COMPUTED_VALUE"""),"Work with 2 to 3 people in my team")</f>
        <v>Work with 2 to 3 people in my team</v>
      </c>
      <c r="Q488" s="1" t="str">
        <f>IFERROR(__xludf.DUMMYFUNCTION("""COMPUTED_VALUE"""),"Yes")</f>
        <v>Yes</v>
      </c>
      <c r="R488" s="1" t="str">
        <f>IFERROR(__xludf.DUMMYFUNCTION("""COMPUTED_VALUE"""),"No way")</f>
        <v>No way</v>
      </c>
      <c r="S488" s="1"/>
    </row>
    <row r="489">
      <c r="A489" s="2">
        <f>IFERROR(__xludf.DUMMYFUNCTION("""COMPUTED_VALUE"""),45021.52217078704)</f>
        <v>45021.52217</v>
      </c>
      <c r="B489" s="1" t="str">
        <f>IFERROR(__xludf.DUMMYFUNCTION("""COMPUTED_VALUE"""),"India")</f>
        <v>India</v>
      </c>
      <c r="C489" s="1">
        <f>IFERROR(__xludf.DUMMYFUNCTION("""COMPUTED_VALUE"""),600123.0)</f>
        <v>600123</v>
      </c>
      <c r="D489" s="1" t="str">
        <f>IFERROR(__xludf.DUMMYFUNCTION("""COMPUTED_VALUE"""),"Male")</f>
        <v>Male</v>
      </c>
      <c r="E489" s="1" t="str">
        <f>IFERROR(__xludf.DUMMYFUNCTION("""COMPUTED_VALUE"""),"People from my circle, but not family members")</f>
        <v>People from my circle, but not family members</v>
      </c>
      <c r="F489" s="1" t="str">
        <f>IFERROR(__xludf.DUMMYFUNCTION("""COMPUTED_VALUE"""),"No I would not be pursuing Higher Education outside of India")</f>
        <v>No I would not be pursuing Higher Education outside of India</v>
      </c>
      <c r="G489" s="1" t="str">
        <f>IFERROR(__xludf.DUMMYFUNCTION("""COMPUTED_VALUE"""),"Will work for 3 years or more")</f>
        <v>Will work for 3 years or more</v>
      </c>
      <c r="H489" s="1" t="str">
        <f>IFERROR(__xludf.DUMMYFUNCTION("""COMPUTED_VALUE"""),"Yes")</f>
        <v>Yes</v>
      </c>
      <c r="I489" s="1" t="str">
        <f>IFERROR(__xludf.DUMMYFUNCTION("""COMPUTED_VALUE"""),"Will work for them")</f>
        <v>Will work for them</v>
      </c>
      <c r="J489" s="1">
        <f>IFERROR(__xludf.DUMMYFUNCTION("""COMPUTED_VALUE"""),7.0)</f>
        <v>7</v>
      </c>
      <c r="K489" s="1" t="str">
        <f>IFERROR(__xludf.DUMMYFUNCTION("""COMPUTED_VALUE"""),"Every Day Office Environment")</f>
        <v>Every Day Office Environment</v>
      </c>
      <c r="L4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489" s="1" t="str">
        <f>IFERROR(__xludf.DUMMYFUNCTION("""COMPUTED_VALUE"""),"Build and develop a Team, Work as a freelancer and do my thing my way, Entrepreneur or Start Up, I Want to sell things/Sales")</f>
        <v>Build and develop a Team, Work as a freelancer and do my thing my way, Entrepreneur or Start Up, I Want to sell things/Sales</v>
      </c>
      <c r="O489" s="1" t="str">
        <f>IFERROR(__xludf.DUMMYFUNCTION("""COMPUTED_VALUE"""),"Manager who sets targets and expects me to achieve it")</f>
        <v>Manager who sets targets and expects me to achieve it</v>
      </c>
      <c r="P489" s="1" t="str">
        <f>IFERROR(__xludf.DUMMYFUNCTION("""COMPUTED_VALUE"""),"Work alone")</f>
        <v>Work alone</v>
      </c>
      <c r="Q489" s="1" t="str">
        <f>IFERROR(__xludf.DUMMYFUNCTION("""COMPUTED_VALUE"""),"Yes")</f>
        <v>Yes</v>
      </c>
      <c r="R489" s="1" t="str">
        <f>IFERROR(__xludf.DUMMYFUNCTION("""COMPUTED_VALUE"""),"Will work for 7 years or more")</f>
        <v>Will work for 7 years or more</v>
      </c>
      <c r="S489" s="1"/>
    </row>
    <row r="490">
      <c r="A490" s="2">
        <f>IFERROR(__xludf.DUMMYFUNCTION("""COMPUTED_VALUE"""),45021.523804826385)</f>
        <v>45021.5238</v>
      </c>
      <c r="B490" s="1" t="str">
        <f>IFERROR(__xludf.DUMMYFUNCTION("""COMPUTED_VALUE"""),"India")</f>
        <v>India</v>
      </c>
      <c r="C490" s="1">
        <f>IFERROR(__xludf.DUMMYFUNCTION("""COMPUTED_VALUE"""),500070.0)</f>
        <v>500070</v>
      </c>
      <c r="D490" s="1" t="str">
        <f>IFERROR(__xludf.DUMMYFUNCTION("""COMPUTED_VALUE"""),"Female")</f>
        <v>Female</v>
      </c>
      <c r="E490" s="1" t="str">
        <f>IFERROR(__xludf.DUMMYFUNCTION("""COMPUTED_VALUE"""),"Influencers who had successful careers")</f>
        <v>Influencers who had successful careers</v>
      </c>
      <c r="F490" s="1" t="str">
        <f>IFERROR(__xludf.DUMMYFUNCTION("""COMPUTED_VALUE"""),"No I would not be pursuing Higher Education outside of India")</f>
        <v>No I would not be pursuing Higher Education outside of India</v>
      </c>
      <c r="G490" s="1" t="str">
        <f>IFERROR(__xludf.DUMMYFUNCTION("""COMPUTED_VALUE"""),"This will be hard to do, but if it is the right company I would try")</f>
        <v>This will be hard to do, but if it is the right company I would try</v>
      </c>
      <c r="H490" s="1" t="str">
        <f>IFERROR(__xludf.DUMMYFUNCTION("""COMPUTED_VALUE"""),"Yes")</f>
        <v>Yes</v>
      </c>
      <c r="I490" s="1" t="str">
        <f>IFERROR(__xludf.DUMMYFUNCTION("""COMPUTED_VALUE"""),"Will work for them")</f>
        <v>Will work for them</v>
      </c>
      <c r="J490" s="1">
        <f>IFERROR(__xludf.DUMMYFUNCTION("""COMPUTED_VALUE"""),9.0)</f>
        <v>9</v>
      </c>
      <c r="K490" s="1" t="str">
        <f>IFERROR(__xludf.DUMMYFUNCTION("""COMPUTED_VALUE"""),"Fully Remote with No option to visit offices")</f>
        <v>Fully Remote with No option to visit offices</v>
      </c>
      <c r="L490" s="1" t="str">
        <f>IFERROR(__xludf.DUMMYFUNCTION("""COMPUTED_VALUE"""),"Employer who rewards learning and enables that environment")</f>
        <v>Employer who rewards learning and enables that environment</v>
      </c>
      <c r="M49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90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490" s="1" t="str">
        <f>IFERROR(__xludf.DUMMYFUNCTION("""COMPUTED_VALUE"""),"Manager who clearly describes what she/he needs")</f>
        <v>Manager who clearly describes what she/he needs</v>
      </c>
      <c r="P490" s="1" t="str">
        <f>IFERROR(__xludf.DUMMYFUNCTION("""COMPUTED_VALUE"""),"Work with 5 to 6 people in my team")</f>
        <v>Work with 5 to 6 people in my team</v>
      </c>
      <c r="Q490" s="1" t="str">
        <f>IFERROR(__xludf.DUMMYFUNCTION("""COMPUTED_VALUE"""),"Yes")</f>
        <v>Yes</v>
      </c>
      <c r="R490" s="1" t="str">
        <f>IFERROR(__xludf.DUMMYFUNCTION("""COMPUTED_VALUE"""),"This will be hard to do, but if it is the right company I would try")</f>
        <v>This will be hard to do, but if it is the right company I would try</v>
      </c>
      <c r="S490" s="1"/>
    </row>
    <row r="491">
      <c r="A491" s="2">
        <f>IFERROR(__xludf.DUMMYFUNCTION("""COMPUTED_VALUE"""),45021.52403349537)</f>
        <v>45021.52403</v>
      </c>
      <c r="B491" s="1" t="str">
        <f>IFERROR(__xludf.DUMMYFUNCTION("""COMPUTED_VALUE"""),"India")</f>
        <v>India</v>
      </c>
      <c r="C491" s="1">
        <f>IFERROR(__xludf.DUMMYFUNCTION("""COMPUTED_VALUE"""),580031.0)</f>
        <v>580031</v>
      </c>
      <c r="D491" s="1" t="str">
        <f>IFERROR(__xludf.DUMMYFUNCTION("""COMPUTED_VALUE"""),"Male")</f>
        <v>Male</v>
      </c>
      <c r="E491" s="1" t="str">
        <f>IFERROR(__xludf.DUMMYFUNCTION("""COMPUTED_VALUE"""),"My Parents")</f>
        <v>My Parents</v>
      </c>
      <c r="F491" s="1" t="str">
        <f>IFERROR(__xludf.DUMMYFUNCTION("""COMPUTED_VALUE"""),"No I would not be pursuing Higher Education outside of India")</f>
        <v>No I would not be pursuing Higher Education outside of India</v>
      </c>
      <c r="G491" s="1" t="str">
        <f>IFERROR(__xludf.DUMMYFUNCTION("""COMPUTED_VALUE"""),"This will be hard to do, but if it is the right company I would try")</f>
        <v>This will be hard to do, but if it is the right company I would try</v>
      </c>
      <c r="H491" s="1" t="str">
        <f>IFERROR(__xludf.DUMMYFUNCTION("""COMPUTED_VALUE"""),"Yes")</f>
        <v>Yes</v>
      </c>
      <c r="I491" s="1" t="str">
        <f>IFERROR(__xludf.DUMMYFUNCTION("""COMPUTED_VALUE"""),"Will work for them")</f>
        <v>Will work for them</v>
      </c>
      <c r="J491" s="1">
        <f>IFERROR(__xludf.DUMMYFUNCTION("""COMPUTED_VALUE"""),5.0)</f>
        <v>5</v>
      </c>
      <c r="K491" s="1" t="str">
        <f>IFERROR(__xludf.DUMMYFUNCTION("""COMPUTED_VALUE"""),"Hybrid Working Environment with less than 3 days a month at office")</f>
        <v>Hybrid Working Environment with less than 3 days a month at office</v>
      </c>
      <c r="L4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91" s="1" t="str">
        <f>IFERROR(__xludf.DUMMYFUNCTION("""COMPUTED_VALUE"""),"Teaching in any of the institutes/colleges/online or offline, Manage and drive End-to-End Projects or Products, Design and Develop amazing software, Work as a freelancer and do my thing my way")</f>
        <v>Teaching in any of the institutes/colleges/online or offline, Manage and drive End-to-End Projects or Products, Design and Develop amazing software, Work as a freelancer and do my thing my way</v>
      </c>
      <c r="O491" s="1" t="str">
        <f>IFERROR(__xludf.DUMMYFUNCTION("""COMPUTED_VALUE"""),"Manager who explains what is expected, sets a goal and helps achieve it")</f>
        <v>Manager who explains what is expected, sets a goal and helps achieve it</v>
      </c>
      <c r="P491" s="1" t="str">
        <f>IFERROR(__xludf.DUMMYFUNCTION("""COMPUTED_VALUE"""),"Work with 2 to 3 people in my team")</f>
        <v>Work with 2 to 3 people in my team</v>
      </c>
      <c r="Q491" s="1" t="str">
        <f>IFERROR(__xludf.DUMMYFUNCTION("""COMPUTED_VALUE"""),"Yes, I Understand this is gonna happen everywhere")</f>
        <v>Yes, I Understand this is gonna happen everywhere</v>
      </c>
      <c r="R491" s="1" t="str">
        <f>IFERROR(__xludf.DUMMYFUNCTION("""COMPUTED_VALUE"""),"No way")</f>
        <v>No way</v>
      </c>
      <c r="S491" s="1"/>
    </row>
    <row r="492">
      <c r="A492" s="2">
        <f>IFERROR(__xludf.DUMMYFUNCTION("""COMPUTED_VALUE"""),45021.52759583334)</f>
        <v>45021.5276</v>
      </c>
      <c r="B492" s="1" t="str">
        <f>IFERROR(__xludf.DUMMYFUNCTION("""COMPUTED_VALUE"""),"India")</f>
        <v>India</v>
      </c>
      <c r="C492" s="1">
        <f>IFERROR(__xludf.DUMMYFUNCTION("""COMPUTED_VALUE"""),400067.0)</f>
        <v>400067</v>
      </c>
      <c r="D492" s="1" t="str">
        <f>IFERROR(__xludf.DUMMYFUNCTION("""COMPUTED_VALUE"""),"Female")</f>
        <v>Female</v>
      </c>
      <c r="E492" s="1" t="str">
        <f>IFERROR(__xludf.DUMMYFUNCTION("""COMPUTED_VALUE"""),"My Parents")</f>
        <v>My Parents</v>
      </c>
      <c r="F492" s="1" t="str">
        <f>IFERROR(__xludf.DUMMYFUNCTION("""COMPUTED_VALUE"""),"No I would not be pursuing Higher Education outside of India")</f>
        <v>No I would not be pursuing Higher Education outside of India</v>
      </c>
      <c r="G492" s="1" t="str">
        <f>IFERROR(__xludf.DUMMYFUNCTION("""COMPUTED_VALUE"""),"This will be hard to do, but if it is the right company I would try")</f>
        <v>This will be hard to do, but if it is the right company I would try</v>
      </c>
      <c r="H492" s="1" t="str">
        <f>IFERROR(__xludf.DUMMYFUNCTION("""COMPUTED_VALUE"""),"No")</f>
        <v>No</v>
      </c>
      <c r="I492" s="1" t="str">
        <f>IFERROR(__xludf.DUMMYFUNCTION("""COMPUTED_VALUE"""),"Will NOT work for them")</f>
        <v>Will NOT work for them</v>
      </c>
      <c r="J492" s="1">
        <f>IFERROR(__xludf.DUMMYFUNCTION("""COMPUTED_VALUE"""),7.0)</f>
        <v>7</v>
      </c>
      <c r="K492" s="1" t="str">
        <f>IFERROR(__xludf.DUMMYFUNCTION("""COMPUTED_VALUE"""),"Hybrid Working Environment with less than 3 days a month at office")</f>
        <v>Hybrid Working Environment with less than 3 days a month at office</v>
      </c>
      <c r="L4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92" s="1" t="str">
        <f>IFERROR(__xludf.DUMMYFUNCTION("""COMPUTED_VALUE"""),"Teaching in any of the institutes/colleges/online or offline, Business Operations in any organization, Look deeply into Data and generate insights, Work in a BPO setup for some well known client")</f>
        <v>Teaching in any of the institutes/colleges/online or offline, Business Operations in any organization, Look deeply into Data and generate insights, Work in a BPO setup for some well known client</v>
      </c>
      <c r="O492" s="1" t="str">
        <f>IFERROR(__xludf.DUMMYFUNCTION("""COMPUTED_VALUE"""),"Manager who explains what is expected, sets a goal and helps achieve it")</f>
        <v>Manager who explains what is expected, sets a goal and helps achieve it</v>
      </c>
      <c r="P49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492" s="1" t="str">
        <f>IFERROR(__xludf.DUMMYFUNCTION("""COMPUTED_VALUE"""),"Yes, I Understand this is gonna happen everywhere")</f>
        <v>Yes, I Understand this is gonna happen everywhere</v>
      </c>
      <c r="R492" s="1" t="str">
        <f>IFERROR(__xludf.DUMMYFUNCTION("""COMPUTED_VALUE"""),"No way")</f>
        <v>No way</v>
      </c>
      <c r="S492" s="1"/>
    </row>
    <row r="493">
      <c r="A493" s="2">
        <f>IFERROR(__xludf.DUMMYFUNCTION("""COMPUTED_VALUE"""),45021.5285830787)</f>
        <v>45021.52858</v>
      </c>
      <c r="B493" s="1" t="str">
        <f>IFERROR(__xludf.DUMMYFUNCTION("""COMPUTED_VALUE"""),"India")</f>
        <v>India</v>
      </c>
      <c r="C493" s="1">
        <f>IFERROR(__xludf.DUMMYFUNCTION("""COMPUTED_VALUE"""),560018.0)</f>
        <v>560018</v>
      </c>
      <c r="D493" s="1" t="str">
        <f>IFERROR(__xludf.DUMMYFUNCTION("""COMPUTED_VALUE"""),"Female")</f>
        <v>Female</v>
      </c>
      <c r="E493" s="1" t="str">
        <f>IFERROR(__xludf.DUMMYFUNCTION("""COMPUTED_VALUE"""),"My Parents")</f>
        <v>My Parents</v>
      </c>
      <c r="F493" s="1" t="str">
        <f>IFERROR(__xludf.DUMMYFUNCTION("""COMPUTED_VALUE"""),"No, But if someone could bare the cost I will")</f>
        <v>No, But if someone could bare the cost I will</v>
      </c>
      <c r="G493" s="1" t="str">
        <f>IFERROR(__xludf.DUMMYFUNCTION("""COMPUTED_VALUE"""),"This will be hard to do, but if it is the right company I would try")</f>
        <v>This will be hard to do, but if it is the right company I would try</v>
      </c>
      <c r="H493" s="1" t="str">
        <f>IFERROR(__xludf.DUMMYFUNCTION("""COMPUTED_VALUE"""),"No")</f>
        <v>No</v>
      </c>
      <c r="I493" s="1" t="str">
        <f>IFERROR(__xludf.DUMMYFUNCTION("""COMPUTED_VALUE"""),"Will work for them")</f>
        <v>Will work for them</v>
      </c>
      <c r="J493" s="1">
        <f>IFERROR(__xludf.DUMMYFUNCTION("""COMPUTED_VALUE"""),7.0)</f>
        <v>7</v>
      </c>
      <c r="K493" s="1" t="str">
        <f>IFERROR(__xludf.DUMMYFUNCTION("""COMPUTED_VALUE"""),"Hybrid Working Environment with more than 15 days a month at office")</f>
        <v>Hybrid Working Environment with more than 15 days a month at office</v>
      </c>
      <c r="L4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93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493" s="1" t="str">
        <f>IFERROR(__xludf.DUMMYFUNCTION("""COMPUTED_VALUE"""),"Manager who sets targets and expects me to achieve it")</f>
        <v>Manager who sets targets and expects me to achieve it</v>
      </c>
      <c r="P493" s="1" t="str">
        <f>IFERROR(__xludf.DUMMYFUNCTION("""COMPUTED_VALUE"""),"Work with 7 to 10 or more people in my team")</f>
        <v>Work with 7 to 10 or more people in my team</v>
      </c>
      <c r="Q493" s="1" t="str">
        <f>IFERROR(__xludf.DUMMYFUNCTION("""COMPUTED_VALUE"""),"Yes, I Understand this is gonna happen everywhere")</f>
        <v>Yes, I Understand this is gonna happen everywhere</v>
      </c>
      <c r="R493" s="1" t="str">
        <f>IFERROR(__xludf.DUMMYFUNCTION("""COMPUTED_VALUE"""),"This will be hard to do, but if it is the right company I would try")</f>
        <v>This will be hard to do, but if it is the right company I would try</v>
      </c>
      <c r="S493" s="1"/>
    </row>
    <row r="494">
      <c r="A494" s="2">
        <f>IFERROR(__xludf.DUMMYFUNCTION("""COMPUTED_VALUE"""),45021.53314594907)</f>
        <v>45021.53315</v>
      </c>
      <c r="B494" s="1" t="str">
        <f>IFERROR(__xludf.DUMMYFUNCTION("""COMPUTED_VALUE"""),"India")</f>
        <v>India</v>
      </c>
      <c r="C494" s="1">
        <f>IFERROR(__xludf.DUMMYFUNCTION("""COMPUTED_VALUE"""),641011.0)</f>
        <v>641011</v>
      </c>
      <c r="D494" s="1" t="str">
        <f>IFERROR(__xludf.DUMMYFUNCTION("""COMPUTED_VALUE"""),"Male")</f>
        <v>Male</v>
      </c>
      <c r="E494" s="1" t="str">
        <f>IFERROR(__xludf.DUMMYFUNCTION("""COMPUTED_VALUE"""),"My Parents")</f>
        <v>My Parents</v>
      </c>
      <c r="F494" s="1" t="str">
        <f>IFERROR(__xludf.DUMMYFUNCTION("""COMPUTED_VALUE"""),"No, But if someone could bare the cost I will")</f>
        <v>No, But if someone could bare the cost I will</v>
      </c>
      <c r="G494" s="1" t="str">
        <f>IFERROR(__xludf.DUMMYFUNCTION("""COMPUTED_VALUE"""),"Will work for 3 years or more")</f>
        <v>Will work for 3 years or more</v>
      </c>
      <c r="H494" s="1" t="str">
        <f>IFERROR(__xludf.DUMMYFUNCTION("""COMPUTED_VALUE"""),"Yes")</f>
        <v>Yes</v>
      </c>
      <c r="I494" s="1" t="str">
        <f>IFERROR(__xludf.DUMMYFUNCTION("""COMPUTED_VALUE"""),"Will work for them")</f>
        <v>Will work for them</v>
      </c>
      <c r="J494" s="1">
        <f>IFERROR(__xludf.DUMMYFUNCTION("""COMPUTED_VALUE"""),7.0)</f>
        <v>7</v>
      </c>
      <c r="K494" s="1" t="str">
        <f>IFERROR(__xludf.DUMMYFUNCTION("""COMPUTED_VALUE"""),"Hybrid Working Environment with less than 3 days a month at office")</f>
        <v>Hybrid Working Environment with less than 3 days a month at office</v>
      </c>
      <c r="L494" s="1" t="str">
        <f>IFERROR(__xludf.DUMMYFUNCTION("""COMPUTED_VALUE"""),"Employer who appreciates learning and enables that environment")</f>
        <v>Employer who appreciates learning and enables that environment</v>
      </c>
      <c r="M494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49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494" s="1" t="str">
        <f>IFERROR(__xludf.DUMMYFUNCTION("""COMPUTED_VALUE"""),"Manager who clearly describes what she/he needs")</f>
        <v>Manager who clearly describes what she/he needs</v>
      </c>
      <c r="P494" s="1" t="str">
        <f>IFERROR(__xludf.DUMMYFUNCTION("""COMPUTED_VALUE"""),"Work with 2 to 3 people in my team")</f>
        <v>Work with 2 to 3 people in my team</v>
      </c>
      <c r="Q494" s="1" t="str">
        <f>IFERROR(__xludf.DUMMYFUNCTION("""COMPUTED_VALUE"""),"Yes")</f>
        <v>Yes</v>
      </c>
      <c r="R494" s="1" t="str">
        <f>IFERROR(__xludf.DUMMYFUNCTION("""COMPUTED_VALUE"""),"Will work for 7 years or more")</f>
        <v>Will work for 7 years or more</v>
      </c>
      <c r="S494" s="1"/>
    </row>
    <row r="495">
      <c r="A495" s="2">
        <f>IFERROR(__xludf.DUMMYFUNCTION("""COMPUTED_VALUE"""),45021.53397420139)</f>
        <v>45021.53397</v>
      </c>
      <c r="B495" s="1" t="str">
        <f>IFERROR(__xludf.DUMMYFUNCTION("""COMPUTED_VALUE"""),"India")</f>
        <v>India</v>
      </c>
      <c r="C495" s="1">
        <f>IFERROR(__xludf.DUMMYFUNCTION("""COMPUTED_VALUE"""),500085.0)</f>
        <v>500085</v>
      </c>
      <c r="D495" s="1" t="str">
        <f>IFERROR(__xludf.DUMMYFUNCTION("""COMPUTED_VALUE"""),"Female")</f>
        <v>Female</v>
      </c>
      <c r="E495" s="1" t="str">
        <f>IFERROR(__xludf.DUMMYFUNCTION("""COMPUTED_VALUE"""),"My Parents")</f>
        <v>My Parents</v>
      </c>
      <c r="F495" s="1" t="str">
        <f>IFERROR(__xludf.DUMMYFUNCTION("""COMPUTED_VALUE"""),"Yes, I will earn and do that")</f>
        <v>Yes, I will earn and do that</v>
      </c>
      <c r="G495" s="1" t="str">
        <f>IFERROR(__xludf.DUMMYFUNCTION("""COMPUTED_VALUE"""),"This will be hard to do, but if it is the right company I would try")</f>
        <v>This will be hard to do, but if it is the right company I would try</v>
      </c>
      <c r="H495" s="1" t="str">
        <f>IFERROR(__xludf.DUMMYFUNCTION("""COMPUTED_VALUE"""),"No")</f>
        <v>No</v>
      </c>
      <c r="I495" s="1" t="str">
        <f>IFERROR(__xludf.DUMMYFUNCTION("""COMPUTED_VALUE"""),"Will NOT work for them")</f>
        <v>Will NOT work for them</v>
      </c>
      <c r="J495" s="1">
        <f>IFERROR(__xludf.DUMMYFUNCTION("""COMPUTED_VALUE"""),1.0)</f>
        <v>1</v>
      </c>
      <c r="K495" s="1" t="str">
        <f>IFERROR(__xludf.DUMMYFUNCTION("""COMPUTED_VALUE"""),"Fully Remote with Options to travel as and when needed")</f>
        <v>Fully Remote with Options to travel as and when needed</v>
      </c>
      <c r="L495" s="1" t="str">
        <f>IFERROR(__xludf.DUMMYFUNCTION("""COMPUTED_VALUE"""),"Employer who appreciates learning and enables that environment")</f>
        <v>Employer who appreciates learning and enables that environment</v>
      </c>
      <c r="M49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95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495" s="1" t="str">
        <f>IFERROR(__xludf.DUMMYFUNCTION("""COMPUTED_VALUE"""),"Manager who sets goal and helps me achieve it")</f>
        <v>Manager who sets goal and helps me achieve it</v>
      </c>
      <c r="P495" s="1" t="str">
        <f>IFERROR(__xludf.DUMMYFUNCTION("""COMPUTED_VALUE"""),"Work with 2 to 3 people in my team")</f>
        <v>Work with 2 to 3 people in my team</v>
      </c>
      <c r="Q495" s="1" t="str">
        <f>IFERROR(__xludf.DUMMYFUNCTION("""COMPUTED_VALUE"""),"I have NO other choice")</f>
        <v>I have NO other choice</v>
      </c>
      <c r="R495" s="1" t="str">
        <f>IFERROR(__xludf.DUMMYFUNCTION("""COMPUTED_VALUE"""),"This will be hard to do, but if it is the right company I would try")</f>
        <v>This will be hard to do, but if it is the right company I would try</v>
      </c>
      <c r="S495" s="1"/>
    </row>
    <row r="496">
      <c r="A496" s="2">
        <f>IFERROR(__xludf.DUMMYFUNCTION("""COMPUTED_VALUE"""),45021.53668096065)</f>
        <v>45021.53668</v>
      </c>
      <c r="B496" s="1" t="str">
        <f>IFERROR(__xludf.DUMMYFUNCTION("""COMPUTED_VALUE"""),"India")</f>
        <v>India</v>
      </c>
      <c r="C496" s="1">
        <f>IFERROR(__xludf.DUMMYFUNCTION("""COMPUTED_VALUE"""),121012.0)</f>
        <v>121012</v>
      </c>
      <c r="D496" s="1" t="str">
        <f>IFERROR(__xludf.DUMMYFUNCTION("""COMPUTED_VALUE"""),"Female")</f>
        <v>Female</v>
      </c>
      <c r="E496" s="1" t="str">
        <f>IFERROR(__xludf.DUMMYFUNCTION("""COMPUTED_VALUE"""),"Influencers who had successful careers")</f>
        <v>Influencers who had successful careers</v>
      </c>
      <c r="F496" s="1" t="str">
        <f>IFERROR(__xludf.DUMMYFUNCTION("""COMPUTED_VALUE"""),"Yes, I will earn and do that")</f>
        <v>Yes, I will earn and do that</v>
      </c>
      <c r="G496" s="1" t="str">
        <f>IFERROR(__xludf.DUMMYFUNCTION("""COMPUTED_VALUE"""),"This will be hard to do, but if it is the right company I would try")</f>
        <v>This will be hard to do, but if it is the right company I would try</v>
      </c>
      <c r="H496" s="1" t="str">
        <f>IFERROR(__xludf.DUMMYFUNCTION("""COMPUTED_VALUE"""),"No")</f>
        <v>No</v>
      </c>
      <c r="I496" s="1" t="str">
        <f>IFERROR(__xludf.DUMMYFUNCTION("""COMPUTED_VALUE"""),"Will NOT work for them")</f>
        <v>Will NOT work for them</v>
      </c>
      <c r="J496" s="1">
        <f>IFERROR(__xludf.DUMMYFUNCTION("""COMPUTED_VALUE"""),3.0)</f>
        <v>3</v>
      </c>
      <c r="K496" s="1" t="str">
        <f>IFERROR(__xludf.DUMMYFUNCTION("""COMPUTED_VALUE"""),"Hybrid Working Environment with more than 15 days a month at office")</f>
        <v>Hybrid Working Environment with more than 15 days a month at office</v>
      </c>
      <c r="L4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96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496" s="1" t="str">
        <f>IFERROR(__xludf.DUMMYFUNCTION("""COMPUTED_VALUE"""),"Manager who explains what is expected, sets a goal and helps achieve it")</f>
        <v>Manager who explains what is expected, sets a goal and helps achieve it</v>
      </c>
      <c r="P496" s="1" t="str">
        <f>IFERROR(__xludf.DUMMYFUNCTION("""COMPUTED_VALUE"""),"Work with 5 to 6 people in my team")</f>
        <v>Work with 5 to 6 people in my team</v>
      </c>
      <c r="Q496" s="1" t="str">
        <f>IFERROR(__xludf.DUMMYFUNCTION("""COMPUTED_VALUE"""),"No")</f>
        <v>No</v>
      </c>
      <c r="R496" s="1" t="str">
        <f>IFERROR(__xludf.DUMMYFUNCTION("""COMPUTED_VALUE"""),"This will be hard to do, but if it is the right company I would try")</f>
        <v>This will be hard to do, but if it is the right company I would try</v>
      </c>
      <c r="S496" s="1"/>
    </row>
    <row r="497">
      <c r="A497" s="2">
        <f>IFERROR(__xludf.DUMMYFUNCTION("""COMPUTED_VALUE"""),45021.53732944444)</f>
        <v>45021.53733</v>
      </c>
      <c r="B497" s="1" t="str">
        <f>IFERROR(__xludf.DUMMYFUNCTION("""COMPUTED_VALUE"""),"India")</f>
        <v>India</v>
      </c>
      <c r="C497" s="1">
        <f>IFERROR(__xludf.DUMMYFUNCTION("""COMPUTED_VALUE"""),400097.0)</f>
        <v>400097</v>
      </c>
      <c r="D497" s="1" t="str">
        <f>IFERROR(__xludf.DUMMYFUNCTION("""COMPUTED_VALUE"""),"Male")</f>
        <v>Male</v>
      </c>
      <c r="E497" s="1" t="str">
        <f>IFERROR(__xludf.DUMMYFUNCTION("""COMPUTED_VALUE"""),"My Parents")</f>
        <v>My Parents</v>
      </c>
      <c r="F497" s="1" t="str">
        <f>IFERROR(__xludf.DUMMYFUNCTION("""COMPUTED_VALUE"""),"No, But if someone could bare the cost I will")</f>
        <v>No, But if someone could bare the cost I will</v>
      </c>
      <c r="G497" s="1" t="str">
        <f>IFERROR(__xludf.DUMMYFUNCTION("""COMPUTED_VALUE"""),"Will work for 3 years or more")</f>
        <v>Will work for 3 years or more</v>
      </c>
      <c r="H497" s="1" t="str">
        <f>IFERROR(__xludf.DUMMYFUNCTION("""COMPUTED_VALUE"""),"Yes")</f>
        <v>Yes</v>
      </c>
      <c r="I497" s="1" t="str">
        <f>IFERROR(__xludf.DUMMYFUNCTION("""COMPUTED_VALUE"""),"Will NOT work for them")</f>
        <v>Will NOT work for them</v>
      </c>
      <c r="J497" s="1">
        <f>IFERROR(__xludf.DUMMYFUNCTION("""COMPUTED_VALUE"""),8.0)</f>
        <v>8</v>
      </c>
      <c r="K497" s="1" t="str">
        <f>IFERROR(__xludf.DUMMYFUNCTION("""COMPUTED_VALUE"""),"Fully Remote with Options to travel as and when needed")</f>
        <v>Fully Remote with Options to travel as and when needed</v>
      </c>
      <c r="L4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97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497" s="1" t="str">
        <f>IFERROR(__xludf.DUMMYFUNCTION("""COMPUTED_VALUE"""),"Manager who explains what is expected, sets a goal and helps achieve it")</f>
        <v>Manager who explains what is expected, sets a goal and helps achieve it</v>
      </c>
      <c r="P497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497" s="1" t="str">
        <f>IFERROR(__xludf.DUMMYFUNCTION("""COMPUTED_VALUE"""),"Yes, I Understand this is gonna happen everywhere")</f>
        <v>Yes, I Understand this is gonna happen everywhere</v>
      </c>
      <c r="R497" s="1" t="str">
        <f>IFERROR(__xludf.DUMMYFUNCTION("""COMPUTED_VALUE"""),"This will be hard to do, but if it is the right company I would try")</f>
        <v>This will be hard to do, but if it is the right company I would try</v>
      </c>
      <c r="S497" s="1"/>
    </row>
    <row r="498">
      <c r="A498" s="2">
        <f>IFERROR(__xludf.DUMMYFUNCTION("""COMPUTED_VALUE"""),45021.54051842593)</f>
        <v>45021.54052</v>
      </c>
      <c r="B498" s="1" t="str">
        <f>IFERROR(__xludf.DUMMYFUNCTION("""COMPUTED_VALUE"""),"India")</f>
        <v>India</v>
      </c>
      <c r="C498" s="1">
        <f>IFERROR(__xludf.DUMMYFUNCTION("""COMPUTED_VALUE"""),201306.0)</f>
        <v>201306</v>
      </c>
      <c r="D498" s="1" t="str">
        <f>IFERROR(__xludf.DUMMYFUNCTION("""COMPUTED_VALUE"""),"Male")</f>
        <v>Male</v>
      </c>
      <c r="E498" s="1" t="str">
        <f>IFERROR(__xludf.DUMMYFUNCTION("""COMPUTED_VALUE"""),"My Parents")</f>
        <v>My Parents</v>
      </c>
      <c r="F498" s="1" t="str">
        <f>IFERROR(__xludf.DUMMYFUNCTION("""COMPUTED_VALUE"""),"No I would not be pursuing Higher Education outside of India")</f>
        <v>No I would not be pursuing Higher Education outside of India</v>
      </c>
      <c r="G498" s="1" t="str">
        <f>IFERROR(__xludf.DUMMYFUNCTION("""COMPUTED_VALUE"""),"This will be hard to do, but if it is the right company I would try")</f>
        <v>This will be hard to do, but if it is the right company I would try</v>
      </c>
      <c r="H498" s="1" t="str">
        <f>IFERROR(__xludf.DUMMYFUNCTION("""COMPUTED_VALUE"""),"No")</f>
        <v>No</v>
      </c>
      <c r="I498" s="1" t="str">
        <f>IFERROR(__xludf.DUMMYFUNCTION("""COMPUTED_VALUE"""),"Will NOT work for them")</f>
        <v>Will NOT work for them</v>
      </c>
      <c r="J498" s="1">
        <f>IFERROR(__xludf.DUMMYFUNCTION("""COMPUTED_VALUE"""),5.0)</f>
        <v>5</v>
      </c>
      <c r="K498" s="1" t="str">
        <f>IFERROR(__xludf.DUMMYFUNCTION("""COMPUTED_VALUE"""),"Fully Remote with Options to travel as and when needed")</f>
        <v>Fully Remote with Options to travel as and when needed</v>
      </c>
      <c r="L498" s="1" t="str">
        <f>IFERROR(__xludf.DUMMYFUNCTION("""COMPUTED_VALUE"""),"Employer who appreciates learning and enables that environment")</f>
        <v>Employer who appreciates learning and enables that environment</v>
      </c>
      <c r="M49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498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498" s="1" t="str">
        <f>IFERROR(__xludf.DUMMYFUNCTION("""COMPUTED_VALUE"""),"Manager who clearly describes what she/he needs")</f>
        <v>Manager who clearly describes what she/he needs</v>
      </c>
      <c r="P498" s="1" t="str">
        <f>IFERROR(__xludf.DUMMYFUNCTION("""COMPUTED_VALUE"""),"Work alone")</f>
        <v>Work alone</v>
      </c>
      <c r="Q498" s="1" t="str">
        <f>IFERROR(__xludf.DUMMYFUNCTION("""COMPUTED_VALUE"""),"Yes, I Understand this is gonna happen everywhere")</f>
        <v>Yes, I Understand this is gonna happen everywhere</v>
      </c>
      <c r="R498" s="1" t="str">
        <f>IFERROR(__xludf.DUMMYFUNCTION("""COMPUTED_VALUE"""),"No way")</f>
        <v>No way</v>
      </c>
      <c r="S498" s="1"/>
    </row>
    <row r="499">
      <c r="A499" s="2">
        <f>IFERROR(__xludf.DUMMYFUNCTION("""COMPUTED_VALUE"""),45021.54129488426)</f>
        <v>45021.54129</v>
      </c>
      <c r="B499" s="1" t="str">
        <f>IFERROR(__xludf.DUMMYFUNCTION("""COMPUTED_VALUE"""),"India")</f>
        <v>India</v>
      </c>
      <c r="C499" s="1">
        <f>IFERROR(__xludf.DUMMYFUNCTION("""COMPUTED_VALUE"""),501023.0)</f>
        <v>501023</v>
      </c>
      <c r="D499" s="1" t="str">
        <f>IFERROR(__xludf.DUMMYFUNCTION("""COMPUTED_VALUE"""),"Female")</f>
        <v>Female</v>
      </c>
      <c r="E499" s="1" t="str">
        <f>IFERROR(__xludf.DUMMYFUNCTION("""COMPUTED_VALUE"""),"People who have changed the world for better")</f>
        <v>People who have changed the world for better</v>
      </c>
      <c r="F499" s="1" t="str">
        <f>IFERROR(__xludf.DUMMYFUNCTION("""COMPUTED_VALUE"""),"Yes, I will earn and do that")</f>
        <v>Yes, I will earn and do that</v>
      </c>
      <c r="G499" s="1" t="str">
        <f>IFERROR(__xludf.DUMMYFUNCTION("""COMPUTED_VALUE"""),"Will work for 3 years or more")</f>
        <v>Will work for 3 years or more</v>
      </c>
      <c r="H499" s="1" t="str">
        <f>IFERROR(__xludf.DUMMYFUNCTION("""COMPUTED_VALUE"""),"No")</f>
        <v>No</v>
      </c>
      <c r="I499" s="1" t="str">
        <f>IFERROR(__xludf.DUMMYFUNCTION("""COMPUTED_VALUE"""),"Will NOT work for them")</f>
        <v>Will NOT work for them</v>
      </c>
      <c r="J499" s="1">
        <f>IFERROR(__xludf.DUMMYFUNCTION("""COMPUTED_VALUE"""),7.0)</f>
        <v>7</v>
      </c>
      <c r="K499" s="1" t="str">
        <f>IFERROR(__xludf.DUMMYFUNCTION("""COMPUTED_VALUE"""),"Hybrid Working Environment with more than 15 days a month at office")</f>
        <v>Hybrid Working Environment with more than 15 days a month at office</v>
      </c>
      <c r="L4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99" s="1" t="str">
        <f>IFERROR(__xludf.DUMMYFUNCTION("""COMPUTED_VALUE"""),"Design and Creative strategy in any company, Design and Develop amazing software, Work in a BPO setup for some well known client, Become a content Creator in some platform")</f>
        <v>Design and Creative strategy in any company, Design and Develop amazing software, Work in a BPO setup for some well known client, Become a content Creator in some platform</v>
      </c>
      <c r="O499" s="1" t="str">
        <f>IFERROR(__xludf.DUMMYFUNCTION("""COMPUTED_VALUE"""),"Manager who sets goal and helps me achieve it")</f>
        <v>Manager who sets goal and helps me achieve it</v>
      </c>
      <c r="P499" s="1" t="str">
        <f>IFERROR(__xludf.DUMMYFUNCTION("""COMPUTED_VALUE"""),"Work with 5 to 6 people in my team")</f>
        <v>Work with 5 to 6 people in my team</v>
      </c>
      <c r="Q499" s="1" t="str">
        <f>IFERROR(__xludf.DUMMYFUNCTION("""COMPUTED_VALUE"""),"Yes, I Understand this is gonna happen everywhere")</f>
        <v>Yes, I Understand this is gonna happen everywhere</v>
      </c>
      <c r="R499" s="1" t="str">
        <f>IFERROR(__xludf.DUMMYFUNCTION("""COMPUTED_VALUE"""),"This will be hard to do, but if it is the right company I would try")</f>
        <v>This will be hard to do, but if it is the right company I would try</v>
      </c>
      <c r="S499" s="1"/>
    </row>
    <row r="500">
      <c r="A500" s="2">
        <f>IFERROR(__xludf.DUMMYFUNCTION("""COMPUTED_VALUE"""),45021.542570011574)</f>
        <v>45021.54257</v>
      </c>
      <c r="B500" s="1" t="str">
        <f>IFERROR(__xludf.DUMMYFUNCTION("""COMPUTED_VALUE"""),"India")</f>
        <v>India</v>
      </c>
      <c r="C500" s="1">
        <f>IFERROR(__xludf.DUMMYFUNCTION("""COMPUTED_VALUE"""),400067.0)</f>
        <v>400067</v>
      </c>
      <c r="D500" s="1" t="str">
        <f>IFERROR(__xludf.DUMMYFUNCTION("""COMPUTED_VALUE"""),"Male")</f>
        <v>Male</v>
      </c>
      <c r="E500" s="1" t="str">
        <f>IFERROR(__xludf.DUMMYFUNCTION("""COMPUTED_VALUE"""),"Influencers who had successful careers")</f>
        <v>Influencers who had successful careers</v>
      </c>
      <c r="F500" s="1" t="str">
        <f>IFERROR(__xludf.DUMMYFUNCTION("""COMPUTED_VALUE"""),"No I would not be pursuing Higher Education outside of India")</f>
        <v>No I would not be pursuing Higher Education outside of India</v>
      </c>
      <c r="G500" s="1" t="str">
        <f>IFERROR(__xludf.DUMMYFUNCTION("""COMPUTED_VALUE"""),"This will be hard to do, but if it is the right company I would try")</f>
        <v>This will be hard to do, but if it is the right company I would try</v>
      </c>
      <c r="H500" s="1" t="str">
        <f>IFERROR(__xludf.DUMMYFUNCTION("""COMPUTED_VALUE"""),"No")</f>
        <v>No</v>
      </c>
      <c r="I500" s="1" t="str">
        <f>IFERROR(__xludf.DUMMYFUNCTION("""COMPUTED_VALUE"""),"Will NOT work for them")</f>
        <v>Will NOT work for them</v>
      </c>
      <c r="J500" s="1">
        <f>IFERROR(__xludf.DUMMYFUNCTION("""COMPUTED_VALUE"""),7.0)</f>
        <v>7</v>
      </c>
      <c r="K500" s="1" t="str">
        <f>IFERROR(__xludf.DUMMYFUNCTION("""COMPUTED_VALUE"""),"Hybrid Working Environment with more than 15 days a month at office")</f>
        <v>Hybrid Working Environment with more than 15 days a month at office</v>
      </c>
      <c r="L5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0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500" s="1" t="str">
        <f>IFERROR(__xludf.DUMMYFUNCTION("""COMPUTED_VALUE"""),"Teaching in any of the institutes/colleges/online or offline, Design and Develop amazing software, Work as a freelancer and do my thing my way, Entrepreneur or Start Up")</f>
        <v>Teaching in any of the institutes/colleges/online or offline, Design and Develop amazing software, Work as a freelancer and do my thing my way, Entrepreneur or Start Up</v>
      </c>
      <c r="O500" s="1" t="str">
        <f>IFERROR(__xludf.DUMMYFUNCTION("""COMPUTED_VALUE"""),"Manager who explains what is expected, sets a goal and helps achieve it")</f>
        <v>Manager who explains what is expected, sets a goal and helps achieve it</v>
      </c>
      <c r="P500" s="1" t="str">
        <f>IFERROR(__xludf.DUMMYFUNCTION("""COMPUTED_VALUE"""),"Work with 7 to 10 or more people in my team")</f>
        <v>Work with 7 to 10 or more people in my team</v>
      </c>
      <c r="Q500" s="1" t="str">
        <f>IFERROR(__xludf.DUMMYFUNCTION("""COMPUTED_VALUE"""),"Yes")</f>
        <v>Yes</v>
      </c>
      <c r="R500" s="1" t="str">
        <f>IFERROR(__xludf.DUMMYFUNCTION("""COMPUTED_VALUE"""),"This will be hard to do, but if it is the right company I would try")</f>
        <v>This will be hard to do, but if it is the right company I would try</v>
      </c>
      <c r="S500" s="1"/>
    </row>
    <row r="501">
      <c r="A501" s="2">
        <f>IFERROR(__xludf.DUMMYFUNCTION("""COMPUTED_VALUE"""),45021.544982673615)</f>
        <v>45021.54498</v>
      </c>
      <c r="B501" s="1" t="str">
        <f>IFERROR(__xludf.DUMMYFUNCTION("""COMPUTED_VALUE"""),"India")</f>
        <v>India</v>
      </c>
      <c r="C501" s="1">
        <f>IFERROR(__xludf.DUMMYFUNCTION("""COMPUTED_VALUE"""),500090.0)</f>
        <v>500090</v>
      </c>
      <c r="D501" s="1" t="str">
        <f>IFERROR(__xludf.DUMMYFUNCTION("""COMPUTED_VALUE"""),"Female")</f>
        <v>Female</v>
      </c>
      <c r="E501" s="1" t="str">
        <f>IFERROR(__xludf.DUMMYFUNCTION("""COMPUTED_VALUE"""),"Influencers who had successful careers")</f>
        <v>Influencers who had successful careers</v>
      </c>
      <c r="F501" s="1" t="str">
        <f>IFERROR(__xludf.DUMMYFUNCTION("""COMPUTED_VALUE"""),"Yes, I will earn and do that")</f>
        <v>Yes, I will earn and do that</v>
      </c>
      <c r="G501" s="1" t="str">
        <f>IFERROR(__xludf.DUMMYFUNCTION("""COMPUTED_VALUE"""),"Will work for 3 years or more")</f>
        <v>Will work for 3 years or more</v>
      </c>
      <c r="H501" s="1" t="str">
        <f>IFERROR(__xludf.DUMMYFUNCTION("""COMPUTED_VALUE"""),"No")</f>
        <v>No</v>
      </c>
      <c r="I501" s="1" t="str">
        <f>IFERROR(__xludf.DUMMYFUNCTION("""COMPUTED_VALUE"""),"Will NOT work for them")</f>
        <v>Will NOT work for them</v>
      </c>
      <c r="J501" s="1">
        <f>IFERROR(__xludf.DUMMYFUNCTION("""COMPUTED_VALUE"""),4.0)</f>
        <v>4</v>
      </c>
      <c r="K501" s="1" t="str">
        <f>IFERROR(__xludf.DUMMYFUNCTION("""COMPUTED_VALUE"""),"Every Day Office Environment")</f>
        <v>Every Day Office Environment</v>
      </c>
      <c r="L5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01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501" s="1" t="str">
        <f>IFERROR(__xludf.DUMMYFUNCTION("""COMPUTED_VALUE"""),"Manager who explains what is expected, sets a goal and helps achieve it")</f>
        <v>Manager who explains what is expected, sets a goal and helps achieve it</v>
      </c>
      <c r="P501" s="1" t="str">
        <f>IFERROR(__xludf.DUMMYFUNCTION("""COMPUTED_VALUE"""),"Work with more than 10 people in my team")</f>
        <v>Work with more than 10 people in my team</v>
      </c>
      <c r="Q501" s="1" t="str">
        <f>IFERROR(__xludf.DUMMYFUNCTION("""COMPUTED_VALUE"""),"Yes, I Understand this is gonna happen everywhere")</f>
        <v>Yes, I Understand this is gonna happen everywhere</v>
      </c>
      <c r="R501" s="1" t="str">
        <f>IFERROR(__xludf.DUMMYFUNCTION("""COMPUTED_VALUE"""),"This will be hard to do, but if it is the right company I would try")</f>
        <v>This will be hard to do, but if it is the right company I would try</v>
      </c>
      <c r="S501" s="1"/>
    </row>
    <row r="502">
      <c r="A502" s="2">
        <f>IFERROR(__xludf.DUMMYFUNCTION("""COMPUTED_VALUE"""),45021.546782627316)</f>
        <v>45021.54678</v>
      </c>
      <c r="B502" s="1" t="str">
        <f>IFERROR(__xludf.DUMMYFUNCTION("""COMPUTED_VALUE"""),"India")</f>
        <v>India</v>
      </c>
      <c r="C502" s="1">
        <f>IFERROR(__xludf.DUMMYFUNCTION("""COMPUTED_VALUE"""),500048.0)</f>
        <v>500048</v>
      </c>
      <c r="D502" s="1" t="str">
        <f>IFERROR(__xludf.DUMMYFUNCTION("""COMPUTED_VALUE"""),"Female")</f>
        <v>Female</v>
      </c>
      <c r="E502" s="1" t="str">
        <f>IFERROR(__xludf.DUMMYFUNCTION("""COMPUTED_VALUE"""),"My Parents")</f>
        <v>My Parents</v>
      </c>
      <c r="F502" s="1" t="str">
        <f>IFERROR(__xludf.DUMMYFUNCTION("""COMPUTED_VALUE"""),"Yes, I will earn and do that")</f>
        <v>Yes, I will earn and do that</v>
      </c>
      <c r="G502" s="1" t="str">
        <f>IFERROR(__xludf.DUMMYFUNCTION("""COMPUTED_VALUE"""),"This will be hard to do, but if it is the right company I would try")</f>
        <v>This will be hard to do, but if it is the right company I would try</v>
      </c>
      <c r="H502" s="1" t="str">
        <f>IFERROR(__xludf.DUMMYFUNCTION("""COMPUTED_VALUE"""),"No")</f>
        <v>No</v>
      </c>
      <c r="I502" s="1" t="str">
        <f>IFERROR(__xludf.DUMMYFUNCTION("""COMPUTED_VALUE"""),"Will NOT work for them")</f>
        <v>Will NOT work for them</v>
      </c>
      <c r="J502" s="1">
        <f>IFERROR(__xludf.DUMMYFUNCTION("""COMPUTED_VALUE"""),7.0)</f>
        <v>7</v>
      </c>
      <c r="K502" s="1" t="str">
        <f>IFERROR(__xludf.DUMMYFUNCTION("""COMPUTED_VALUE"""),"Fully Remote with Options to travel as and when needed")</f>
        <v>Fully Remote with Options to travel as and when needed</v>
      </c>
      <c r="L5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02" s="1" t="str">
        <f>IFERROR(__xludf.DUMMYFUNCTION("""COMPUTED_VALUE"""),"Business Operations in any organization, Look deeply into Data and generate insights, An Artificial Intelligence Specialist / Talking to Robots, Manufacturing / Oil and Gas/ Construction / Hard Physical Work related")</f>
        <v>Business Operations in any organization, Look deeply into Data and generate insights, An Artificial Intelligence Specialist / Talking to Robots, Manufacturing / Oil and Gas/ Construction / Hard Physical Work related</v>
      </c>
      <c r="O502" s="1" t="str">
        <f>IFERROR(__xludf.DUMMYFUNCTION("""COMPUTED_VALUE"""),"Manager who explains what is expected, sets a goal and helps achieve it")</f>
        <v>Manager who explains what is expected, sets a goal and helps achieve it</v>
      </c>
      <c r="P502" s="1" t="str">
        <f>IFERROR(__xludf.DUMMYFUNCTION("""COMPUTED_VALUE"""),"Work with 2 to 3 people in my team, Work with 5 to 6 people in my team")</f>
        <v>Work with 2 to 3 people in my team, Work with 5 to 6 people in my team</v>
      </c>
      <c r="Q502" s="1" t="str">
        <f>IFERROR(__xludf.DUMMYFUNCTION("""COMPUTED_VALUE"""),"Yes")</f>
        <v>Yes</v>
      </c>
      <c r="R502" s="1" t="str">
        <f>IFERROR(__xludf.DUMMYFUNCTION("""COMPUTED_VALUE"""),"This will be hard to do, but if it is the right company I would try")</f>
        <v>This will be hard to do, but if it is the right company I would try</v>
      </c>
      <c r="S502" s="1"/>
    </row>
    <row r="503">
      <c r="A503" s="2">
        <f>IFERROR(__xludf.DUMMYFUNCTION("""COMPUTED_VALUE"""),45021.54686648148)</f>
        <v>45021.54687</v>
      </c>
      <c r="B503" s="1" t="str">
        <f>IFERROR(__xludf.DUMMYFUNCTION("""COMPUTED_VALUE"""),"India")</f>
        <v>India</v>
      </c>
      <c r="C503" s="1">
        <f>IFERROR(__xludf.DUMMYFUNCTION("""COMPUTED_VALUE"""),110077.0)</f>
        <v>110077</v>
      </c>
      <c r="D503" s="1" t="str">
        <f>IFERROR(__xludf.DUMMYFUNCTION("""COMPUTED_VALUE"""),"Female")</f>
        <v>Female</v>
      </c>
      <c r="E503" s="1" t="str">
        <f>IFERROR(__xludf.DUMMYFUNCTION("""COMPUTED_VALUE"""),"My Parents")</f>
        <v>My Parents</v>
      </c>
      <c r="F503" s="1" t="str">
        <f>IFERROR(__xludf.DUMMYFUNCTION("""COMPUTED_VALUE"""),"No I would not be pursuing Higher Education outside of India")</f>
        <v>No I would not be pursuing Higher Education outside of India</v>
      </c>
      <c r="G503" s="1" t="str">
        <f>IFERROR(__xludf.DUMMYFUNCTION("""COMPUTED_VALUE"""),"Will work for 3 years or more")</f>
        <v>Will work for 3 years or more</v>
      </c>
      <c r="H503" s="1" t="str">
        <f>IFERROR(__xludf.DUMMYFUNCTION("""COMPUTED_VALUE"""),"Yes")</f>
        <v>Yes</v>
      </c>
      <c r="I503" s="1" t="str">
        <f>IFERROR(__xludf.DUMMYFUNCTION("""COMPUTED_VALUE"""),"Will NOT work for them")</f>
        <v>Will NOT work for them</v>
      </c>
      <c r="J503" s="1">
        <f>IFERROR(__xludf.DUMMYFUNCTION("""COMPUTED_VALUE"""),5.0)</f>
        <v>5</v>
      </c>
      <c r="K503" s="1" t="str">
        <f>IFERROR(__xludf.DUMMYFUNCTION("""COMPUTED_VALUE"""),"Every Day Office Environment")</f>
        <v>Every Day Office Environment</v>
      </c>
      <c r="L503" s="1" t="str">
        <f>IFERROR(__xludf.DUMMYFUNCTION("""COMPUTED_VALUE"""),"Employer who appreciates learning and enables that environment")</f>
        <v>Employer who appreciates learning and enables that environment</v>
      </c>
      <c r="M50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03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503" s="1" t="str">
        <f>IFERROR(__xludf.DUMMYFUNCTION("""COMPUTED_VALUE"""),"Manager who sets goal and helps me achieve it")</f>
        <v>Manager who sets goal and helps me achieve it</v>
      </c>
      <c r="P503" s="1" t="str">
        <f>IFERROR(__xludf.DUMMYFUNCTION("""COMPUTED_VALUE"""),"Work with 2 to 3 people in my team")</f>
        <v>Work with 2 to 3 people in my team</v>
      </c>
      <c r="Q503" s="1" t="str">
        <f>IFERROR(__xludf.DUMMYFUNCTION("""COMPUTED_VALUE"""),"No")</f>
        <v>No</v>
      </c>
      <c r="R503" s="1" t="str">
        <f>IFERROR(__xludf.DUMMYFUNCTION("""COMPUTED_VALUE"""),"Will work for 7 years or more")</f>
        <v>Will work for 7 years or more</v>
      </c>
      <c r="S503" s="1"/>
    </row>
    <row r="504">
      <c r="A504" s="2">
        <f>IFERROR(__xludf.DUMMYFUNCTION("""COMPUTED_VALUE"""),45021.55023958333)</f>
        <v>45021.55024</v>
      </c>
      <c r="B504" s="1" t="str">
        <f>IFERROR(__xludf.DUMMYFUNCTION("""COMPUTED_VALUE"""),"India")</f>
        <v>India</v>
      </c>
      <c r="C504" s="1">
        <f>IFERROR(__xludf.DUMMYFUNCTION("""COMPUTED_VALUE"""),209305.0)</f>
        <v>209305</v>
      </c>
      <c r="D504" s="1" t="str">
        <f>IFERROR(__xludf.DUMMYFUNCTION("""COMPUTED_VALUE"""),"Male")</f>
        <v>Male</v>
      </c>
      <c r="E504" s="1" t="str">
        <f>IFERROR(__xludf.DUMMYFUNCTION("""COMPUTED_VALUE"""),"Social Media like LinkedIn")</f>
        <v>Social Media like LinkedIn</v>
      </c>
      <c r="F504" s="1" t="str">
        <f>IFERROR(__xludf.DUMMYFUNCTION("""COMPUTED_VALUE"""),"Yes, I will earn and do that")</f>
        <v>Yes, I will earn and do that</v>
      </c>
      <c r="G504" s="1" t="str">
        <f>IFERROR(__xludf.DUMMYFUNCTION("""COMPUTED_VALUE"""),"This will be hard to do, but if it is the right company I would try")</f>
        <v>This will be hard to do, but if it is the right company I would try</v>
      </c>
      <c r="H504" s="1" t="str">
        <f>IFERROR(__xludf.DUMMYFUNCTION("""COMPUTED_VALUE"""),"Yes")</f>
        <v>Yes</v>
      </c>
      <c r="I504" s="1" t="str">
        <f>IFERROR(__xludf.DUMMYFUNCTION("""COMPUTED_VALUE"""),"Will work for them")</f>
        <v>Will work for them</v>
      </c>
      <c r="J504" s="1">
        <f>IFERROR(__xludf.DUMMYFUNCTION("""COMPUTED_VALUE"""),9.0)</f>
        <v>9</v>
      </c>
      <c r="K504" s="1" t="str">
        <f>IFERROR(__xludf.DUMMYFUNCTION("""COMPUTED_VALUE"""),"Fully Remote with Options to travel as and when needed")</f>
        <v>Fully Remote with Options to travel as and when needed</v>
      </c>
      <c r="L5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4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504" s="1" t="str">
        <f>IFERROR(__xludf.DUMMYFUNCTION("""COMPUTED_VALUE"""),"Build and develop a Team, Design and Develop amazing software, Look deeply into Data and generate insights, Work as a freelancer and do my thing my way")</f>
        <v>Build and develop a Team, Design and Develop amazing software, Look deeply into Data and generate insights, Work as a freelancer and do my thing my way</v>
      </c>
      <c r="O504" s="1" t="str">
        <f>IFERROR(__xludf.DUMMYFUNCTION("""COMPUTED_VALUE"""),"Manager who sets targets and expects me to achieve it")</f>
        <v>Manager who sets targets and expects me to achieve it</v>
      </c>
      <c r="P50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504" s="1" t="str">
        <f>IFERROR(__xludf.DUMMYFUNCTION("""COMPUTED_VALUE"""),"No")</f>
        <v>No</v>
      </c>
      <c r="R504" s="1" t="str">
        <f>IFERROR(__xludf.DUMMYFUNCTION("""COMPUTED_VALUE"""),"This will be hard to do, but if it is the right company I would try")</f>
        <v>This will be hard to do, but if it is the right company I would try</v>
      </c>
      <c r="S504" s="1"/>
    </row>
    <row r="505">
      <c r="A505" s="2">
        <f>IFERROR(__xludf.DUMMYFUNCTION("""COMPUTED_VALUE"""),45021.55056099537)</f>
        <v>45021.55056</v>
      </c>
      <c r="B505" s="1" t="str">
        <f>IFERROR(__xludf.DUMMYFUNCTION("""COMPUTED_VALUE"""),"India")</f>
        <v>India</v>
      </c>
      <c r="C505" s="1">
        <f>IFERROR(__xludf.DUMMYFUNCTION("""COMPUTED_VALUE"""),400067.0)</f>
        <v>400067</v>
      </c>
      <c r="D505" s="1" t="str">
        <f>IFERROR(__xludf.DUMMYFUNCTION("""COMPUTED_VALUE"""),"Male")</f>
        <v>Male</v>
      </c>
      <c r="E505" s="1" t="str">
        <f>IFERROR(__xludf.DUMMYFUNCTION("""COMPUTED_VALUE"""),"People who have changed the world for better")</f>
        <v>People who have changed the world for better</v>
      </c>
      <c r="F505" s="1" t="str">
        <f>IFERROR(__xludf.DUMMYFUNCTION("""COMPUTED_VALUE"""),"Yes, I will earn and do that")</f>
        <v>Yes, I will earn and do that</v>
      </c>
      <c r="G505" s="1" t="str">
        <f>IFERROR(__xludf.DUMMYFUNCTION("""COMPUTED_VALUE"""),"This will be hard to do, but if it is the right company I would try")</f>
        <v>This will be hard to do, but if it is the right company I would try</v>
      </c>
      <c r="H505" s="1" t="str">
        <f>IFERROR(__xludf.DUMMYFUNCTION("""COMPUTED_VALUE"""),"No")</f>
        <v>No</v>
      </c>
      <c r="I505" s="1" t="str">
        <f>IFERROR(__xludf.DUMMYFUNCTION("""COMPUTED_VALUE"""),"Will NOT work for them")</f>
        <v>Will NOT work for them</v>
      </c>
      <c r="J505" s="1">
        <f>IFERROR(__xludf.DUMMYFUNCTION("""COMPUTED_VALUE"""),3.0)</f>
        <v>3</v>
      </c>
      <c r="K505" s="1" t="str">
        <f>IFERROR(__xludf.DUMMYFUNCTION("""COMPUTED_VALUE"""),"Fully Remote with Options to travel as and when needed")</f>
        <v>Fully Remote with Options to travel as and when needed</v>
      </c>
      <c r="L505" s="1" t="str">
        <f>IFERROR(__xludf.DUMMYFUNCTION("""COMPUTED_VALUE"""),"Employer who rewards learning and enables that environment")</f>
        <v>Employer who rewards learning and enables that environment</v>
      </c>
      <c r="M50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505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505" s="1" t="str">
        <f>IFERROR(__xludf.DUMMYFUNCTION("""COMPUTED_VALUE"""),"Manager who sets goal and helps me achieve it")</f>
        <v>Manager who sets goal and helps me achieve it</v>
      </c>
      <c r="P505" s="1" t="str">
        <f>IFERROR(__xludf.DUMMYFUNCTION("""COMPUTED_VALUE"""),"Work with 5 to 6 people in my team")</f>
        <v>Work with 5 to 6 people in my team</v>
      </c>
      <c r="Q505" s="1" t="str">
        <f>IFERROR(__xludf.DUMMYFUNCTION("""COMPUTED_VALUE"""),"Yes, I Understand this is gonna happen everywhere")</f>
        <v>Yes, I Understand this is gonna happen everywhere</v>
      </c>
      <c r="R505" s="1" t="str">
        <f>IFERROR(__xludf.DUMMYFUNCTION("""COMPUTED_VALUE"""),"This will be hard to do, but if it is the right company I would try")</f>
        <v>This will be hard to do, but if it is the right company I would try</v>
      </c>
      <c r="S505" s="1"/>
    </row>
    <row r="506">
      <c r="A506" s="2">
        <f>IFERROR(__xludf.DUMMYFUNCTION("""COMPUTED_VALUE"""),45021.55176043982)</f>
        <v>45021.55176</v>
      </c>
      <c r="B506" s="1" t="str">
        <f>IFERROR(__xludf.DUMMYFUNCTION("""COMPUTED_VALUE"""),"India")</f>
        <v>India</v>
      </c>
      <c r="C506" s="1">
        <f>IFERROR(__xludf.DUMMYFUNCTION("""COMPUTED_VALUE"""),249407.0)</f>
        <v>249407</v>
      </c>
      <c r="D506" s="1" t="str">
        <f>IFERROR(__xludf.DUMMYFUNCTION("""COMPUTED_VALUE"""),"Male")</f>
        <v>Male</v>
      </c>
      <c r="E506" s="1" t="str">
        <f>IFERROR(__xludf.DUMMYFUNCTION("""COMPUTED_VALUE"""),"People who have changed the world for better")</f>
        <v>People who have changed the world for better</v>
      </c>
      <c r="F506" s="1" t="str">
        <f>IFERROR(__xludf.DUMMYFUNCTION("""COMPUTED_VALUE"""),"No, But if someone could bare the cost I will")</f>
        <v>No, But if someone could bare the cost I will</v>
      </c>
      <c r="G506" s="1" t="str">
        <f>IFERROR(__xludf.DUMMYFUNCTION("""COMPUTED_VALUE"""),"This will be hard to do, but if it is the right company I would try")</f>
        <v>This will be hard to do, but if it is the right company I would try</v>
      </c>
      <c r="H506" s="1" t="str">
        <f>IFERROR(__xludf.DUMMYFUNCTION("""COMPUTED_VALUE"""),"No")</f>
        <v>No</v>
      </c>
      <c r="I506" s="1" t="str">
        <f>IFERROR(__xludf.DUMMYFUNCTION("""COMPUTED_VALUE"""),"Will NOT work for them")</f>
        <v>Will NOT work for them</v>
      </c>
      <c r="J506" s="1">
        <f>IFERROR(__xludf.DUMMYFUNCTION("""COMPUTED_VALUE"""),1.0)</f>
        <v>1</v>
      </c>
      <c r="K506" s="1" t="str">
        <f>IFERROR(__xludf.DUMMYFUNCTION("""COMPUTED_VALUE"""),"Fully Remote with Options to travel as and when needed")</f>
        <v>Fully Remote with Options to travel as and when needed</v>
      </c>
      <c r="L5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06" s="1" t="str">
        <f>IFERROR(__xludf.DUMMYFUNCTION("""COMPUTED_VALUE"""),"Design and Creative strategy in any company, Teaching in any of the institutes/colleges/online or offline, Manage and drive End-to-End Projects or Products, Entrepreneur or Start Up")</f>
        <v>Design and Creative strategy in any company, Teaching in any of the institutes/colleges/online or offline, Manage and drive End-to-End Projects or Products, Entrepreneur or Start Up</v>
      </c>
      <c r="O506" s="1" t="str">
        <f>IFERROR(__xludf.DUMMYFUNCTION("""COMPUTED_VALUE"""),"Manager who sets targets and expects me to achieve it")</f>
        <v>Manager who sets targets and expects me to achieve it</v>
      </c>
      <c r="P506" s="1" t="str">
        <f>IFERROR(__xludf.DUMMYFUNCTION("""COMPUTED_VALUE"""),"Work with more than 10 people in my team")</f>
        <v>Work with more than 10 people in my team</v>
      </c>
      <c r="Q506" s="1" t="str">
        <f>IFERROR(__xludf.DUMMYFUNCTION("""COMPUTED_VALUE"""),"Yes, I Understand this is gonna happen everywhere")</f>
        <v>Yes, I Understand this is gonna happen everywhere</v>
      </c>
      <c r="R506" s="1" t="str">
        <f>IFERROR(__xludf.DUMMYFUNCTION("""COMPUTED_VALUE"""),"No way")</f>
        <v>No way</v>
      </c>
      <c r="S506" s="1"/>
    </row>
    <row r="507">
      <c r="A507" s="2">
        <f>IFERROR(__xludf.DUMMYFUNCTION("""COMPUTED_VALUE"""),45021.55365189815)</f>
        <v>45021.55365</v>
      </c>
      <c r="B507" s="1" t="str">
        <f>IFERROR(__xludf.DUMMYFUNCTION("""COMPUTED_VALUE"""),"India")</f>
        <v>India</v>
      </c>
      <c r="C507" s="1">
        <f>IFERROR(__xludf.DUMMYFUNCTION("""COMPUTED_VALUE"""),500060.0)</f>
        <v>500060</v>
      </c>
      <c r="D507" s="1" t="str">
        <f>IFERROR(__xludf.DUMMYFUNCTION("""COMPUTED_VALUE"""),"Male")</f>
        <v>Male</v>
      </c>
      <c r="E507" s="1" t="str">
        <f>IFERROR(__xludf.DUMMYFUNCTION("""COMPUTED_VALUE"""),"Influencers who had successful careers")</f>
        <v>Influencers who had successful careers</v>
      </c>
      <c r="F507" s="1" t="str">
        <f>IFERROR(__xludf.DUMMYFUNCTION("""COMPUTED_VALUE"""),"Yes, I will earn and do that")</f>
        <v>Yes, I will earn and do that</v>
      </c>
      <c r="G507" s="1" t="str">
        <f>IFERROR(__xludf.DUMMYFUNCTION("""COMPUTED_VALUE"""),"Will work for 3 years or more")</f>
        <v>Will work for 3 years or more</v>
      </c>
      <c r="H507" s="1" t="str">
        <f>IFERROR(__xludf.DUMMYFUNCTION("""COMPUTED_VALUE"""),"No")</f>
        <v>No</v>
      </c>
      <c r="I507" s="1" t="str">
        <f>IFERROR(__xludf.DUMMYFUNCTION("""COMPUTED_VALUE"""),"Will NOT work for them")</f>
        <v>Will NOT work for them</v>
      </c>
      <c r="J507" s="1">
        <f>IFERROR(__xludf.DUMMYFUNCTION("""COMPUTED_VALUE"""),5.0)</f>
        <v>5</v>
      </c>
      <c r="K507" s="1" t="str">
        <f>IFERROR(__xludf.DUMMYFUNCTION("""COMPUTED_VALUE"""),"Hybrid Working Environment with less than 3 days a month at office")</f>
        <v>Hybrid Working Environment with less than 3 days a month at office</v>
      </c>
      <c r="L5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07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507" s="1" t="str">
        <f>IFERROR(__xludf.DUMMYFUNCTION("""COMPUTED_VALUE"""),"Manager who explains what is expected, sets a goal and helps achieve it")</f>
        <v>Manager who explains what is expected, sets a goal and helps achieve it</v>
      </c>
      <c r="P50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07" s="1" t="str">
        <f>IFERROR(__xludf.DUMMYFUNCTION("""COMPUTED_VALUE"""),"Yes")</f>
        <v>Yes</v>
      </c>
      <c r="R507" s="1" t="str">
        <f>IFERROR(__xludf.DUMMYFUNCTION("""COMPUTED_VALUE"""),"This will be hard to do, but if it is the right company I would try")</f>
        <v>This will be hard to do, but if it is the right company I would try</v>
      </c>
      <c r="S507" s="1"/>
    </row>
    <row r="508">
      <c r="A508" s="2">
        <f>IFERROR(__xludf.DUMMYFUNCTION("""COMPUTED_VALUE"""),45021.55484454861)</f>
        <v>45021.55484</v>
      </c>
      <c r="B508" s="1" t="str">
        <f>IFERROR(__xludf.DUMMYFUNCTION("""COMPUTED_VALUE"""),"India")</f>
        <v>India</v>
      </c>
      <c r="C508" s="1">
        <f>IFERROR(__xludf.DUMMYFUNCTION("""COMPUTED_VALUE"""),500019.0)</f>
        <v>500019</v>
      </c>
      <c r="D508" s="1" t="str">
        <f>IFERROR(__xludf.DUMMYFUNCTION("""COMPUTED_VALUE"""),"Female")</f>
        <v>Female</v>
      </c>
      <c r="E508" s="1" t="str">
        <f>IFERROR(__xludf.DUMMYFUNCTION("""COMPUTED_VALUE"""),"My Parents")</f>
        <v>My Parents</v>
      </c>
      <c r="F508" s="1" t="str">
        <f>IFERROR(__xludf.DUMMYFUNCTION("""COMPUTED_VALUE"""),"Yes, I will earn and do that")</f>
        <v>Yes, I will earn and do that</v>
      </c>
      <c r="G508" s="1" t="str">
        <f>IFERROR(__xludf.DUMMYFUNCTION("""COMPUTED_VALUE"""),"This will be hard to do, but if it is the right company I would try")</f>
        <v>This will be hard to do, but if it is the right company I would try</v>
      </c>
      <c r="H508" s="1" t="str">
        <f>IFERROR(__xludf.DUMMYFUNCTION("""COMPUTED_VALUE"""),"No")</f>
        <v>No</v>
      </c>
      <c r="I508" s="1" t="str">
        <f>IFERROR(__xludf.DUMMYFUNCTION("""COMPUTED_VALUE"""),"Will NOT work for them")</f>
        <v>Will NOT work for them</v>
      </c>
      <c r="J508" s="1">
        <f>IFERROR(__xludf.DUMMYFUNCTION("""COMPUTED_VALUE"""),5.0)</f>
        <v>5</v>
      </c>
      <c r="K508" s="1" t="str">
        <f>IFERROR(__xludf.DUMMYFUNCTION("""COMPUTED_VALUE"""),"Hybrid Working Environment with more than 15 days a month at office")</f>
        <v>Hybrid Working Environment with more than 15 days a month at office</v>
      </c>
      <c r="L508" s="1" t="str">
        <f>IFERROR(__xludf.DUMMYFUNCTION("""COMPUTED_VALUE"""),"Employer who appreciates learning and enables that environment")</f>
        <v>Employer who appreciates learning and enables that environment</v>
      </c>
      <c r="M50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08" s="1" t="str">
        <f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508" s="1" t="str">
        <f>IFERROR(__xludf.DUMMYFUNCTION("""COMPUTED_VALUE"""),"Manager who explains what is expected, sets a goal and helps achieve it")</f>
        <v>Manager who explains what is expected, sets a goal and helps achieve it</v>
      </c>
      <c r="P50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508" s="1" t="str">
        <f>IFERROR(__xludf.DUMMYFUNCTION("""COMPUTED_VALUE"""),"Yes, I Understand this is gonna happen everywhere")</f>
        <v>Yes, I Understand this is gonna happen everywhere</v>
      </c>
      <c r="R508" s="1" t="str">
        <f>IFERROR(__xludf.DUMMYFUNCTION("""COMPUTED_VALUE"""),"This will be hard to do, but if it is the right company I would try")</f>
        <v>This will be hard to do, but if it is the right company I would try</v>
      </c>
      <c r="S508" s="1"/>
    </row>
    <row r="509">
      <c r="A509" s="2">
        <f>IFERROR(__xludf.DUMMYFUNCTION("""COMPUTED_VALUE"""),45021.557269745375)</f>
        <v>45021.55727</v>
      </c>
      <c r="B509" s="1" t="str">
        <f>IFERROR(__xludf.DUMMYFUNCTION("""COMPUTED_VALUE"""),"India")</f>
        <v>India</v>
      </c>
      <c r="C509" s="1">
        <f>IFERROR(__xludf.DUMMYFUNCTION("""COMPUTED_VALUE"""),509375.0)</f>
        <v>509375</v>
      </c>
      <c r="D509" s="1" t="str">
        <f>IFERROR(__xludf.DUMMYFUNCTION("""COMPUTED_VALUE"""),"Female")</f>
        <v>Female</v>
      </c>
      <c r="E509" s="1" t="str">
        <f>IFERROR(__xludf.DUMMYFUNCTION("""COMPUTED_VALUE"""),"Influencers who had successful careers")</f>
        <v>Influencers who had successful careers</v>
      </c>
      <c r="F509" s="1" t="str">
        <f>IFERROR(__xludf.DUMMYFUNCTION("""COMPUTED_VALUE"""),"No I would not be pursuing Higher Education outside of India")</f>
        <v>No I would not be pursuing Higher Education outside of India</v>
      </c>
      <c r="G509" s="1" t="str">
        <f>IFERROR(__xludf.DUMMYFUNCTION("""COMPUTED_VALUE"""),"This will be hard to do, but if it is the right company I would try")</f>
        <v>This will be hard to do, but if it is the right company I would try</v>
      </c>
      <c r="H509" s="1" t="str">
        <f>IFERROR(__xludf.DUMMYFUNCTION("""COMPUTED_VALUE"""),"Yes")</f>
        <v>Yes</v>
      </c>
      <c r="I509" s="1" t="str">
        <f>IFERROR(__xludf.DUMMYFUNCTION("""COMPUTED_VALUE"""),"Will NOT work for them")</f>
        <v>Will NOT work for them</v>
      </c>
      <c r="J509" s="1">
        <f>IFERROR(__xludf.DUMMYFUNCTION("""COMPUTED_VALUE"""),6.0)</f>
        <v>6</v>
      </c>
      <c r="K509" s="1" t="str">
        <f>IFERROR(__xludf.DUMMYFUNCTION("""COMPUTED_VALUE"""),"Fully Remote with Options to travel as and when needed")</f>
        <v>Fully Remote with Options to travel as and when needed</v>
      </c>
      <c r="L509" s="1" t="str">
        <f>IFERROR(__xludf.DUMMYFUNCTION("""COMPUTED_VALUE"""),"Employer who appreciates learning and enables that environment")</f>
        <v>Employer who appreciates learning and enables that environment</v>
      </c>
      <c r="M50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09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509" s="1" t="str">
        <f>IFERROR(__xludf.DUMMYFUNCTION("""COMPUTED_VALUE"""),"Manager who explains what is expected, sets a goal and helps achieve it")</f>
        <v>Manager who explains what is expected, sets a goal and helps achieve it</v>
      </c>
      <c r="P509" s="1" t="str">
        <f>IFERROR(__xludf.DUMMYFUNCTION("""COMPUTED_VALUE"""),"Work with 5 to 6 people in my team")</f>
        <v>Work with 5 to 6 people in my team</v>
      </c>
      <c r="Q509" s="1" t="str">
        <f>IFERROR(__xludf.DUMMYFUNCTION("""COMPUTED_VALUE"""),"No")</f>
        <v>No</v>
      </c>
      <c r="R509" s="1" t="str">
        <f>IFERROR(__xludf.DUMMYFUNCTION("""COMPUTED_VALUE"""),"No way")</f>
        <v>No way</v>
      </c>
      <c r="S509" s="1"/>
    </row>
    <row r="510">
      <c r="A510" s="2">
        <f>IFERROR(__xludf.DUMMYFUNCTION("""COMPUTED_VALUE"""),45021.561269108795)</f>
        <v>45021.56127</v>
      </c>
      <c r="B510" s="1" t="str">
        <f>IFERROR(__xludf.DUMMYFUNCTION("""COMPUTED_VALUE"""),"India")</f>
        <v>India</v>
      </c>
      <c r="C510" s="1">
        <f>IFERROR(__xludf.DUMMYFUNCTION("""COMPUTED_VALUE"""),641659.0)</f>
        <v>641659</v>
      </c>
      <c r="D510" s="1" t="str">
        <f>IFERROR(__xludf.DUMMYFUNCTION("""COMPUTED_VALUE"""),"Male")</f>
        <v>Male</v>
      </c>
      <c r="E510" s="1" t="str">
        <f>IFERROR(__xludf.DUMMYFUNCTION("""COMPUTED_VALUE"""),"Social Media like LinkedIn")</f>
        <v>Social Media like LinkedIn</v>
      </c>
      <c r="F510" s="1" t="str">
        <f>IFERROR(__xludf.DUMMYFUNCTION("""COMPUTED_VALUE"""),"No I would not be pursuing Higher Education outside of India")</f>
        <v>No I would not be pursuing Higher Education outside of India</v>
      </c>
      <c r="G510" s="1" t="str">
        <f>IFERROR(__xludf.DUMMYFUNCTION("""COMPUTED_VALUE"""),"This will be hard to do, but if it is the right company I would try")</f>
        <v>This will be hard to do, but if it is the right company I would try</v>
      </c>
      <c r="H510" s="1" t="str">
        <f>IFERROR(__xludf.DUMMYFUNCTION("""COMPUTED_VALUE"""),"No")</f>
        <v>No</v>
      </c>
      <c r="I510" s="1" t="str">
        <f>IFERROR(__xludf.DUMMYFUNCTION("""COMPUTED_VALUE"""),"Will NOT work for them")</f>
        <v>Will NOT work for them</v>
      </c>
      <c r="J510" s="1">
        <f>IFERROR(__xludf.DUMMYFUNCTION("""COMPUTED_VALUE"""),7.0)</f>
        <v>7</v>
      </c>
      <c r="K510" s="1" t="str">
        <f>IFERROR(__xludf.DUMMYFUNCTION("""COMPUTED_VALUE"""),"Fully Remote with Options to travel as and when needed")</f>
        <v>Fully Remote with Options to travel as and when needed</v>
      </c>
      <c r="L5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10" s="1" t="str">
        <f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510" s="1" t="str">
        <f>IFERROR(__xludf.DUMMYFUNCTION("""COMPUTED_VALUE"""),"Manager who explains what is expected, sets a goal and helps achieve it")</f>
        <v>Manager who explains what is expected, sets a goal and helps achieve it</v>
      </c>
      <c r="P51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510" s="1" t="str">
        <f>IFERROR(__xludf.DUMMYFUNCTION("""COMPUTED_VALUE"""),"Yes, I Understand this is gonna happen everywhere")</f>
        <v>Yes, I Understand this is gonna happen everywhere</v>
      </c>
      <c r="R510" s="1" t="str">
        <f>IFERROR(__xludf.DUMMYFUNCTION("""COMPUTED_VALUE"""),"No way")</f>
        <v>No way</v>
      </c>
      <c r="S510" s="1"/>
    </row>
    <row r="511">
      <c r="A511" s="2">
        <f>IFERROR(__xludf.DUMMYFUNCTION("""COMPUTED_VALUE"""),45021.56509001157)</f>
        <v>45021.56509</v>
      </c>
      <c r="B511" s="1" t="str">
        <f>IFERROR(__xludf.DUMMYFUNCTION("""COMPUTED_VALUE"""),"India")</f>
        <v>India</v>
      </c>
      <c r="C511" s="1">
        <f>IFERROR(__xludf.DUMMYFUNCTION("""COMPUTED_VALUE"""),50006.0)</f>
        <v>50006</v>
      </c>
      <c r="D511" s="1" t="str">
        <f>IFERROR(__xludf.DUMMYFUNCTION("""COMPUTED_VALUE"""),"Male")</f>
        <v>Male</v>
      </c>
      <c r="E511" s="1" t="str">
        <f>IFERROR(__xludf.DUMMYFUNCTION("""COMPUTED_VALUE"""),"Social Media like LinkedIn")</f>
        <v>Social Media like LinkedIn</v>
      </c>
      <c r="F511" s="1" t="str">
        <f>IFERROR(__xludf.DUMMYFUNCTION("""COMPUTED_VALUE"""),"No, But if someone could bare the cost I will")</f>
        <v>No, But if someone could bare the cost I will</v>
      </c>
      <c r="G511" s="1" t="str">
        <f>IFERROR(__xludf.DUMMYFUNCTION("""COMPUTED_VALUE"""),"Will work for 3 years or more")</f>
        <v>Will work for 3 years or more</v>
      </c>
      <c r="H511" s="1" t="str">
        <f>IFERROR(__xludf.DUMMYFUNCTION("""COMPUTED_VALUE"""),"Yes")</f>
        <v>Yes</v>
      </c>
      <c r="I511" s="1" t="str">
        <f>IFERROR(__xludf.DUMMYFUNCTION("""COMPUTED_VALUE"""),"Will work for them")</f>
        <v>Will work for them</v>
      </c>
      <c r="J511" s="1">
        <f>IFERROR(__xludf.DUMMYFUNCTION("""COMPUTED_VALUE"""),4.0)</f>
        <v>4</v>
      </c>
      <c r="K511" s="1" t="str">
        <f>IFERROR(__xludf.DUMMYFUNCTION("""COMPUTED_VALUE"""),"Hybrid Working Environment with less than 3 days a month at office")</f>
        <v>Hybrid Working Environment with less than 3 days a month at office</v>
      </c>
      <c r="L511" s="1" t="str">
        <f>IFERROR(__xludf.DUMMYFUNCTION("""COMPUTED_VALUE"""),"Employer who rewards learning and enables that environment")</f>
        <v>Employer who rewards learning and enables that environment</v>
      </c>
      <c r="M51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11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511" s="1" t="str">
        <f>IFERROR(__xludf.DUMMYFUNCTION("""COMPUTED_VALUE"""),"Manager who sets targets and expects me to achieve it")</f>
        <v>Manager who sets targets and expects me to achieve it</v>
      </c>
      <c r="P511" s="1" t="str">
        <f>IFERROR(__xludf.DUMMYFUNCTION("""COMPUTED_VALUE"""),"Work with 5 to 6 people in my team")</f>
        <v>Work with 5 to 6 people in my team</v>
      </c>
      <c r="Q511" s="1" t="str">
        <f>IFERROR(__xludf.DUMMYFUNCTION("""COMPUTED_VALUE"""),"Yes")</f>
        <v>Yes</v>
      </c>
      <c r="R511" s="1" t="str">
        <f>IFERROR(__xludf.DUMMYFUNCTION("""COMPUTED_VALUE"""),"No way")</f>
        <v>No way</v>
      </c>
      <c r="S511" s="1"/>
    </row>
    <row r="512">
      <c r="A512" s="2">
        <f>IFERROR(__xludf.DUMMYFUNCTION("""COMPUTED_VALUE"""),45021.5662572338)</f>
        <v>45021.56626</v>
      </c>
      <c r="B512" s="1" t="str">
        <f>IFERROR(__xludf.DUMMYFUNCTION("""COMPUTED_VALUE"""),"India")</f>
        <v>India</v>
      </c>
      <c r="C512" s="1">
        <f>IFERROR(__xludf.DUMMYFUNCTION("""COMPUTED_VALUE"""),110059.0)</f>
        <v>110059</v>
      </c>
      <c r="D512" s="1" t="str">
        <f>IFERROR(__xludf.DUMMYFUNCTION("""COMPUTED_VALUE"""),"Female")</f>
        <v>Female</v>
      </c>
      <c r="E512" s="1" t="str">
        <f>IFERROR(__xludf.DUMMYFUNCTION("""COMPUTED_VALUE"""),"My Parents")</f>
        <v>My Parents</v>
      </c>
      <c r="F512" s="1" t="str">
        <f>IFERROR(__xludf.DUMMYFUNCTION("""COMPUTED_VALUE"""),"No I would not be pursuing Higher Education outside of India")</f>
        <v>No I would not be pursuing Higher Education outside of India</v>
      </c>
      <c r="G512" s="1" t="str">
        <f>IFERROR(__xludf.DUMMYFUNCTION("""COMPUTED_VALUE"""),"Will work for 3 years or more")</f>
        <v>Will work for 3 years or more</v>
      </c>
      <c r="H512" s="1" t="str">
        <f>IFERROR(__xludf.DUMMYFUNCTION("""COMPUTED_VALUE"""),"Yes")</f>
        <v>Yes</v>
      </c>
      <c r="I512" s="1" t="str">
        <f>IFERROR(__xludf.DUMMYFUNCTION("""COMPUTED_VALUE"""),"Will NOT work for them")</f>
        <v>Will NOT work for them</v>
      </c>
      <c r="J512" s="1">
        <f>IFERROR(__xludf.DUMMYFUNCTION("""COMPUTED_VALUE"""),6.0)</f>
        <v>6</v>
      </c>
      <c r="K512" s="1" t="str">
        <f>IFERROR(__xludf.DUMMYFUNCTION("""COMPUTED_VALUE"""),"Fully Remote with Options to travel as and when needed")</f>
        <v>Fully Remote with Options to travel as and when needed</v>
      </c>
      <c r="L5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2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12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512" s="1" t="str">
        <f>IFERROR(__xludf.DUMMYFUNCTION("""COMPUTED_VALUE"""),"Manager who explains what is expected, sets a goal and helps achieve it")</f>
        <v>Manager who explains what is expected, sets a goal and helps achieve it</v>
      </c>
      <c r="P512" s="1" t="str">
        <f>IFERROR(__xludf.DUMMYFUNCTION("""COMPUTED_VALUE"""),"Work with 2 to 3 people in my team")</f>
        <v>Work with 2 to 3 people in my team</v>
      </c>
      <c r="Q512" s="1" t="str">
        <f>IFERROR(__xludf.DUMMYFUNCTION("""COMPUTED_VALUE"""),"Yes, I Understand this is gonna happen everywhere")</f>
        <v>Yes, I Understand this is gonna happen everywhere</v>
      </c>
      <c r="R512" s="1" t="str">
        <f>IFERROR(__xludf.DUMMYFUNCTION("""COMPUTED_VALUE"""),"This will be hard to do, but if it is the right company I would try")</f>
        <v>This will be hard to do, but if it is the right company I would try</v>
      </c>
      <c r="S512" s="1"/>
    </row>
    <row r="513">
      <c r="A513" s="2">
        <f>IFERROR(__xludf.DUMMYFUNCTION("""COMPUTED_VALUE"""),45021.56758800926)</f>
        <v>45021.56759</v>
      </c>
      <c r="B513" s="1" t="str">
        <f>IFERROR(__xludf.DUMMYFUNCTION("""COMPUTED_VALUE"""),"India")</f>
        <v>India</v>
      </c>
      <c r="C513" s="1">
        <f>IFERROR(__xludf.DUMMYFUNCTION("""COMPUTED_VALUE"""),201009.0)</f>
        <v>201009</v>
      </c>
      <c r="D513" s="1" t="str">
        <f>IFERROR(__xludf.DUMMYFUNCTION("""COMPUTED_VALUE"""),"Male")</f>
        <v>Male</v>
      </c>
      <c r="E513" s="1" t="str">
        <f>IFERROR(__xludf.DUMMYFUNCTION("""COMPUTED_VALUE"""),"People who have changed the world for better")</f>
        <v>People who have changed the world for better</v>
      </c>
      <c r="F513" s="1" t="str">
        <f>IFERROR(__xludf.DUMMYFUNCTION("""COMPUTED_VALUE"""),"Yes, I will earn and do that")</f>
        <v>Yes, I will earn and do that</v>
      </c>
      <c r="G513" s="1" t="str">
        <f>IFERROR(__xludf.DUMMYFUNCTION("""COMPUTED_VALUE"""),"Will work for 3 years or more")</f>
        <v>Will work for 3 years or more</v>
      </c>
      <c r="H513" s="1" t="str">
        <f>IFERROR(__xludf.DUMMYFUNCTION("""COMPUTED_VALUE"""),"Yes")</f>
        <v>Yes</v>
      </c>
      <c r="I513" s="1" t="str">
        <f>IFERROR(__xludf.DUMMYFUNCTION("""COMPUTED_VALUE"""),"Will work for them")</f>
        <v>Will work for them</v>
      </c>
      <c r="J513" s="1">
        <f>IFERROR(__xludf.DUMMYFUNCTION("""COMPUTED_VALUE"""),9.0)</f>
        <v>9</v>
      </c>
      <c r="K513" s="1" t="str">
        <f>IFERROR(__xludf.DUMMYFUNCTION("""COMPUTED_VALUE"""),"Hybrid Working Environment with more than 15 days a month at office")</f>
        <v>Hybrid Working Environment with more than 15 days a month at office</v>
      </c>
      <c r="L5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3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513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513" s="1" t="str">
        <f>IFERROR(__xludf.DUMMYFUNCTION("""COMPUTED_VALUE"""),"Manager who explains what is expected, sets a goal and helps achieve it")</f>
        <v>Manager who explains what is expected, sets a goal and helps achieve it</v>
      </c>
      <c r="P513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513" s="1" t="str">
        <f>IFERROR(__xludf.DUMMYFUNCTION("""COMPUTED_VALUE"""),"Yes, I Understand this is gonna happen everywhere")</f>
        <v>Yes, I Understand this is gonna happen everywhere</v>
      </c>
      <c r="R513" s="1" t="str">
        <f>IFERROR(__xludf.DUMMYFUNCTION("""COMPUTED_VALUE"""),"This will be hard to do, but if it is the right company I would try")</f>
        <v>This will be hard to do, but if it is the right company I would try</v>
      </c>
      <c r="S513" s="1"/>
    </row>
    <row r="514">
      <c r="A514" s="2">
        <f>IFERROR(__xludf.DUMMYFUNCTION("""COMPUTED_VALUE"""),45021.570062893516)</f>
        <v>45021.57006</v>
      </c>
      <c r="B514" s="1" t="str">
        <f>IFERROR(__xludf.DUMMYFUNCTION("""COMPUTED_VALUE"""),"India")</f>
        <v>India</v>
      </c>
      <c r="C514" s="1">
        <f>IFERROR(__xludf.DUMMYFUNCTION("""COMPUTED_VALUE"""),517101.0)</f>
        <v>517101</v>
      </c>
      <c r="D514" s="1" t="str">
        <f>IFERROR(__xludf.DUMMYFUNCTION("""COMPUTED_VALUE"""),"Male")</f>
        <v>Male</v>
      </c>
      <c r="E514" s="1" t="str">
        <f>IFERROR(__xludf.DUMMYFUNCTION("""COMPUTED_VALUE"""),"Social Media like LinkedIn")</f>
        <v>Social Media like LinkedIn</v>
      </c>
      <c r="F514" s="1" t="str">
        <f>IFERROR(__xludf.DUMMYFUNCTION("""COMPUTED_VALUE"""),"No I would not be pursuing Higher Education outside of India")</f>
        <v>No I would not be pursuing Higher Education outside of India</v>
      </c>
      <c r="G514" s="1" t="str">
        <f>IFERROR(__xludf.DUMMYFUNCTION("""COMPUTED_VALUE"""),"This will be hard to do, but if it is the right company I would try")</f>
        <v>This will be hard to do, but if it is the right company I would try</v>
      </c>
      <c r="H514" s="1" t="str">
        <f>IFERROR(__xludf.DUMMYFUNCTION("""COMPUTED_VALUE"""),"No")</f>
        <v>No</v>
      </c>
      <c r="I514" s="1" t="str">
        <f>IFERROR(__xludf.DUMMYFUNCTION("""COMPUTED_VALUE"""),"Will NOT work for them")</f>
        <v>Will NOT work for them</v>
      </c>
      <c r="J514" s="1">
        <f>IFERROR(__xludf.DUMMYFUNCTION("""COMPUTED_VALUE"""),2.0)</f>
        <v>2</v>
      </c>
      <c r="K514" s="1" t="str">
        <f>IFERROR(__xludf.DUMMYFUNCTION("""COMPUTED_VALUE"""),"Hybrid Working Environment with more than 15 days a month at office")</f>
        <v>Hybrid Working Environment with more than 15 days a month at office</v>
      </c>
      <c r="L5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14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514" s="1" t="str">
        <f>IFERROR(__xludf.DUMMYFUNCTION("""COMPUTED_VALUE"""),"Manager who explains what is expected, sets a goal and helps achieve it")</f>
        <v>Manager who explains what is expected, sets a goal and helps achieve it</v>
      </c>
      <c r="P51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514" s="1" t="str">
        <f>IFERROR(__xludf.DUMMYFUNCTION("""COMPUTED_VALUE"""),"Yes")</f>
        <v>Yes</v>
      </c>
      <c r="R514" s="1" t="str">
        <f>IFERROR(__xludf.DUMMYFUNCTION("""COMPUTED_VALUE"""),"This will be hard to do, but if it is the right company I would try")</f>
        <v>This will be hard to do, but if it is the right company I would try</v>
      </c>
      <c r="S514" s="1"/>
    </row>
    <row r="515">
      <c r="A515" s="2">
        <f>IFERROR(__xludf.DUMMYFUNCTION("""COMPUTED_VALUE"""),45021.56991866898)</f>
        <v>45021.56992</v>
      </c>
      <c r="B515" s="1" t="str">
        <f>IFERROR(__xludf.DUMMYFUNCTION("""COMPUTED_VALUE"""),"India")</f>
        <v>India</v>
      </c>
      <c r="C515" s="1">
        <f>IFERROR(__xludf.DUMMYFUNCTION("""COMPUTED_VALUE"""),679101.0)</f>
        <v>679101</v>
      </c>
      <c r="D515" s="1" t="str">
        <f>IFERROR(__xludf.DUMMYFUNCTION("""COMPUTED_VALUE"""),"Male")</f>
        <v>Male</v>
      </c>
      <c r="E515" s="1" t="str">
        <f>IFERROR(__xludf.DUMMYFUNCTION("""COMPUTED_VALUE"""),"People who have changed the world for better")</f>
        <v>People who have changed the world for better</v>
      </c>
      <c r="F515" s="1" t="str">
        <f>IFERROR(__xludf.DUMMYFUNCTION("""COMPUTED_VALUE"""),"Yes, I will earn and do that")</f>
        <v>Yes, I will earn and do that</v>
      </c>
      <c r="G515" s="1" t="str">
        <f>IFERROR(__xludf.DUMMYFUNCTION("""COMPUTED_VALUE"""),"This will be hard to do, but if it is the right company I would try")</f>
        <v>This will be hard to do, but if it is the right company I would try</v>
      </c>
      <c r="H515" s="1" t="str">
        <f>IFERROR(__xludf.DUMMYFUNCTION("""COMPUTED_VALUE"""),"No")</f>
        <v>No</v>
      </c>
      <c r="I515" s="1" t="str">
        <f>IFERROR(__xludf.DUMMYFUNCTION("""COMPUTED_VALUE"""),"Will NOT work for them")</f>
        <v>Will NOT work for them</v>
      </c>
      <c r="J515" s="1">
        <f>IFERROR(__xludf.DUMMYFUNCTION("""COMPUTED_VALUE"""),9.0)</f>
        <v>9</v>
      </c>
      <c r="K515" s="1" t="str">
        <f>IFERROR(__xludf.DUMMYFUNCTION("""COMPUTED_VALUE"""),"Hybrid Working Environment with more than 15 days a month at office")</f>
        <v>Hybrid Working Environment with more than 15 days a month at office</v>
      </c>
      <c r="L5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15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515" s="1" t="str">
        <f>IFERROR(__xludf.DUMMYFUNCTION("""COMPUTED_VALUE"""),"Manager who explains what is expected, sets a goal and helps achieve it")</f>
        <v>Manager who explains what is expected, sets a goal and helps achieve it</v>
      </c>
      <c r="P515" s="1" t="str">
        <f>IFERROR(__xludf.DUMMYFUNCTION("""COMPUTED_VALUE"""),"Work with 5 to 6 people in my team")</f>
        <v>Work with 5 to 6 people in my team</v>
      </c>
      <c r="Q515" s="1" t="str">
        <f>IFERROR(__xludf.DUMMYFUNCTION("""COMPUTED_VALUE"""),"Yes, I Understand this is gonna happen everywhere")</f>
        <v>Yes, I Understand this is gonna happen everywhere</v>
      </c>
      <c r="R515" s="1" t="str">
        <f>IFERROR(__xludf.DUMMYFUNCTION("""COMPUTED_VALUE"""),"This will be hard to do, but if it is the right company I would try")</f>
        <v>This will be hard to do, but if it is the right company I would try</v>
      </c>
      <c r="S515" s="1"/>
    </row>
    <row r="516">
      <c r="A516" s="2">
        <f>IFERROR(__xludf.DUMMYFUNCTION("""COMPUTED_VALUE"""),45021.57456608796)</f>
        <v>45021.57457</v>
      </c>
      <c r="B516" s="1" t="str">
        <f>IFERROR(__xludf.DUMMYFUNCTION("""COMPUTED_VALUE"""),"India")</f>
        <v>India</v>
      </c>
      <c r="C516" s="1">
        <f>IFERROR(__xludf.DUMMYFUNCTION("""COMPUTED_VALUE"""),517501.0)</f>
        <v>517501</v>
      </c>
      <c r="D516" s="1" t="str">
        <f>IFERROR(__xludf.DUMMYFUNCTION("""COMPUTED_VALUE"""),"Female")</f>
        <v>Female</v>
      </c>
      <c r="E516" s="1" t="str">
        <f>IFERROR(__xludf.DUMMYFUNCTION("""COMPUTED_VALUE"""),"People who have changed the world for better")</f>
        <v>People who have changed the world for better</v>
      </c>
      <c r="F516" s="1" t="str">
        <f>IFERROR(__xludf.DUMMYFUNCTION("""COMPUTED_VALUE"""),"No, But if someone could bare the cost I will")</f>
        <v>No, But if someone could bare the cost I will</v>
      </c>
      <c r="G516" s="1" t="str">
        <f>IFERROR(__xludf.DUMMYFUNCTION("""COMPUTED_VALUE"""),"This will be hard to do, but if it is the right company I would try")</f>
        <v>This will be hard to do, but if it is the right company I would try</v>
      </c>
      <c r="H516" s="1" t="str">
        <f>IFERROR(__xludf.DUMMYFUNCTION("""COMPUTED_VALUE"""),"No")</f>
        <v>No</v>
      </c>
      <c r="I516" s="1" t="str">
        <f>IFERROR(__xludf.DUMMYFUNCTION("""COMPUTED_VALUE"""),"Will NOT work for them")</f>
        <v>Will NOT work for them</v>
      </c>
      <c r="J516" s="1">
        <f>IFERROR(__xludf.DUMMYFUNCTION("""COMPUTED_VALUE"""),1.0)</f>
        <v>1</v>
      </c>
      <c r="K516" s="1" t="str">
        <f>IFERROR(__xludf.DUMMYFUNCTION("""COMPUTED_VALUE"""),"Hybrid Working Environment with less than 3 days a month at office")</f>
        <v>Hybrid Working Environment with less than 3 days a month at office</v>
      </c>
      <c r="L5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16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516" s="1" t="str">
        <f>IFERROR(__xludf.DUMMYFUNCTION("""COMPUTED_VALUE"""),"Manager who explains what is expected, sets a goal and helps achieve it")</f>
        <v>Manager who explains what is expected, sets a goal and helps achieve it</v>
      </c>
      <c r="P516" s="1" t="str">
        <f>IFERROR(__xludf.DUMMYFUNCTION("""COMPUTED_VALUE"""),"Work with 5 to 6 people in my team")</f>
        <v>Work with 5 to 6 people in my team</v>
      </c>
      <c r="Q516" s="1" t="str">
        <f>IFERROR(__xludf.DUMMYFUNCTION("""COMPUTED_VALUE"""),"Yes, I Understand this is gonna happen everywhere")</f>
        <v>Yes, I Understand this is gonna happen everywhere</v>
      </c>
      <c r="R516" s="1" t="str">
        <f>IFERROR(__xludf.DUMMYFUNCTION("""COMPUTED_VALUE"""),"This will be hard to do, but if it is the right company I would try")</f>
        <v>This will be hard to do, but if it is the right company I would try</v>
      </c>
      <c r="S516" s="1"/>
    </row>
    <row r="517">
      <c r="A517" s="2">
        <f>IFERROR(__xludf.DUMMYFUNCTION("""COMPUTED_VALUE"""),45021.58252916667)</f>
        <v>45021.58253</v>
      </c>
      <c r="B517" s="1" t="str">
        <f>IFERROR(__xludf.DUMMYFUNCTION("""COMPUTED_VALUE"""),"India")</f>
        <v>India</v>
      </c>
      <c r="C517" s="1">
        <f>IFERROR(__xludf.DUMMYFUNCTION("""COMPUTED_VALUE"""),517501.0)</f>
        <v>517501</v>
      </c>
      <c r="D517" s="1" t="str">
        <f>IFERROR(__xludf.DUMMYFUNCTION("""COMPUTED_VALUE"""),"Male")</f>
        <v>Male</v>
      </c>
      <c r="E517" s="1" t="str">
        <f>IFERROR(__xludf.DUMMYFUNCTION("""COMPUTED_VALUE"""),"My Parents")</f>
        <v>My Parents</v>
      </c>
      <c r="F517" s="1" t="str">
        <f>IFERROR(__xludf.DUMMYFUNCTION("""COMPUTED_VALUE"""),"No I would not be pursuing Higher Education outside of India")</f>
        <v>No I would not be pursuing Higher Education outside of India</v>
      </c>
      <c r="G517" s="1" t="str">
        <f>IFERROR(__xludf.DUMMYFUNCTION("""COMPUTED_VALUE"""),"Will work for 3 years or more")</f>
        <v>Will work for 3 years or more</v>
      </c>
      <c r="H517" s="1" t="str">
        <f>IFERROR(__xludf.DUMMYFUNCTION("""COMPUTED_VALUE"""),"Yes")</f>
        <v>Yes</v>
      </c>
      <c r="I517" s="1" t="str">
        <f>IFERROR(__xludf.DUMMYFUNCTION("""COMPUTED_VALUE"""),"Will work for them")</f>
        <v>Will work for them</v>
      </c>
      <c r="J517" s="1">
        <f>IFERROR(__xludf.DUMMYFUNCTION("""COMPUTED_VALUE"""),10.0)</f>
        <v>10</v>
      </c>
      <c r="K517" s="1" t="str">
        <f>IFERROR(__xludf.DUMMYFUNCTION("""COMPUTED_VALUE"""),"Every Day Office Environment")</f>
        <v>Every Day Office Environment</v>
      </c>
      <c r="L5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1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17" s="1" t="str">
        <f>IFERROR(__xludf.DUMMYFUNCTION("""COMPUTED_VALUE"""),"Manager who sets goal and helps me achieve it")</f>
        <v>Manager who sets goal and helps me achieve it</v>
      </c>
      <c r="P51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517" s="1" t="str">
        <f>IFERROR(__xludf.DUMMYFUNCTION("""COMPUTED_VALUE"""),"No")</f>
        <v>No</v>
      </c>
      <c r="R517" s="1" t="str">
        <f>IFERROR(__xludf.DUMMYFUNCTION("""COMPUTED_VALUE"""),"Will work for 7 years or more")</f>
        <v>Will work for 7 years or more</v>
      </c>
      <c r="S517" s="1"/>
    </row>
    <row r="518">
      <c r="A518" s="2">
        <f>IFERROR(__xludf.DUMMYFUNCTION("""COMPUTED_VALUE"""),45021.58320412037)</f>
        <v>45021.5832</v>
      </c>
      <c r="B518" s="1" t="str">
        <f>IFERROR(__xludf.DUMMYFUNCTION("""COMPUTED_VALUE"""),"India")</f>
        <v>India</v>
      </c>
      <c r="C518" s="1" t="str">
        <f>IFERROR(__xludf.DUMMYFUNCTION("""COMPUTED_VALUE"""),"Bts ")</f>
        <v>Bts </v>
      </c>
      <c r="D518" s="1" t="str">
        <f>IFERROR(__xludf.DUMMYFUNCTION("""COMPUTED_VALUE"""),"Female")</f>
        <v>Female</v>
      </c>
      <c r="E518" s="1" t="str">
        <f>IFERROR(__xludf.DUMMYFUNCTION("""COMPUTED_VALUE"""),"Influencers who had successful careers")</f>
        <v>Influencers who had successful careers</v>
      </c>
      <c r="F518" s="1" t="str">
        <f>IFERROR(__xludf.DUMMYFUNCTION("""COMPUTED_VALUE"""),"Yes, I will earn and do that")</f>
        <v>Yes, I will earn and do that</v>
      </c>
      <c r="G518" s="1" t="str">
        <f>IFERROR(__xludf.DUMMYFUNCTION("""COMPUTED_VALUE"""),"This will be hard to do, but if it is the right company I would try")</f>
        <v>This will be hard to do, but if it is the right company I would try</v>
      </c>
      <c r="H518" s="1" t="str">
        <f>IFERROR(__xludf.DUMMYFUNCTION("""COMPUTED_VALUE"""),"No")</f>
        <v>No</v>
      </c>
      <c r="I518" s="1" t="str">
        <f>IFERROR(__xludf.DUMMYFUNCTION("""COMPUTED_VALUE"""),"Will work for them")</f>
        <v>Will work for them</v>
      </c>
      <c r="J518" s="1">
        <f>IFERROR(__xludf.DUMMYFUNCTION("""COMPUTED_VALUE"""),6.0)</f>
        <v>6</v>
      </c>
      <c r="K518" s="1" t="str">
        <f>IFERROR(__xludf.DUMMYFUNCTION("""COMPUTED_VALUE"""),"Fully Remote with Options to travel as and when needed")</f>
        <v>Fully Remote with Options to travel as and when needed</v>
      </c>
      <c r="L518" s="1" t="str">
        <f>IFERROR(__xludf.DUMMYFUNCTION("""COMPUTED_VALUE"""),"Employer who appreciates learning and enables that environment")</f>
        <v>Employer who appreciates learning and enables that environment</v>
      </c>
      <c r="M51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518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518" s="1" t="str">
        <f>IFERROR(__xludf.DUMMYFUNCTION("""COMPUTED_VALUE"""),"Manager who sets goal and helps me achieve it")</f>
        <v>Manager who sets goal and helps me achieve it</v>
      </c>
      <c r="P518" s="1" t="str">
        <f>IFERROR(__xludf.DUMMYFUNCTION("""COMPUTED_VALUE"""),"Work with 2 to 3 people in my team, Work with 5 to 6 people in my team")</f>
        <v>Work with 2 to 3 people in my team, Work with 5 to 6 people in my team</v>
      </c>
      <c r="Q518" s="1" t="str">
        <f>IFERROR(__xludf.DUMMYFUNCTION("""COMPUTED_VALUE"""),"I have NO other choice")</f>
        <v>I have NO other choice</v>
      </c>
      <c r="R518" s="1" t="str">
        <f>IFERROR(__xludf.DUMMYFUNCTION("""COMPUTED_VALUE"""),"No way")</f>
        <v>No way</v>
      </c>
      <c r="S518" s="1"/>
    </row>
    <row r="519">
      <c r="A519" s="2">
        <f>IFERROR(__xludf.DUMMYFUNCTION("""COMPUTED_VALUE"""),45021.59291258102)</f>
        <v>45021.59291</v>
      </c>
      <c r="B519" s="1" t="str">
        <f>IFERROR(__xludf.DUMMYFUNCTION("""COMPUTED_VALUE"""),"India")</f>
        <v>India</v>
      </c>
      <c r="C519" s="1">
        <f>IFERROR(__xludf.DUMMYFUNCTION("""COMPUTED_VALUE"""),518563.0)</f>
        <v>518563</v>
      </c>
      <c r="D519" s="1" t="str">
        <f>IFERROR(__xludf.DUMMYFUNCTION("""COMPUTED_VALUE"""),"Male")</f>
        <v>Male</v>
      </c>
      <c r="E519" s="1" t="str">
        <f>IFERROR(__xludf.DUMMYFUNCTION("""COMPUTED_VALUE"""),"People from my circle, but not family members")</f>
        <v>People from my circle, but not family members</v>
      </c>
      <c r="F519" s="1" t="str">
        <f>IFERROR(__xludf.DUMMYFUNCTION("""COMPUTED_VALUE"""),"No I would not be pursuing Higher Education outside of India")</f>
        <v>No I would not be pursuing Higher Education outside of India</v>
      </c>
      <c r="G519" s="1" t="str">
        <f>IFERROR(__xludf.DUMMYFUNCTION("""COMPUTED_VALUE"""),"This will be hard to do, but if it is the right company I would try")</f>
        <v>This will be hard to do, but if it is the right company I would try</v>
      </c>
      <c r="H519" s="1" t="str">
        <f>IFERROR(__xludf.DUMMYFUNCTION("""COMPUTED_VALUE"""),"No")</f>
        <v>No</v>
      </c>
      <c r="I519" s="1" t="str">
        <f>IFERROR(__xludf.DUMMYFUNCTION("""COMPUTED_VALUE"""),"Will NOT work for them")</f>
        <v>Will NOT work for them</v>
      </c>
      <c r="J519" s="1">
        <f>IFERROR(__xludf.DUMMYFUNCTION("""COMPUTED_VALUE"""),5.0)</f>
        <v>5</v>
      </c>
      <c r="K519" s="1" t="str">
        <f>IFERROR(__xludf.DUMMYFUNCTION("""COMPUTED_VALUE"""),"Fully Remote with Options to travel as and when needed")</f>
        <v>Fully Remote with Options to travel as and when needed</v>
      </c>
      <c r="L519" s="1" t="str">
        <f>IFERROR(__xludf.DUMMYFUNCTION("""COMPUTED_VALUE"""),"Employer who rewards learning and enables that environment")</f>
        <v>Employer who rewards learning and enables that environment</v>
      </c>
      <c r="M5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1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19" s="1" t="str">
        <f>IFERROR(__xludf.DUMMYFUNCTION("""COMPUTED_VALUE"""),"Manager who explains what is expected, sets a goal and helps achieve it")</f>
        <v>Manager who explains what is expected, sets a goal and helps achieve it</v>
      </c>
      <c r="P519" s="1" t="str">
        <f>IFERROR(__xludf.DUMMYFUNCTION("""COMPUTED_VALUE"""),"Work with 2 to 3 people in my team")</f>
        <v>Work with 2 to 3 people in my team</v>
      </c>
      <c r="Q519" s="1" t="str">
        <f>IFERROR(__xludf.DUMMYFUNCTION("""COMPUTED_VALUE"""),"No")</f>
        <v>No</v>
      </c>
      <c r="R519" s="1" t="str">
        <f>IFERROR(__xludf.DUMMYFUNCTION("""COMPUTED_VALUE"""),"No way")</f>
        <v>No way</v>
      </c>
      <c r="S519" s="1"/>
    </row>
    <row r="520">
      <c r="A520" s="2">
        <f>IFERROR(__xludf.DUMMYFUNCTION("""COMPUTED_VALUE"""),45021.5931179051)</f>
        <v>45021.59312</v>
      </c>
      <c r="B520" s="1" t="str">
        <f>IFERROR(__xludf.DUMMYFUNCTION("""COMPUTED_VALUE"""),"India")</f>
        <v>India</v>
      </c>
      <c r="C520" s="1">
        <f>IFERROR(__xludf.DUMMYFUNCTION("""COMPUTED_VALUE"""),600092.0)</f>
        <v>600092</v>
      </c>
      <c r="D520" s="1" t="str">
        <f>IFERROR(__xludf.DUMMYFUNCTION("""COMPUTED_VALUE"""),"Male")</f>
        <v>Male</v>
      </c>
      <c r="E520" s="1" t="str">
        <f>IFERROR(__xludf.DUMMYFUNCTION("""COMPUTED_VALUE"""),"Influencers who had successful careers")</f>
        <v>Influencers who had successful careers</v>
      </c>
      <c r="F520" s="1" t="str">
        <f>IFERROR(__xludf.DUMMYFUNCTION("""COMPUTED_VALUE"""),"No, But if someone could bare the cost I will")</f>
        <v>No, But if someone could bare the cost I will</v>
      </c>
      <c r="G520" s="1" t="str">
        <f>IFERROR(__xludf.DUMMYFUNCTION("""COMPUTED_VALUE"""),"Will work for 3 years or more")</f>
        <v>Will work for 3 years or more</v>
      </c>
      <c r="H520" s="1" t="str">
        <f>IFERROR(__xludf.DUMMYFUNCTION("""COMPUTED_VALUE"""),"No")</f>
        <v>No</v>
      </c>
      <c r="I520" s="1" t="str">
        <f>IFERROR(__xludf.DUMMYFUNCTION("""COMPUTED_VALUE"""),"Will NOT work for them")</f>
        <v>Will NOT work for them</v>
      </c>
      <c r="J520" s="1">
        <f>IFERROR(__xludf.DUMMYFUNCTION("""COMPUTED_VALUE"""),6.0)</f>
        <v>6</v>
      </c>
      <c r="K520" s="1" t="str">
        <f>IFERROR(__xludf.DUMMYFUNCTION("""COMPUTED_VALUE"""),"Every Day Office Environment")</f>
        <v>Every Day Office Environment</v>
      </c>
      <c r="L520" s="1" t="str">
        <f>IFERROR(__xludf.DUMMYFUNCTION("""COMPUTED_VALUE"""),"Employer who appreciates learning and enables that environment")</f>
        <v>Employer who appreciates learning and enables that environment</v>
      </c>
      <c r="M52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20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520" s="1" t="str">
        <f>IFERROR(__xludf.DUMMYFUNCTION("""COMPUTED_VALUE"""),"Manager who clearly describes what she/he needs")</f>
        <v>Manager who clearly describes what she/he needs</v>
      </c>
      <c r="P520" s="1" t="str">
        <f>IFERROR(__xludf.DUMMYFUNCTION("""COMPUTED_VALUE"""),"Work with 7 to 10 or more people in my team")</f>
        <v>Work with 7 to 10 or more people in my team</v>
      </c>
      <c r="Q520" s="1" t="str">
        <f>IFERROR(__xludf.DUMMYFUNCTION("""COMPUTED_VALUE"""),"No")</f>
        <v>No</v>
      </c>
      <c r="R520" s="1" t="str">
        <f>IFERROR(__xludf.DUMMYFUNCTION("""COMPUTED_VALUE"""),"No way")</f>
        <v>No way</v>
      </c>
      <c r="S520" s="1"/>
    </row>
    <row r="521">
      <c r="A521" s="2">
        <f>IFERROR(__xludf.DUMMYFUNCTION("""COMPUTED_VALUE"""),45021.59808476851)</f>
        <v>45021.59808</v>
      </c>
      <c r="B521" s="1" t="str">
        <f>IFERROR(__xludf.DUMMYFUNCTION("""COMPUTED_VALUE"""),"India")</f>
        <v>India</v>
      </c>
      <c r="C521" s="1">
        <f>IFERROR(__xludf.DUMMYFUNCTION("""COMPUTED_VALUE"""),600056.0)</f>
        <v>600056</v>
      </c>
      <c r="D521" s="1" t="str">
        <f>IFERROR(__xludf.DUMMYFUNCTION("""COMPUTED_VALUE"""),"Male")</f>
        <v>Male</v>
      </c>
      <c r="E521" s="1" t="str">
        <f>IFERROR(__xludf.DUMMYFUNCTION("""COMPUTED_VALUE"""),"My Parents")</f>
        <v>My Parents</v>
      </c>
      <c r="F521" s="1" t="str">
        <f>IFERROR(__xludf.DUMMYFUNCTION("""COMPUTED_VALUE"""),"No I would not be pursuing Higher Education outside of India")</f>
        <v>No I would not be pursuing Higher Education outside of India</v>
      </c>
      <c r="G521" s="1" t="str">
        <f>IFERROR(__xludf.DUMMYFUNCTION("""COMPUTED_VALUE"""),"Will work for 3 years or more")</f>
        <v>Will work for 3 years or more</v>
      </c>
      <c r="H521" s="1" t="str">
        <f>IFERROR(__xludf.DUMMYFUNCTION("""COMPUTED_VALUE"""),"Yes")</f>
        <v>Yes</v>
      </c>
      <c r="I521" s="1" t="str">
        <f>IFERROR(__xludf.DUMMYFUNCTION("""COMPUTED_VALUE"""),"Will work for them")</f>
        <v>Will work for them</v>
      </c>
      <c r="J521" s="1">
        <f>IFERROR(__xludf.DUMMYFUNCTION("""COMPUTED_VALUE"""),6.0)</f>
        <v>6</v>
      </c>
      <c r="K521" s="1" t="str">
        <f>IFERROR(__xludf.DUMMYFUNCTION("""COMPUTED_VALUE"""),"Hybrid Working Environment with more than 15 days a month at office")</f>
        <v>Hybrid Working Environment with more than 15 days a month at office</v>
      </c>
      <c r="L5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21" s="1" t="str">
        <f>IFERROR(__xludf.DUMMYFUNCTION("""COMPUTED_VALUE"""),"Build and develop a Team, Look deeply into Data and generate insights, Entrepreneur or Start Up, Manufacturing / Oil and Gas/ Construction / Hard Physical Work related")</f>
        <v>Build and develop a Team, Look deeply into Data and generate insights, Entrepreneur or Start Up, Manufacturing / Oil and Gas/ Construction / Hard Physical Work related</v>
      </c>
      <c r="O521" s="1" t="str">
        <f>IFERROR(__xludf.DUMMYFUNCTION("""COMPUTED_VALUE"""),"Manager who sets goal and helps me achieve it")</f>
        <v>Manager who sets goal and helps me achieve it</v>
      </c>
      <c r="P521" s="1" t="str">
        <f>IFERROR(__xludf.DUMMYFUNCTION("""COMPUTED_VALUE"""),"Work alone")</f>
        <v>Work alone</v>
      </c>
      <c r="Q521" s="1" t="str">
        <f>IFERROR(__xludf.DUMMYFUNCTION("""COMPUTED_VALUE"""),"No")</f>
        <v>No</v>
      </c>
      <c r="R521" s="1" t="str">
        <f>IFERROR(__xludf.DUMMYFUNCTION("""COMPUTED_VALUE"""),"Will work for 7 years or more")</f>
        <v>Will work for 7 years or more</v>
      </c>
      <c r="S521" s="1"/>
    </row>
    <row r="522">
      <c r="A522" s="2">
        <f>IFERROR(__xludf.DUMMYFUNCTION("""COMPUTED_VALUE"""),45021.60128844908)</f>
        <v>45021.60129</v>
      </c>
      <c r="B522" s="1" t="str">
        <f>IFERROR(__xludf.DUMMYFUNCTION("""COMPUTED_VALUE"""),"India")</f>
        <v>India</v>
      </c>
      <c r="C522" s="1">
        <f>IFERROR(__xludf.DUMMYFUNCTION("""COMPUTED_VALUE"""),453331.0)</f>
        <v>453331</v>
      </c>
      <c r="D522" s="1" t="str">
        <f>IFERROR(__xludf.DUMMYFUNCTION("""COMPUTED_VALUE"""),"Female")</f>
        <v>Female</v>
      </c>
      <c r="E522" s="1" t="str">
        <f>IFERROR(__xludf.DUMMYFUNCTION("""COMPUTED_VALUE"""),"Social Media like LinkedIn")</f>
        <v>Social Media like LinkedIn</v>
      </c>
      <c r="F522" s="1" t="str">
        <f>IFERROR(__xludf.DUMMYFUNCTION("""COMPUTED_VALUE"""),"No, But if someone could bare the cost I will")</f>
        <v>No, But if someone could bare the cost I will</v>
      </c>
      <c r="G522" s="1" t="str">
        <f>IFERROR(__xludf.DUMMYFUNCTION("""COMPUTED_VALUE"""),"No way")</f>
        <v>No way</v>
      </c>
      <c r="H522" s="1" t="str">
        <f>IFERROR(__xludf.DUMMYFUNCTION("""COMPUTED_VALUE"""),"No")</f>
        <v>No</v>
      </c>
      <c r="I522" s="1" t="str">
        <f>IFERROR(__xludf.DUMMYFUNCTION("""COMPUTED_VALUE"""),"Will NOT work for them")</f>
        <v>Will NOT work for them</v>
      </c>
      <c r="J522" s="1">
        <f>IFERROR(__xludf.DUMMYFUNCTION("""COMPUTED_VALUE"""),7.0)</f>
        <v>7</v>
      </c>
      <c r="K522" s="1" t="str">
        <f>IFERROR(__xludf.DUMMYFUNCTION("""COMPUTED_VALUE"""),"Fully Remote with Options to travel as and when needed")</f>
        <v>Fully Remote with Options to travel as and when needed</v>
      </c>
      <c r="L522" s="1" t="str">
        <f>IFERROR(__xludf.DUMMYFUNCTION("""COMPUTED_VALUE"""),"Employer who rewards learning and enables that environment")</f>
        <v>Employer who rewards learning and enables that environment</v>
      </c>
      <c r="M52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22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522" s="1" t="str">
        <f>IFERROR(__xludf.DUMMYFUNCTION("""COMPUTED_VALUE"""),"Manager who explains what is expected, sets a goal and helps achieve it")</f>
        <v>Manager who explains what is expected, sets a goal and helps achieve it</v>
      </c>
      <c r="P522" s="1" t="str">
        <f>IFERROR(__xludf.DUMMYFUNCTION("""COMPUTED_VALUE"""),"Work alone, Work with 2 to 3 people in my team")</f>
        <v>Work alone, Work with 2 to 3 people in my team</v>
      </c>
      <c r="Q522" s="1" t="str">
        <f>IFERROR(__xludf.DUMMYFUNCTION("""COMPUTED_VALUE"""),"I have NO other choice")</f>
        <v>I have NO other choice</v>
      </c>
      <c r="R522" s="1" t="str">
        <f>IFERROR(__xludf.DUMMYFUNCTION("""COMPUTED_VALUE"""),"No way")</f>
        <v>No way</v>
      </c>
      <c r="S522" s="1"/>
    </row>
    <row r="523">
      <c r="A523" s="2">
        <f>IFERROR(__xludf.DUMMYFUNCTION("""COMPUTED_VALUE"""),45021.608861932866)</f>
        <v>45021.60886</v>
      </c>
      <c r="B523" s="1" t="str">
        <f>IFERROR(__xludf.DUMMYFUNCTION("""COMPUTED_VALUE"""),"India")</f>
        <v>India</v>
      </c>
      <c r="C523" s="1">
        <f>IFERROR(__xludf.DUMMYFUNCTION("""COMPUTED_VALUE"""),600127.0)</f>
        <v>600127</v>
      </c>
      <c r="D523" s="1" t="str">
        <f>IFERROR(__xludf.DUMMYFUNCTION("""COMPUTED_VALUE"""),"Female")</f>
        <v>Female</v>
      </c>
      <c r="E523" s="1" t="str">
        <f>IFERROR(__xludf.DUMMYFUNCTION("""COMPUTED_VALUE"""),"People from my circle, but not family members")</f>
        <v>People from my circle, but not family members</v>
      </c>
      <c r="F523" s="1" t="str">
        <f>IFERROR(__xludf.DUMMYFUNCTION("""COMPUTED_VALUE"""),"No, But if someone could bare the cost I will")</f>
        <v>No, But if someone could bare the cost I will</v>
      </c>
      <c r="G523" s="1" t="str">
        <f>IFERROR(__xludf.DUMMYFUNCTION("""COMPUTED_VALUE"""),"Will work for 3 years or more")</f>
        <v>Will work for 3 years or more</v>
      </c>
      <c r="H523" s="1" t="str">
        <f>IFERROR(__xludf.DUMMYFUNCTION("""COMPUTED_VALUE"""),"No")</f>
        <v>No</v>
      </c>
      <c r="I523" s="1" t="str">
        <f>IFERROR(__xludf.DUMMYFUNCTION("""COMPUTED_VALUE"""),"Will NOT work for them")</f>
        <v>Will NOT work for them</v>
      </c>
      <c r="J523" s="1">
        <f>IFERROR(__xludf.DUMMYFUNCTION("""COMPUTED_VALUE"""),8.0)</f>
        <v>8</v>
      </c>
      <c r="K523" s="1" t="str">
        <f>IFERROR(__xludf.DUMMYFUNCTION("""COMPUTED_VALUE"""),"Hybrid Working Environment with more than 15 days a month at office")</f>
        <v>Hybrid Working Environment with more than 15 days a month at office</v>
      </c>
      <c r="L5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2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23" s="1" t="str">
        <f>IFERROR(__xludf.DUMMYFUNCTION("""COMPUTED_VALUE"""),"Manager who explains what is expected, sets a goal and helps achieve it")</f>
        <v>Manager who explains what is expected, sets a goal and helps achieve it</v>
      </c>
      <c r="P523" s="1" t="str">
        <f>IFERROR(__xludf.DUMMYFUNCTION("""COMPUTED_VALUE"""),"Work with 5 to 6 people in my team")</f>
        <v>Work with 5 to 6 people in my team</v>
      </c>
      <c r="Q523" s="1" t="str">
        <f>IFERROR(__xludf.DUMMYFUNCTION("""COMPUTED_VALUE"""),"Yes, I Understand this is gonna happen everywhere")</f>
        <v>Yes, I Understand this is gonna happen everywhere</v>
      </c>
      <c r="R523" s="1" t="str">
        <f>IFERROR(__xludf.DUMMYFUNCTION("""COMPUTED_VALUE"""),"Will work for 7 years or more")</f>
        <v>Will work for 7 years or more</v>
      </c>
      <c r="S523" s="1"/>
    </row>
    <row r="524">
      <c r="A524" s="2">
        <f>IFERROR(__xludf.DUMMYFUNCTION("""COMPUTED_VALUE"""),45021.61339557871)</f>
        <v>45021.6134</v>
      </c>
      <c r="B524" s="1" t="str">
        <f>IFERROR(__xludf.DUMMYFUNCTION("""COMPUTED_VALUE"""),"India")</f>
        <v>India</v>
      </c>
      <c r="C524" s="1">
        <f>IFERROR(__xludf.DUMMYFUNCTION("""COMPUTED_VALUE"""),560034.0)</f>
        <v>560034</v>
      </c>
      <c r="D524" s="1" t="str">
        <f>IFERROR(__xludf.DUMMYFUNCTION("""COMPUTED_VALUE"""),"Male")</f>
        <v>Male</v>
      </c>
      <c r="E524" s="1" t="str">
        <f>IFERROR(__xludf.DUMMYFUNCTION("""COMPUTED_VALUE"""),"People from my circle, but not family members")</f>
        <v>People from my circle, but not family members</v>
      </c>
      <c r="F524" s="1" t="str">
        <f>IFERROR(__xludf.DUMMYFUNCTION("""COMPUTED_VALUE"""),"No, But if someone could bare the cost I will")</f>
        <v>No, But if someone could bare the cost I will</v>
      </c>
      <c r="G524" s="1" t="str">
        <f>IFERROR(__xludf.DUMMYFUNCTION("""COMPUTED_VALUE"""),"This will be hard to do, but if it is the right company I would try")</f>
        <v>This will be hard to do, but if it is the right company I would try</v>
      </c>
      <c r="H524" s="1" t="str">
        <f>IFERROR(__xludf.DUMMYFUNCTION("""COMPUTED_VALUE"""),"No")</f>
        <v>No</v>
      </c>
      <c r="I524" s="1" t="str">
        <f>IFERROR(__xludf.DUMMYFUNCTION("""COMPUTED_VALUE"""),"Will work for them")</f>
        <v>Will work for them</v>
      </c>
      <c r="J524" s="1">
        <f>IFERROR(__xludf.DUMMYFUNCTION("""COMPUTED_VALUE"""),5.0)</f>
        <v>5</v>
      </c>
      <c r="K524" s="1" t="str">
        <f>IFERROR(__xludf.DUMMYFUNCTION("""COMPUTED_VALUE"""),"Every Day Office Environment")</f>
        <v>Every Day Office Environment</v>
      </c>
      <c r="L5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2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524" s="1" t="str">
        <f>IFERROR(__xludf.DUMMYFUNCTION("""COMPUTED_VALUE"""),"Manager who explains what is expected, sets a goal and helps achieve it")</f>
        <v>Manager who explains what is expected, sets a goal and helps achieve it</v>
      </c>
      <c r="P524" s="1" t="str">
        <f>IFERROR(__xludf.DUMMYFUNCTION("""COMPUTED_VALUE"""),"Work with 2 to 3 people in my team")</f>
        <v>Work with 2 to 3 people in my team</v>
      </c>
      <c r="Q524" s="1" t="str">
        <f>IFERROR(__xludf.DUMMYFUNCTION("""COMPUTED_VALUE"""),"Yes, I Understand this is gonna happen everywhere")</f>
        <v>Yes, I Understand this is gonna happen everywhere</v>
      </c>
      <c r="R524" s="1" t="str">
        <f>IFERROR(__xludf.DUMMYFUNCTION("""COMPUTED_VALUE"""),"No way")</f>
        <v>No way</v>
      </c>
      <c r="S524" s="1"/>
    </row>
    <row r="525">
      <c r="A525" s="2">
        <f>IFERROR(__xludf.DUMMYFUNCTION("""COMPUTED_VALUE"""),45021.61467628472)</f>
        <v>45021.61468</v>
      </c>
      <c r="B525" s="1" t="str">
        <f>IFERROR(__xludf.DUMMYFUNCTION("""COMPUTED_VALUE"""),"India")</f>
        <v>India</v>
      </c>
      <c r="C525" s="1">
        <f>IFERROR(__xludf.DUMMYFUNCTION("""COMPUTED_VALUE"""),470002.0)</f>
        <v>470002</v>
      </c>
      <c r="D525" s="1" t="str">
        <f>IFERROR(__xludf.DUMMYFUNCTION("""COMPUTED_VALUE"""),"Male")</f>
        <v>Male</v>
      </c>
      <c r="E525" s="1" t="str">
        <f>IFERROR(__xludf.DUMMYFUNCTION("""COMPUTED_VALUE"""),"My Parents")</f>
        <v>My Parents</v>
      </c>
      <c r="F525" s="1" t="str">
        <f>IFERROR(__xludf.DUMMYFUNCTION("""COMPUTED_VALUE"""),"Yes, I will earn and do that")</f>
        <v>Yes, I will earn and do that</v>
      </c>
      <c r="G525" s="1" t="str">
        <f>IFERROR(__xludf.DUMMYFUNCTION("""COMPUTED_VALUE"""),"This will be hard to do, but if it is the right company I would try")</f>
        <v>This will be hard to do, but if it is the right company I would try</v>
      </c>
      <c r="H525" s="1" t="str">
        <f>IFERROR(__xludf.DUMMYFUNCTION("""COMPUTED_VALUE"""),"No")</f>
        <v>No</v>
      </c>
      <c r="I525" s="1" t="str">
        <f>IFERROR(__xludf.DUMMYFUNCTION("""COMPUTED_VALUE"""),"Will NOT work for them")</f>
        <v>Will NOT work for them</v>
      </c>
      <c r="J525" s="1">
        <f>IFERROR(__xludf.DUMMYFUNCTION("""COMPUTED_VALUE"""),7.0)</f>
        <v>7</v>
      </c>
      <c r="K525" s="1" t="str">
        <f>IFERROR(__xludf.DUMMYFUNCTION("""COMPUTED_VALUE"""),"Hybrid Working Environment with more than 15 days a month at office")</f>
        <v>Hybrid Working Environment with more than 15 days a month at office</v>
      </c>
      <c r="L5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2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525" s="1" t="str">
        <f>IFERROR(__xludf.DUMMYFUNCTION("""COMPUTED_VALUE"""),"Manager who explains what is expected, sets a goal and helps achieve it")</f>
        <v>Manager who explains what is expected, sets a goal and helps achieve it</v>
      </c>
      <c r="P525" s="1" t="str">
        <f>IFERROR(__xludf.DUMMYFUNCTION("""COMPUTED_VALUE"""),"Work with 2 to 3 people in my team")</f>
        <v>Work with 2 to 3 people in my team</v>
      </c>
      <c r="Q525" s="1" t="str">
        <f>IFERROR(__xludf.DUMMYFUNCTION("""COMPUTED_VALUE"""),"Yes, I Understand this is gonna happen everywhere")</f>
        <v>Yes, I Understand this is gonna happen everywhere</v>
      </c>
      <c r="R525" s="1" t="str">
        <f>IFERROR(__xludf.DUMMYFUNCTION("""COMPUTED_VALUE"""),"No way")</f>
        <v>No way</v>
      </c>
      <c r="S525" s="1"/>
    </row>
    <row r="526">
      <c r="A526" s="2">
        <f>IFERROR(__xludf.DUMMYFUNCTION("""COMPUTED_VALUE"""),45021.61765717593)</f>
        <v>45021.61766</v>
      </c>
      <c r="B526" s="1" t="str">
        <f>IFERROR(__xludf.DUMMYFUNCTION("""COMPUTED_VALUE"""),"India")</f>
        <v>India</v>
      </c>
      <c r="C526" s="1">
        <f>IFERROR(__xludf.DUMMYFUNCTION("""COMPUTED_VALUE"""),560100.0)</f>
        <v>560100</v>
      </c>
      <c r="D526" s="1" t="str">
        <f>IFERROR(__xludf.DUMMYFUNCTION("""COMPUTED_VALUE"""),"Female")</f>
        <v>Female</v>
      </c>
      <c r="E526" s="1" t="str">
        <f>IFERROR(__xludf.DUMMYFUNCTION("""COMPUTED_VALUE"""),"People from my circle, but not family members")</f>
        <v>People from my circle, but not family members</v>
      </c>
      <c r="F526" s="1" t="str">
        <f>IFERROR(__xludf.DUMMYFUNCTION("""COMPUTED_VALUE"""),"No, But if someone could bare the cost I will")</f>
        <v>No, But if someone could bare the cost I will</v>
      </c>
      <c r="G526" s="1" t="str">
        <f>IFERROR(__xludf.DUMMYFUNCTION("""COMPUTED_VALUE"""),"This will be hard to do, but if it is the right company I would try")</f>
        <v>This will be hard to do, but if it is the right company I would try</v>
      </c>
      <c r="H526" s="1" t="str">
        <f>IFERROR(__xludf.DUMMYFUNCTION("""COMPUTED_VALUE"""),"No")</f>
        <v>No</v>
      </c>
      <c r="I526" s="1" t="str">
        <f>IFERROR(__xludf.DUMMYFUNCTION("""COMPUTED_VALUE"""),"Will NOT work for them")</f>
        <v>Will NOT work for them</v>
      </c>
      <c r="J526" s="1">
        <f>IFERROR(__xludf.DUMMYFUNCTION("""COMPUTED_VALUE"""),7.0)</f>
        <v>7</v>
      </c>
      <c r="K526" s="1" t="str">
        <f>IFERROR(__xludf.DUMMYFUNCTION("""COMPUTED_VALUE"""),"Every Day Office Environment")</f>
        <v>Every Day Office Environment</v>
      </c>
      <c r="L526" s="1" t="str">
        <f>IFERROR(__xludf.DUMMYFUNCTION("""COMPUTED_VALUE"""),"Employer who appreciates learning and enables that environment")</f>
        <v>Employer who appreciates learning and enables that environment</v>
      </c>
      <c r="M52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26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526" s="1" t="str">
        <f>IFERROR(__xludf.DUMMYFUNCTION("""COMPUTED_VALUE"""),"Manager who explains what is expected, sets a goal and helps achieve it")</f>
        <v>Manager who explains what is expected, sets a goal and helps achieve it</v>
      </c>
      <c r="P526" s="1" t="str">
        <f>IFERROR(__xludf.DUMMYFUNCTION("""COMPUTED_VALUE"""),"Work with 2 to 3 people in my team")</f>
        <v>Work with 2 to 3 people in my team</v>
      </c>
      <c r="Q526" s="1" t="str">
        <f>IFERROR(__xludf.DUMMYFUNCTION("""COMPUTED_VALUE"""),"Yes, I Understand this is gonna happen everywhere")</f>
        <v>Yes, I Understand this is gonna happen everywhere</v>
      </c>
      <c r="R526" s="1" t="str">
        <f>IFERROR(__xludf.DUMMYFUNCTION("""COMPUTED_VALUE"""),"This will be hard to do, but if it is the right company I would try")</f>
        <v>This will be hard to do, but if it is the right company I would try</v>
      </c>
      <c r="S526" s="1"/>
    </row>
    <row r="527">
      <c r="A527" s="2">
        <f>IFERROR(__xludf.DUMMYFUNCTION("""COMPUTED_VALUE"""),45021.61846158565)</f>
        <v>45021.61846</v>
      </c>
      <c r="B527" s="1" t="str">
        <f>IFERROR(__xludf.DUMMYFUNCTION("""COMPUTED_VALUE"""),"India")</f>
        <v>India</v>
      </c>
      <c r="C527" s="1">
        <f>IFERROR(__xludf.DUMMYFUNCTION("""COMPUTED_VALUE"""),560078.0)</f>
        <v>560078</v>
      </c>
      <c r="D527" s="1" t="str">
        <f>IFERROR(__xludf.DUMMYFUNCTION("""COMPUTED_VALUE"""),"Male")</f>
        <v>Male</v>
      </c>
      <c r="E527" s="1" t="str">
        <f>IFERROR(__xludf.DUMMYFUNCTION("""COMPUTED_VALUE"""),"Social Media like LinkedIn")</f>
        <v>Social Media like LinkedIn</v>
      </c>
      <c r="F527" s="1" t="str">
        <f>IFERROR(__xludf.DUMMYFUNCTION("""COMPUTED_VALUE"""),"No, But if someone could bare the cost I will")</f>
        <v>No, But if someone could bare the cost I will</v>
      </c>
      <c r="G527" s="1" t="str">
        <f>IFERROR(__xludf.DUMMYFUNCTION("""COMPUTED_VALUE"""),"This will be hard to do, but if it is the right company I would try")</f>
        <v>This will be hard to do, but if it is the right company I would try</v>
      </c>
      <c r="H527" s="1" t="str">
        <f>IFERROR(__xludf.DUMMYFUNCTION("""COMPUTED_VALUE"""),"No")</f>
        <v>No</v>
      </c>
      <c r="I527" s="1" t="str">
        <f>IFERROR(__xludf.DUMMYFUNCTION("""COMPUTED_VALUE"""),"Will NOT work for them")</f>
        <v>Will NOT work for them</v>
      </c>
      <c r="J527" s="1">
        <f>IFERROR(__xludf.DUMMYFUNCTION("""COMPUTED_VALUE"""),7.0)</f>
        <v>7</v>
      </c>
      <c r="K527" s="1" t="str">
        <f>IFERROR(__xludf.DUMMYFUNCTION("""COMPUTED_VALUE"""),"Hybrid Working Environment with less than 3 days a month at office")</f>
        <v>Hybrid Working Environment with less than 3 days a month at office</v>
      </c>
      <c r="L5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52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527" s="1" t="str">
        <f>IFERROR(__xludf.DUMMYFUNCTION("""COMPUTED_VALUE"""),"Manager who explains what is expected, sets a goal and helps achieve it")</f>
        <v>Manager who explains what is expected, sets a goal and helps achieve it</v>
      </c>
      <c r="P527" s="1" t="str">
        <f>IFERROR(__xludf.DUMMYFUNCTION("""COMPUTED_VALUE"""),"Work with 2 to 3 people in my team")</f>
        <v>Work with 2 to 3 people in my team</v>
      </c>
      <c r="Q527" s="1" t="str">
        <f>IFERROR(__xludf.DUMMYFUNCTION("""COMPUTED_VALUE"""),"No")</f>
        <v>No</v>
      </c>
      <c r="R527" s="1" t="str">
        <f>IFERROR(__xludf.DUMMYFUNCTION("""COMPUTED_VALUE"""),"This will be hard to do, but if it is the right company I would try")</f>
        <v>This will be hard to do, but if it is the right company I would try</v>
      </c>
      <c r="S527" s="1"/>
    </row>
    <row r="528">
      <c r="A528" s="2">
        <f>IFERROR(__xludf.DUMMYFUNCTION("""COMPUTED_VALUE"""),45021.619226145835)</f>
        <v>45021.61923</v>
      </c>
      <c r="B528" s="1" t="str">
        <f>IFERROR(__xludf.DUMMYFUNCTION("""COMPUTED_VALUE"""),"Others")</f>
        <v>Others</v>
      </c>
      <c r="C528" s="1">
        <f>IFERROR(__xludf.DUMMYFUNCTION("""COMPUTED_VALUE"""),122001.0)</f>
        <v>122001</v>
      </c>
      <c r="D528" s="1" t="str">
        <f>IFERROR(__xludf.DUMMYFUNCTION("""COMPUTED_VALUE"""),"Male")</f>
        <v>Male</v>
      </c>
      <c r="E528" s="1" t="str">
        <f>IFERROR(__xludf.DUMMYFUNCTION("""COMPUTED_VALUE"""),"People who have changed the world for better")</f>
        <v>People who have changed the world for better</v>
      </c>
      <c r="F528" s="1" t="str">
        <f>IFERROR(__xludf.DUMMYFUNCTION("""COMPUTED_VALUE"""),"No, But if someone could bare the cost I will")</f>
        <v>No, But if someone could bare the cost I will</v>
      </c>
      <c r="G528" s="1" t="str">
        <f>IFERROR(__xludf.DUMMYFUNCTION("""COMPUTED_VALUE"""),"This will be hard to do, but if it is the right company I would try")</f>
        <v>This will be hard to do, but if it is the right company I would try</v>
      </c>
      <c r="H528" s="1" t="str">
        <f>IFERROR(__xludf.DUMMYFUNCTION("""COMPUTED_VALUE"""),"No")</f>
        <v>No</v>
      </c>
      <c r="I528" s="1" t="str">
        <f>IFERROR(__xludf.DUMMYFUNCTION("""COMPUTED_VALUE"""),"Will NOT work for them")</f>
        <v>Will NOT work for them</v>
      </c>
      <c r="J528" s="1">
        <f>IFERROR(__xludf.DUMMYFUNCTION("""COMPUTED_VALUE"""),8.0)</f>
        <v>8</v>
      </c>
      <c r="K528" s="1" t="str">
        <f>IFERROR(__xludf.DUMMYFUNCTION("""COMPUTED_VALUE"""),"Fully Remote with Options to travel as and when needed")</f>
        <v>Fully Remote with Options to travel as and when needed</v>
      </c>
      <c r="L5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8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28" s="1" t="str">
        <f>IFERROR(__xludf.DUMMYFUNCTION("""COMPUTED_VALUE"""),"Design and Creative strategy in any company, Business Operations in any organization, Work as a freelancer and do my thing my way, Become a content Creator in some platform")</f>
        <v>Design and Creative strategy in any company, Business Operations in any organization, Work as a freelancer and do my thing my way, Become a content Creator in some platform</v>
      </c>
      <c r="O528" s="1" t="str">
        <f>IFERROR(__xludf.DUMMYFUNCTION("""COMPUTED_VALUE"""),"Manager who explains what is expected, sets a goal and helps achieve it")</f>
        <v>Manager who explains what is expected, sets a goal and helps achieve it</v>
      </c>
      <c r="P528" s="1" t="str">
        <f>IFERROR(__xludf.DUMMYFUNCTION("""COMPUTED_VALUE"""),"Work alone")</f>
        <v>Work alone</v>
      </c>
      <c r="Q528" s="1" t="str">
        <f>IFERROR(__xludf.DUMMYFUNCTION("""COMPUTED_VALUE"""),"Yes, I Understand this is gonna happen everywhere")</f>
        <v>Yes, I Understand this is gonna happen everywhere</v>
      </c>
      <c r="R528" s="1" t="str">
        <f>IFERROR(__xludf.DUMMYFUNCTION("""COMPUTED_VALUE"""),"This will be hard to do, but if it is the right company I would try")</f>
        <v>This will be hard to do, but if it is the right company I would try</v>
      </c>
      <c r="S528" s="1"/>
    </row>
    <row r="529">
      <c r="A529" s="2">
        <f>IFERROR(__xludf.DUMMYFUNCTION("""COMPUTED_VALUE"""),45021.623719317126)</f>
        <v>45021.62372</v>
      </c>
      <c r="B529" s="1" t="str">
        <f>IFERROR(__xludf.DUMMYFUNCTION("""COMPUTED_VALUE"""),"India")</f>
        <v>India</v>
      </c>
      <c r="C529" s="1">
        <f>IFERROR(__xludf.DUMMYFUNCTION("""COMPUTED_VALUE"""),400053.0)</f>
        <v>400053</v>
      </c>
      <c r="D529" s="1" t="str">
        <f>IFERROR(__xludf.DUMMYFUNCTION("""COMPUTED_VALUE"""),"Male")</f>
        <v>Male</v>
      </c>
      <c r="E529" s="1" t="str">
        <f>IFERROR(__xludf.DUMMYFUNCTION("""COMPUTED_VALUE"""),"My Parents")</f>
        <v>My Parents</v>
      </c>
      <c r="F529" s="1" t="str">
        <f>IFERROR(__xludf.DUMMYFUNCTION("""COMPUTED_VALUE"""),"No I would not be pursuing Higher Education outside of India")</f>
        <v>No I would not be pursuing Higher Education outside of India</v>
      </c>
      <c r="G529" s="1" t="str">
        <f>IFERROR(__xludf.DUMMYFUNCTION("""COMPUTED_VALUE"""),"This will be hard to do, but if it is the right company I would try")</f>
        <v>This will be hard to do, but if it is the right company I would try</v>
      </c>
      <c r="H529" s="1" t="str">
        <f>IFERROR(__xludf.DUMMYFUNCTION("""COMPUTED_VALUE"""),"No")</f>
        <v>No</v>
      </c>
      <c r="I529" s="1" t="str">
        <f>IFERROR(__xludf.DUMMYFUNCTION("""COMPUTED_VALUE"""),"Will NOT work for them")</f>
        <v>Will NOT work for them</v>
      </c>
      <c r="J529" s="1">
        <f>IFERROR(__xludf.DUMMYFUNCTION("""COMPUTED_VALUE"""),5.0)</f>
        <v>5</v>
      </c>
      <c r="K529" s="1" t="str">
        <f>IFERROR(__xludf.DUMMYFUNCTION("""COMPUTED_VALUE"""),"Hybrid Working Environment with more than 15 days a month at office")</f>
        <v>Hybrid Working Environment with more than 15 days a month at office</v>
      </c>
      <c r="L5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29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529" s="1" t="str">
        <f>IFERROR(__xludf.DUMMYFUNCTION("""COMPUTED_VALUE"""),"Manager who explains what is expected, sets a goal and helps achieve it")</f>
        <v>Manager who explains what is expected, sets a goal and helps achieve it</v>
      </c>
      <c r="P529" s="1" t="str">
        <f>IFERROR(__xludf.DUMMYFUNCTION("""COMPUTED_VALUE"""),"Work with 5 to 6 people in my team")</f>
        <v>Work with 5 to 6 people in my team</v>
      </c>
      <c r="Q529" s="1" t="str">
        <f>IFERROR(__xludf.DUMMYFUNCTION("""COMPUTED_VALUE"""),"No")</f>
        <v>No</v>
      </c>
      <c r="R529" s="1" t="str">
        <f>IFERROR(__xludf.DUMMYFUNCTION("""COMPUTED_VALUE"""),"This will be hard to do, but if it is the right company I would try")</f>
        <v>This will be hard to do, but if it is the right company I would try</v>
      </c>
      <c r="S529" s="1"/>
    </row>
    <row r="530">
      <c r="A530" s="2">
        <f>IFERROR(__xludf.DUMMYFUNCTION("""COMPUTED_VALUE"""),45021.6308313426)</f>
        <v>45021.63083</v>
      </c>
      <c r="B530" s="1" t="str">
        <f>IFERROR(__xludf.DUMMYFUNCTION("""COMPUTED_VALUE"""),"India")</f>
        <v>India</v>
      </c>
      <c r="C530" s="1">
        <f>IFERROR(__xludf.DUMMYFUNCTION("""COMPUTED_VALUE"""),517502.0)</f>
        <v>517502</v>
      </c>
      <c r="D530" s="1" t="str">
        <f>IFERROR(__xludf.DUMMYFUNCTION("""COMPUTED_VALUE"""),"Male")</f>
        <v>Male</v>
      </c>
      <c r="E530" s="1" t="str">
        <f>IFERROR(__xludf.DUMMYFUNCTION("""COMPUTED_VALUE"""),"My Parents")</f>
        <v>My Parents</v>
      </c>
      <c r="F530" s="1" t="str">
        <f>IFERROR(__xludf.DUMMYFUNCTION("""COMPUTED_VALUE"""),"No I would not be pursuing Higher Education outside of India")</f>
        <v>No I would not be pursuing Higher Education outside of India</v>
      </c>
      <c r="G530" s="1" t="str">
        <f>IFERROR(__xludf.DUMMYFUNCTION("""COMPUTED_VALUE"""),"This will be hard to do, but if it is the right company I would try")</f>
        <v>This will be hard to do, but if it is the right company I would try</v>
      </c>
      <c r="H530" s="1" t="str">
        <f>IFERROR(__xludf.DUMMYFUNCTION("""COMPUTED_VALUE"""),"Yes")</f>
        <v>Yes</v>
      </c>
      <c r="I530" s="1" t="str">
        <f>IFERROR(__xludf.DUMMYFUNCTION("""COMPUTED_VALUE"""),"Will work for them")</f>
        <v>Will work for them</v>
      </c>
      <c r="J530" s="1">
        <f>IFERROR(__xludf.DUMMYFUNCTION("""COMPUTED_VALUE"""),3.0)</f>
        <v>3</v>
      </c>
      <c r="K530" s="1" t="str">
        <f>IFERROR(__xludf.DUMMYFUNCTION("""COMPUTED_VALUE"""),"Every Day Office Environment")</f>
        <v>Every Day Office Environment</v>
      </c>
      <c r="L53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30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530" s="1" t="str">
        <f>IFERROR(__xludf.DUMMYFUNCTION("""COMPUTED_VALUE"""),"Business Operations in any organization, Entrepreneur or Start Up, I Want to sell things/Sales, An Artificial Intelligence Specialist / Talking to Robots")</f>
        <v>Business Operations in any organization, Entrepreneur or Start Up, I Want to sell things/Sales, An Artificial Intelligence Specialist / Talking to Robots</v>
      </c>
      <c r="O530" s="1" t="str">
        <f>IFERROR(__xludf.DUMMYFUNCTION("""COMPUTED_VALUE"""),"Manager who explains what is expected, sets a goal and helps achieve it")</f>
        <v>Manager who explains what is expected, sets a goal and helps achieve it</v>
      </c>
      <c r="P530" s="1" t="str">
        <f>IFERROR(__xludf.DUMMYFUNCTION("""COMPUTED_VALUE"""),"Work with 7 to 10 or more people in my team")</f>
        <v>Work with 7 to 10 or more people in my team</v>
      </c>
      <c r="Q530" s="1" t="str">
        <f>IFERROR(__xludf.DUMMYFUNCTION("""COMPUTED_VALUE"""),"Yes")</f>
        <v>Yes</v>
      </c>
      <c r="R530" s="1" t="str">
        <f>IFERROR(__xludf.DUMMYFUNCTION("""COMPUTED_VALUE"""),"No way")</f>
        <v>No way</v>
      </c>
      <c r="S530" s="1"/>
    </row>
    <row r="531">
      <c r="A531" s="2">
        <f>IFERROR(__xludf.DUMMYFUNCTION("""COMPUTED_VALUE"""),45021.63852317129)</f>
        <v>45021.63852</v>
      </c>
      <c r="B531" s="1" t="str">
        <f>IFERROR(__xludf.DUMMYFUNCTION("""COMPUTED_VALUE"""),"India")</f>
        <v>India</v>
      </c>
      <c r="C531" s="1">
        <f>IFERROR(__xludf.DUMMYFUNCTION("""COMPUTED_VALUE"""),452013.0)</f>
        <v>452013</v>
      </c>
      <c r="D531" s="1" t="str">
        <f>IFERROR(__xludf.DUMMYFUNCTION("""COMPUTED_VALUE"""),"Male")</f>
        <v>Male</v>
      </c>
      <c r="E531" s="1" t="str">
        <f>IFERROR(__xludf.DUMMYFUNCTION("""COMPUTED_VALUE"""),"My Parents")</f>
        <v>My Parents</v>
      </c>
      <c r="F531" s="1" t="str">
        <f>IFERROR(__xludf.DUMMYFUNCTION("""COMPUTED_VALUE"""),"Yes, I will earn and do that")</f>
        <v>Yes, I will earn and do that</v>
      </c>
      <c r="G531" s="1" t="str">
        <f>IFERROR(__xludf.DUMMYFUNCTION("""COMPUTED_VALUE"""),"This will be hard to do, but if it is the right company I would try")</f>
        <v>This will be hard to do, but if it is the right company I would try</v>
      </c>
      <c r="H531" s="1" t="str">
        <f>IFERROR(__xludf.DUMMYFUNCTION("""COMPUTED_VALUE"""),"No")</f>
        <v>No</v>
      </c>
      <c r="I531" s="1" t="str">
        <f>IFERROR(__xludf.DUMMYFUNCTION("""COMPUTED_VALUE"""),"Will NOT work for them")</f>
        <v>Will NOT work for them</v>
      </c>
      <c r="J531" s="1">
        <f>IFERROR(__xludf.DUMMYFUNCTION("""COMPUTED_VALUE"""),6.0)</f>
        <v>6</v>
      </c>
      <c r="K531" s="1" t="str">
        <f>IFERROR(__xludf.DUMMYFUNCTION("""COMPUTED_VALUE"""),"Every Day Office Environment")</f>
        <v>Every Day Office Environment</v>
      </c>
      <c r="L531" s="1" t="str">
        <f>IFERROR(__xludf.DUMMYFUNCTION("""COMPUTED_VALUE"""),"Employer who appreciates learning and enables that environment")</f>
        <v>Employer who appreciates learning and enables that environment</v>
      </c>
      <c r="M53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31" s="1" t="str">
        <f>IFERROR(__xludf.DUMMYFUNCTION("""COMPUTED_VALUE"""),"Manage and drive End-to-End Projects or Products, Build and develop a Team, Entrepreneur or Start Up, Manufacturing / Oil and Gas/ Construction / Hard Physical Work related")</f>
        <v>Manage and drive End-to-End Projects or Products, Build and develop a Team, Entrepreneur or Start Up, Manufacturing / Oil and Gas/ Construction / Hard Physical Work related</v>
      </c>
      <c r="O531" s="1" t="str">
        <f>IFERROR(__xludf.DUMMYFUNCTION("""COMPUTED_VALUE"""),"Manager who explains what is expected, sets a goal and helps achieve it")</f>
        <v>Manager who explains what is expected, sets a goal and helps achieve it</v>
      </c>
      <c r="P53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31" s="1" t="str">
        <f>IFERROR(__xludf.DUMMYFUNCTION("""COMPUTED_VALUE"""),"I have NO other choice")</f>
        <v>I have NO other choice</v>
      </c>
      <c r="R531" s="1" t="str">
        <f>IFERROR(__xludf.DUMMYFUNCTION("""COMPUTED_VALUE"""),"This will be hard to do, but if it is the right company I would try")</f>
        <v>This will be hard to do, but if it is the right company I would try</v>
      </c>
      <c r="S531" s="1"/>
    </row>
    <row r="532">
      <c r="A532" s="2">
        <f>IFERROR(__xludf.DUMMYFUNCTION("""COMPUTED_VALUE"""),45021.639524178245)</f>
        <v>45021.63952</v>
      </c>
      <c r="B532" s="1" t="str">
        <f>IFERROR(__xludf.DUMMYFUNCTION("""COMPUTED_VALUE"""),"India")</f>
        <v>India</v>
      </c>
      <c r="C532" s="1">
        <f>IFERROR(__xludf.DUMMYFUNCTION("""COMPUTED_VALUE"""),364001.0)</f>
        <v>364001</v>
      </c>
      <c r="D532" s="1" t="str">
        <f>IFERROR(__xludf.DUMMYFUNCTION("""COMPUTED_VALUE"""),"Male")</f>
        <v>Male</v>
      </c>
      <c r="E532" s="1" t="str">
        <f>IFERROR(__xludf.DUMMYFUNCTION("""COMPUTED_VALUE"""),"People who have changed the world for better")</f>
        <v>People who have changed the world for better</v>
      </c>
      <c r="F532" s="1" t="str">
        <f>IFERROR(__xludf.DUMMYFUNCTION("""COMPUTED_VALUE"""),"Yes, I will earn and do that")</f>
        <v>Yes, I will earn and do that</v>
      </c>
      <c r="G532" s="1" t="str">
        <f>IFERROR(__xludf.DUMMYFUNCTION("""COMPUTED_VALUE"""),"No way")</f>
        <v>No way</v>
      </c>
      <c r="H532" s="1" t="str">
        <f>IFERROR(__xludf.DUMMYFUNCTION("""COMPUTED_VALUE"""),"No")</f>
        <v>No</v>
      </c>
      <c r="I532" s="1" t="str">
        <f>IFERROR(__xludf.DUMMYFUNCTION("""COMPUTED_VALUE"""),"Will NOT work for them")</f>
        <v>Will NOT work for them</v>
      </c>
      <c r="J532" s="1">
        <f>IFERROR(__xludf.DUMMYFUNCTION("""COMPUTED_VALUE"""),1.0)</f>
        <v>1</v>
      </c>
      <c r="K532" s="1" t="str">
        <f>IFERROR(__xludf.DUMMYFUNCTION("""COMPUTED_VALUE"""),"Fully Remote with Options to travel as and when needed")</f>
        <v>Fully Remote with Options to travel as and when needed</v>
      </c>
      <c r="L5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32" s="1" t="str">
        <f>IFERROR(__xludf.DUMMYFUNCTION("""COMPUTED_VALUE"""),"Design and Creative strategy in any company, Teaching in any of the institutes/colleges/online or offline, Work as a freelancer and do my thing my way, I Want to sell things/Sales")</f>
        <v>Design and Creative strategy in any company, Teaching in any of the institutes/colleges/online or offline, Work as a freelancer and do my thing my way, I Want to sell things/Sales</v>
      </c>
      <c r="O532" s="1" t="str">
        <f>IFERROR(__xludf.DUMMYFUNCTION("""COMPUTED_VALUE"""),"Manager who sets goal and helps me achieve it")</f>
        <v>Manager who sets goal and helps me achieve it</v>
      </c>
      <c r="P532" s="1" t="str">
        <f>IFERROR(__xludf.DUMMYFUNCTION("""COMPUTED_VALUE"""),"Work with 2 to 3 people in my team")</f>
        <v>Work with 2 to 3 people in my team</v>
      </c>
      <c r="Q532" s="1" t="str">
        <f>IFERROR(__xludf.DUMMYFUNCTION("""COMPUTED_VALUE"""),"No")</f>
        <v>No</v>
      </c>
      <c r="R532" s="1" t="str">
        <f>IFERROR(__xludf.DUMMYFUNCTION("""COMPUTED_VALUE"""),"No way")</f>
        <v>No way</v>
      </c>
      <c r="S532" s="1"/>
    </row>
    <row r="533">
      <c r="A533" s="2">
        <f>IFERROR(__xludf.DUMMYFUNCTION("""COMPUTED_VALUE"""),45021.642121296296)</f>
        <v>45021.64212</v>
      </c>
      <c r="B533" s="1" t="str">
        <f>IFERROR(__xludf.DUMMYFUNCTION("""COMPUTED_VALUE"""),"India")</f>
        <v>India</v>
      </c>
      <c r="C533" s="1">
        <f>IFERROR(__xludf.DUMMYFUNCTION("""COMPUTED_VALUE"""),382340.0)</f>
        <v>382340</v>
      </c>
      <c r="D533" s="1" t="str">
        <f>IFERROR(__xludf.DUMMYFUNCTION("""COMPUTED_VALUE"""),"Female")</f>
        <v>Female</v>
      </c>
      <c r="E533" s="1" t="str">
        <f>IFERROR(__xludf.DUMMYFUNCTION("""COMPUTED_VALUE"""),"Influencers who had successful careers")</f>
        <v>Influencers who had successful careers</v>
      </c>
      <c r="F533" s="1" t="str">
        <f>IFERROR(__xludf.DUMMYFUNCTION("""COMPUTED_VALUE"""),"Yes, I will earn and do that")</f>
        <v>Yes, I will earn and do that</v>
      </c>
      <c r="G533" s="1" t="str">
        <f>IFERROR(__xludf.DUMMYFUNCTION("""COMPUTED_VALUE"""),"This will be hard to do, but if it is the right company I would try")</f>
        <v>This will be hard to do, but if it is the right company I would try</v>
      </c>
      <c r="H533" s="1" t="str">
        <f>IFERROR(__xludf.DUMMYFUNCTION("""COMPUTED_VALUE"""),"No")</f>
        <v>No</v>
      </c>
      <c r="I533" s="1" t="str">
        <f>IFERROR(__xludf.DUMMYFUNCTION("""COMPUTED_VALUE"""),"Will NOT work for them")</f>
        <v>Will NOT work for them</v>
      </c>
      <c r="J533" s="1">
        <f>IFERROR(__xludf.DUMMYFUNCTION("""COMPUTED_VALUE"""),5.0)</f>
        <v>5</v>
      </c>
      <c r="K533" s="1" t="str">
        <f>IFERROR(__xludf.DUMMYFUNCTION("""COMPUTED_VALUE"""),"Fully Remote with Options to travel as and when needed")</f>
        <v>Fully Remote with Options to travel as and when needed</v>
      </c>
      <c r="L533" s="1" t="str">
        <f>IFERROR(__xludf.DUMMYFUNCTION("""COMPUTED_VALUE"""),"Employer who appreciates learning and enables that environment")</f>
        <v>Employer who appreciates learning and enables that environment</v>
      </c>
      <c r="M5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33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533" s="1" t="str">
        <f>IFERROR(__xludf.DUMMYFUNCTION("""COMPUTED_VALUE"""),"Manager who explains what is expected, sets a goal and helps achieve it")</f>
        <v>Manager who explains what is expected, sets a goal and helps achieve it</v>
      </c>
      <c r="P533" s="1" t="str">
        <f>IFERROR(__xludf.DUMMYFUNCTION("""COMPUTED_VALUE"""),"Work with more than 10 people in my team")</f>
        <v>Work with more than 10 people in my team</v>
      </c>
      <c r="Q533" s="1" t="str">
        <f>IFERROR(__xludf.DUMMYFUNCTION("""COMPUTED_VALUE"""),"Yes, I Understand this is gonna happen everywhere")</f>
        <v>Yes, I Understand this is gonna happen everywhere</v>
      </c>
      <c r="R533" s="1" t="str">
        <f>IFERROR(__xludf.DUMMYFUNCTION("""COMPUTED_VALUE"""),"This will be hard to do, but if it is the right company I would try")</f>
        <v>This will be hard to do, but if it is the right company I would try</v>
      </c>
      <c r="S533" s="1"/>
    </row>
    <row r="534">
      <c r="A534" s="2">
        <f>IFERROR(__xludf.DUMMYFUNCTION("""COMPUTED_VALUE"""),45021.64438695602)</f>
        <v>45021.64439</v>
      </c>
      <c r="B534" s="1" t="str">
        <f>IFERROR(__xludf.DUMMYFUNCTION("""COMPUTED_VALUE"""),"India")</f>
        <v>India</v>
      </c>
      <c r="C534" s="1">
        <f>IFERROR(__xludf.DUMMYFUNCTION("""COMPUTED_VALUE"""),831015.0)</f>
        <v>831015</v>
      </c>
      <c r="D534" s="1" t="str">
        <f>IFERROR(__xludf.DUMMYFUNCTION("""COMPUTED_VALUE"""),"Female")</f>
        <v>Female</v>
      </c>
      <c r="E534" s="1" t="str">
        <f>IFERROR(__xludf.DUMMYFUNCTION("""COMPUTED_VALUE"""),"Social Media like LinkedIn")</f>
        <v>Social Media like LinkedIn</v>
      </c>
      <c r="F534" s="1" t="str">
        <f>IFERROR(__xludf.DUMMYFUNCTION("""COMPUTED_VALUE"""),"No, But if someone could bare the cost I will")</f>
        <v>No, But if someone could bare the cost I will</v>
      </c>
      <c r="G534" s="1" t="str">
        <f>IFERROR(__xludf.DUMMYFUNCTION("""COMPUTED_VALUE"""),"This will be hard to do, but if it is the right company I would try")</f>
        <v>This will be hard to do, but if it is the right company I would try</v>
      </c>
      <c r="H534" s="1" t="str">
        <f>IFERROR(__xludf.DUMMYFUNCTION("""COMPUTED_VALUE"""),"No")</f>
        <v>No</v>
      </c>
      <c r="I534" s="1" t="str">
        <f>IFERROR(__xludf.DUMMYFUNCTION("""COMPUTED_VALUE"""),"Will work for them")</f>
        <v>Will work for them</v>
      </c>
      <c r="J534" s="1">
        <f>IFERROR(__xludf.DUMMYFUNCTION("""COMPUTED_VALUE"""),9.0)</f>
        <v>9</v>
      </c>
      <c r="K534" s="1" t="str">
        <f>IFERROR(__xludf.DUMMYFUNCTION("""COMPUTED_VALUE"""),"Fully Remote with Options to travel as and when needed")</f>
        <v>Fully Remote with Options to travel as and when needed</v>
      </c>
      <c r="L534" s="1" t="str">
        <f>IFERROR(__xludf.DUMMYFUNCTION("""COMPUTED_VALUE"""),"Employer who rewards learning and enables that environment")</f>
        <v>Employer who rewards learning and enables that environment</v>
      </c>
      <c r="M53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34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534" s="1" t="str">
        <f>IFERROR(__xludf.DUMMYFUNCTION("""COMPUTED_VALUE"""),"Manager who clearly describes what she/he needs")</f>
        <v>Manager who clearly describes what she/he needs</v>
      </c>
      <c r="P534" s="1" t="str">
        <f>IFERROR(__xludf.DUMMYFUNCTION("""COMPUTED_VALUE"""),"Work with 5 to 6 people in my team")</f>
        <v>Work with 5 to 6 people in my team</v>
      </c>
      <c r="Q534" s="1" t="str">
        <f>IFERROR(__xludf.DUMMYFUNCTION("""COMPUTED_VALUE"""),"No")</f>
        <v>No</v>
      </c>
      <c r="R534" s="1" t="str">
        <f>IFERROR(__xludf.DUMMYFUNCTION("""COMPUTED_VALUE"""),"This will be hard to do, but if it is the right company I would try")</f>
        <v>This will be hard to do, but if it is the right company I would try</v>
      </c>
      <c r="S534" s="1"/>
    </row>
    <row r="535">
      <c r="A535" s="2">
        <f>IFERROR(__xludf.DUMMYFUNCTION("""COMPUTED_VALUE"""),45021.6459387963)</f>
        <v>45021.64594</v>
      </c>
      <c r="B535" s="1" t="str">
        <f>IFERROR(__xludf.DUMMYFUNCTION("""COMPUTED_VALUE"""),"India")</f>
        <v>India</v>
      </c>
      <c r="C535" s="1">
        <f>IFERROR(__xludf.DUMMYFUNCTION("""COMPUTED_VALUE"""),422003.0)</f>
        <v>422003</v>
      </c>
      <c r="D535" s="1" t="str">
        <f>IFERROR(__xludf.DUMMYFUNCTION("""COMPUTED_VALUE"""),"Male")</f>
        <v>Male</v>
      </c>
      <c r="E535" s="1" t="str">
        <f>IFERROR(__xludf.DUMMYFUNCTION("""COMPUTED_VALUE"""),"People who have changed the world for better")</f>
        <v>People who have changed the world for better</v>
      </c>
      <c r="F535" s="1" t="str">
        <f>IFERROR(__xludf.DUMMYFUNCTION("""COMPUTED_VALUE"""),"No I would not be pursuing Higher Education outside of India")</f>
        <v>No I would not be pursuing Higher Education outside of India</v>
      </c>
      <c r="G535" s="1" t="str">
        <f>IFERROR(__xludf.DUMMYFUNCTION("""COMPUTED_VALUE"""),"This will be hard to do, but if it is the right company I would try")</f>
        <v>This will be hard to do, but if it is the right company I would try</v>
      </c>
      <c r="H535" s="1" t="str">
        <f>IFERROR(__xludf.DUMMYFUNCTION("""COMPUTED_VALUE"""),"No")</f>
        <v>No</v>
      </c>
      <c r="I535" s="1" t="str">
        <f>IFERROR(__xludf.DUMMYFUNCTION("""COMPUTED_VALUE"""),"Will NOT work for them")</f>
        <v>Will NOT work for them</v>
      </c>
      <c r="J535" s="1">
        <f>IFERROR(__xludf.DUMMYFUNCTION("""COMPUTED_VALUE"""),5.0)</f>
        <v>5</v>
      </c>
      <c r="K535" s="1" t="str">
        <f>IFERROR(__xludf.DUMMYFUNCTION("""COMPUTED_VALUE"""),"Every Day Office Environment")</f>
        <v>Every Day Office Environment</v>
      </c>
      <c r="L535" s="1" t="str">
        <f>IFERROR(__xludf.DUMMYFUNCTION("""COMPUTED_VALUE"""),"Employer who appreciates learning and enables that environment")</f>
        <v>Employer who appreciates learning and enables that environment</v>
      </c>
      <c r="M53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35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35" s="1" t="str">
        <f>IFERROR(__xludf.DUMMYFUNCTION("""COMPUTED_VALUE"""),"Manager who explains what is expected, sets a goal and helps achieve it")</f>
        <v>Manager who explains what is expected, sets a goal and helps achieve it</v>
      </c>
      <c r="P535" s="1" t="str">
        <f>IFERROR(__xludf.DUMMYFUNCTION("""COMPUTED_VALUE"""),"Work with 2 to 3 people in my team")</f>
        <v>Work with 2 to 3 people in my team</v>
      </c>
      <c r="Q535" s="1" t="str">
        <f>IFERROR(__xludf.DUMMYFUNCTION("""COMPUTED_VALUE"""),"No")</f>
        <v>No</v>
      </c>
      <c r="R535" s="1" t="str">
        <f>IFERROR(__xludf.DUMMYFUNCTION("""COMPUTED_VALUE"""),"This will be hard to do, but if it is the right company I would try")</f>
        <v>This will be hard to do, but if it is the right company I would try</v>
      </c>
      <c r="S535" s="1"/>
    </row>
    <row r="536">
      <c r="A536" s="2">
        <f>IFERROR(__xludf.DUMMYFUNCTION("""COMPUTED_VALUE"""),45021.647568761575)</f>
        <v>45021.64757</v>
      </c>
      <c r="B536" s="1" t="str">
        <f>IFERROR(__xludf.DUMMYFUNCTION("""COMPUTED_VALUE"""),"India")</f>
        <v>India</v>
      </c>
      <c r="C536" s="1">
        <f>IFERROR(__xludf.DUMMYFUNCTION("""COMPUTED_VALUE"""),517501.0)</f>
        <v>517501</v>
      </c>
      <c r="D536" s="1" t="str">
        <f>IFERROR(__xludf.DUMMYFUNCTION("""COMPUTED_VALUE"""),"Male")</f>
        <v>Male</v>
      </c>
      <c r="E536" s="1" t="str">
        <f>IFERROR(__xludf.DUMMYFUNCTION("""COMPUTED_VALUE"""),"My Parents")</f>
        <v>My Parents</v>
      </c>
      <c r="F536" s="1" t="str">
        <f>IFERROR(__xludf.DUMMYFUNCTION("""COMPUTED_VALUE"""),"Yes, I will earn and do that")</f>
        <v>Yes, I will earn and do that</v>
      </c>
      <c r="G536" s="1" t="str">
        <f>IFERROR(__xludf.DUMMYFUNCTION("""COMPUTED_VALUE"""),"Will work for 3 years or more")</f>
        <v>Will work for 3 years or more</v>
      </c>
      <c r="H536" s="1" t="str">
        <f>IFERROR(__xludf.DUMMYFUNCTION("""COMPUTED_VALUE"""),"No")</f>
        <v>No</v>
      </c>
      <c r="I536" s="1" t="str">
        <f>IFERROR(__xludf.DUMMYFUNCTION("""COMPUTED_VALUE"""),"Will NOT work for them")</f>
        <v>Will NOT work for them</v>
      </c>
      <c r="J536" s="1">
        <f>IFERROR(__xludf.DUMMYFUNCTION("""COMPUTED_VALUE"""),7.0)</f>
        <v>7</v>
      </c>
      <c r="K536" s="1" t="str">
        <f>IFERROR(__xludf.DUMMYFUNCTION("""COMPUTED_VALUE"""),"Every Day Office Environment")</f>
        <v>Every Day Office Environment</v>
      </c>
      <c r="L5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3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36" s="1" t="str">
        <f>IFERROR(__xludf.DUMMYFUNCTION("""COMPUTED_VALUE"""),"Manager who explains what is expected, sets a goal and helps achieve it")</f>
        <v>Manager who explains what is expected, sets a goal and helps achieve it</v>
      </c>
      <c r="P536" s="1" t="str">
        <f>IFERROR(__xludf.DUMMYFUNCTION("""COMPUTED_VALUE"""),"Work with 5 to 6 people in my team")</f>
        <v>Work with 5 to 6 people in my team</v>
      </c>
      <c r="Q536" s="1" t="str">
        <f>IFERROR(__xludf.DUMMYFUNCTION("""COMPUTED_VALUE"""),"Yes, I Understand this is gonna happen everywhere")</f>
        <v>Yes, I Understand this is gonna happen everywhere</v>
      </c>
      <c r="R536" s="1" t="str">
        <f>IFERROR(__xludf.DUMMYFUNCTION("""COMPUTED_VALUE"""),"No way")</f>
        <v>No way</v>
      </c>
      <c r="S536" s="1"/>
    </row>
    <row r="537">
      <c r="A537" s="2">
        <f>IFERROR(__xludf.DUMMYFUNCTION("""COMPUTED_VALUE"""),45021.64983447916)</f>
        <v>45021.64983</v>
      </c>
      <c r="B537" s="1" t="str">
        <f>IFERROR(__xludf.DUMMYFUNCTION("""COMPUTED_VALUE"""),"India")</f>
        <v>India</v>
      </c>
      <c r="C537" s="1">
        <f>IFERROR(__xludf.DUMMYFUNCTION("""COMPUTED_VALUE"""),831015.0)</f>
        <v>831015</v>
      </c>
      <c r="D537" s="1" t="str">
        <f>IFERROR(__xludf.DUMMYFUNCTION("""COMPUTED_VALUE"""),"Male")</f>
        <v>Male</v>
      </c>
      <c r="E537" s="1" t="str">
        <f>IFERROR(__xludf.DUMMYFUNCTION("""COMPUTED_VALUE"""),"Influencers who had successful careers")</f>
        <v>Influencers who had successful careers</v>
      </c>
      <c r="F537" s="1" t="str">
        <f>IFERROR(__xludf.DUMMYFUNCTION("""COMPUTED_VALUE"""),"Yes, I will earn and do that")</f>
        <v>Yes, I will earn and do that</v>
      </c>
      <c r="G537" s="1" t="str">
        <f>IFERROR(__xludf.DUMMYFUNCTION("""COMPUTED_VALUE"""),"Will work for 3 years or more")</f>
        <v>Will work for 3 years or more</v>
      </c>
      <c r="H537" s="1" t="str">
        <f>IFERROR(__xludf.DUMMYFUNCTION("""COMPUTED_VALUE"""),"Yes")</f>
        <v>Yes</v>
      </c>
      <c r="I537" s="1" t="str">
        <f>IFERROR(__xludf.DUMMYFUNCTION("""COMPUTED_VALUE"""),"Will work for them")</f>
        <v>Will work for them</v>
      </c>
      <c r="J537" s="1">
        <f>IFERROR(__xludf.DUMMYFUNCTION("""COMPUTED_VALUE"""),10.0)</f>
        <v>10</v>
      </c>
      <c r="K537" s="1" t="str">
        <f>IFERROR(__xludf.DUMMYFUNCTION("""COMPUTED_VALUE"""),"Fully Remote with Options to travel as and when needed")</f>
        <v>Fully Remote with Options to travel as and when needed</v>
      </c>
      <c r="L537" s="1" t="str">
        <f>IFERROR(__xludf.DUMMYFUNCTION("""COMPUTED_VALUE"""),"Employer who appreciates learning and enables that environment")</f>
        <v>Employer who appreciates learning and enables that environment</v>
      </c>
      <c r="M5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37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537" s="1" t="str">
        <f>IFERROR(__xludf.DUMMYFUNCTION("""COMPUTED_VALUE"""),"Manager who explains what is expected, sets a goal and helps achieve it")</f>
        <v>Manager who explains what is expected, sets a goal and helps achieve it</v>
      </c>
      <c r="P537" s="1" t="str">
        <f>IFERROR(__xludf.DUMMYFUNCTION("""COMPUTED_VALUE"""),"Work with 7 to 10 or more people in my team")</f>
        <v>Work with 7 to 10 or more people in my team</v>
      </c>
      <c r="Q537" s="1" t="str">
        <f>IFERROR(__xludf.DUMMYFUNCTION("""COMPUTED_VALUE"""),"Yes")</f>
        <v>Yes</v>
      </c>
      <c r="R537" s="1" t="str">
        <f>IFERROR(__xludf.DUMMYFUNCTION("""COMPUTED_VALUE"""),"This will be hard to do, but if it is the right company I would try")</f>
        <v>This will be hard to do, but if it is the right company I would try</v>
      </c>
      <c r="S537" s="1"/>
    </row>
    <row r="538">
      <c r="A538" s="2">
        <f>IFERROR(__xludf.DUMMYFUNCTION("""COMPUTED_VALUE"""),45021.653808020834)</f>
        <v>45021.65381</v>
      </c>
      <c r="B538" s="1" t="str">
        <f>IFERROR(__xludf.DUMMYFUNCTION("""COMPUTED_VALUE"""),"India")</f>
        <v>India</v>
      </c>
      <c r="C538" s="1">
        <f>IFERROR(__xludf.DUMMYFUNCTION("""COMPUTED_VALUE"""),831006.0)</f>
        <v>831006</v>
      </c>
      <c r="D538" s="1" t="str">
        <f>IFERROR(__xludf.DUMMYFUNCTION("""COMPUTED_VALUE"""),"Female")</f>
        <v>Female</v>
      </c>
      <c r="E538" s="1" t="str">
        <f>IFERROR(__xludf.DUMMYFUNCTION("""COMPUTED_VALUE"""),"My Parents")</f>
        <v>My Parents</v>
      </c>
      <c r="F538" s="1" t="str">
        <f>IFERROR(__xludf.DUMMYFUNCTION("""COMPUTED_VALUE"""),"Yes, I will earn and do that")</f>
        <v>Yes, I will earn and do that</v>
      </c>
      <c r="G538" s="1" t="str">
        <f>IFERROR(__xludf.DUMMYFUNCTION("""COMPUTED_VALUE"""),"This will be hard to do, but if it is the right company I would try")</f>
        <v>This will be hard to do, but if it is the right company I would try</v>
      </c>
      <c r="H538" s="1" t="str">
        <f>IFERROR(__xludf.DUMMYFUNCTION("""COMPUTED_VALUE"""),"Yes")</f>
        <v>Yes</v>
      </c>
      <c r="I538" s="1" t="str">
        <f>IFERROR(__xludf.DUMMYFUNCTION("""COMPUTED_VALUE"""),"Will work for them")</f>
        <v>Will work for them</v>
      </c>
      <c r="J538" s="1">
        <f>IFERROR(__xludf.DUMMYFUNCTION("""COMPUTED_VALUE"""),2.0)</f>
        <v>2</v>
      </c>
      <c r="K538" s="1" t="str">
        <f>IFERROR(__xludf.DUMMYFUNCTION("""COMPUTED_VALUE"""),"Fully Remote with Options to travel as and when needed")</f>
        <v>Fully Remote with Options to travel as and when needed</v>
      </c>
      <c r="L5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38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538" s="1" t="str">
        <f>IFERROR(__xludf.DUMMYFUNCTION("""COMPUTED_VALUE"""),"Manager who clearly describes what she/he needs")</f>
        <v>Manager who clearly describes what she/he needs</v>
      </c>
      <c r="P538" s="1" t="str">
        <f>IFERROR(__xludf.DUMMYFUNCTION("""COMPUTED_VALUE"""),"Work with 2 to 3 people in my team")</f>
        <v>Work with 2 to 3 people in my team</v>
      </c>
      <c r="Q538" s="1" t="str">
        <f>IFERROR(__xludf.DUMMYFUNCTION("""COMPUTED_VALUE"""),"Yes, I Understand this is gonna happen everywhere")</f>
        <v>Yes, I Understand this is gonna happen everywhere</v>
      </c>
      <c r="R538" s="1" t="str">
        <f>IFERROR(__xludf.DUMMYFUNCTION("""COMPUTED_VALUE"""),"This will be hard to do, but if it is the right company I would try")</f>
        <v>This will be hard to do, but if it is the right company I would try</v>
      </c>
      <c r="S538" s="1"/>
    </row>
    <row r="539">
      <c r="A539" s="2">
        <f>IFERROR(__xludf.DUMMYFUNCTION("""COMPUTED_VALUE"""),45021.65407241898)</f>
        <v>45021.65407</v>
      </c>
      <c r="B539" s="1" t="str">
        <f>IFERROR(__xludf.DUMMYFUNCTION("""COMPUTED_VALUE"""),"India")</f>
        <v>India</v>
      </c>
      <c r="C539" s="1">
        <f>IFERROR(__xludf.DUMMYFUNCTION("""COMPUTED_VALUE"""),832110.0)</f>
        <v>832110</v>
      </c>
      <c r="D539" s="1" t="str">
        <f>IFERROR(__xludf.DUMMYFUNCTION("""COMPUTED_VALUE"""),"Male")</f>
        <v>Male</v>
      </c>
      <c r="E539" s="1" t="str">
        <f>IFERROR(__xludf.DUMMYFUNCTION("""COMPUTED_VALUE"""),"My Parents")</f>
        <v>My Parents</v>
      </c>
      <c r="F539" s="1" t="str">
        <f>IFERROR(__xludf.DUMMYFUNCTION("""COMPUTED_VALUE"""),"No I would not be pursuing Higher Education outside of India")</f>
        <v>No I would not be pursuing Higher Education outside of India</v>
      </c>
      <c r="G539" s="1" t="str">
        <f>IFERROR(__xludf.DUMMYFUNCTION("""COMPUTED_VALUE"""),"This will be hard to do, but if it is the right company I would try")</f>
        <v>This will be hard to do, but if it is the right company I would try</v>
      </c>
      <c r="H539" s="1" t="str">
        <f>IFERROR(__xludf.DUMMYFUNCTION("""COMPUTED_VALUE"""),"No")</f>
        <v>No</v>
      </c>
      <c r="I539" s="1" t="str">
        <f>IFERROR(__xludf.DUMMYFUNCTION("""COMPUTED_VALUE"""),"Will NOT work for them")</f>
        <v>Will NOT work for them</v>
      </c>
      <c r="J539" s="1">
        <f>IFERROR(__xludf.DUMMYFUNCTION("""COMPUTED_VALUE"""),10.0)</f>
        <v>10</v>
      </c>
      <c r="K539" s="1" t="str">
        <f>IFERROR(__xludf.DUMMYFUNCTION("""COMPUTED_VALUE"""),"Hybrid Working Environment with more than 15 days a month at office")</f>
        <v>Hybrid Working Environment with more than 15 days a month at office</v>
      </c>
      <c r="L5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39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539" s="1" t="str">
        <f>IFERROR(__xludf.DUMMYFUNCTION("""COMPUTED_VALUE"""),"Manager who clearly describes what she/he needs")</f>
        <v>Manager who clearly describes what she/he needs</v>
      </c>
      <c r="P539" s="1" t="str">
        <f>IFERROR(__xludf.DUMMYFUNCTION("""COMPUTED_VALUE"""),"Work alone")</f>
        <v>Work alone</v>
      </c>
      <c r="Q539" s="1" t="str">
        <f>IFERROR(__xludf.DUMMYFUNCTION("""COMPUTED_VALUE"""),"Yes, I Understand this is gonna happen everywhere")</f>
        <v>Yes, I Understand this is gonna happen everywhere</v>
      </c>
      <c r="R539" s="1" t="str">
        <f>IFERROR(__xludf.DUMMYFUNCTION("""COMPUTED_VALUE"""),"No way")</f>
        <v>No way</v>
      </c>
      <c r="S539" s="1"/>
    </row>
    <row r="540">
      <c r="A540" s="2">
        <f>IFERROR(__xludf.DUMMYFUNCTION("""COMPUTED_VALUE"""),45021.65432162037)</f>
        <v>45021.65432</v>
      </c>
      <c r="B540" s="1" t="str">
        <f>IFERROR(__xludf.DUMMYFUNCTION("""COMPUTED_VALUE"""),"India")</f>
        <v>India</v>
      </c>
      <c r="C540" s="1">
        <f>IFERROR(__xludf.DUMMYFUNCTION("""COMPUTED_VALUE"""),831016.0)</f>
        <v>831016</v>
      </c>
      <c r="D540" s="1" t="str">
        <f>IFERROR(__xludf.DUMMYFUNCTION("""COMPUTED_VALUE"""),"Male")</f>
        <v>Male</v>
      </c>
      <c r="E540" s="1" t="str">
        <f>IFERROR(__xludf.DUMMYFUNCTION("""COMPUTED_VALUE"""),"People from my circle, but not family members")</f>
        <v>People from my circle, but not family members</v>
      </c>
      <c r="F540" s="1" t="str">
        <f>IFERROR(__xludf.DUMMYFUNCTION("""COMPUTED_VALUE"""),"Yes, I will earn and do that")</f>
        <v>Yes, I will earn and do that</v>
      </c>
      <c r="G540" s="1" t="str">
        <f>IFERROR(__xludf.DUMMYFUNCTION("""COMPUTED_VALUE"""),"No way")</f>
        <v>No way</v>
      </c>
      <c r="H540" s="1" t="str">
        <f>IFERROR(__xludf.DUMMYFUNCTION("""COMPUTED_VALUE"""),"No")</f>
        <v>No</v>
      </c>
      <c r="I540" s="1" t="str">
        <f>IFERROR(__xludf.DUMMYFUNCTION("""COMPUTED_VALUE"""),"Will work for them")</f>
        <v>Will work for them</v>
      </c>
      <c r="J540" s="1">
        <f>IFERROR(__xludf.DUMMYFUNCTION("""COMPUTED_VALUE"""),8.0)</f>
        <v>8</v>
      </c>
      <c r="K540" s="1" t="str">
        <f>IFERROR(__xludf.DUMMYFUNCTION("""COMPUTED_VALUE"""),"Hybrid Working Environment with more than 15 days a month at office")</f>
        <v>Hybrid Working Environment with more than 15 days a month at office</v>
      </c>
      <c r="L54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40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40" s="1" t="str">
        <f>IFERROR(__xludf.DUMMYFUNCTION("""COMPUTED_VALUE"""),"Manage and drive End-to-End Projects or Products, Design and Develop amazing software, Work in a BPO setup for some well known client, I Want to sell things/Sales")</f>
        <v>Manage and drive End-to-End Projects or Products, Design and Develop amazing software, Work in a BPO setup for some well known client, I Want to sell things/Sales</v>
      </c>
      <c r="O540" s="1" t="str">
        <f>IFERROR(__xludf.DUMMYFUNCTION("""COMPUTED_VALUE"""),"Manager who sets goal and helps me achieve it")</f>
        <v>Manager who sets goal and helps me achieve it</v>
      </c>
      <c r="P540" s="1" t="str">
        <f>IFERROR(__xludf.DUMMYFUNCTION("""COMPUTED_VALUE"""),"Work with 5 to 6 people in my team")</f>
        <v>Work with 5 to 6 people in my team</v>
      </c>
      <c r="Q540" s="1" t="str">
        <f>IFERROR(__xludf.DUMMYFUNCTION("""COMPUTED_VALUE"""),"No")</f>
        <v>No</v>
      </c>
      <c r="R540" s="1" t="str">
        <f>IFERROR(__xludf.DUMMYFUNCTION("""COMPUTED_VALUE"""),"No way")</f>
        <v>No way</v>
      </c>
      <c r="S540" s="1"/>
    </row>
    <row r="541">
      <c r="A541" s="2">
        <f>IFERROR(__xludf.DUMMYFUNCTION("""COMPUTED_VALUE"""),45021.65675568287)</f>
        <v>45021.65676</v>
      </c>
      <c r="B541" s="1" t="str">
        <f>IFERROR(__xludf.DUMMYFUNCTION("""COMPUTED_VALUE"""),"India")</f>
        <v>India</v>
      </c>
      <c r="C541" s="1">
        <f>IFERROR(__xludf.DUMMYFUNCTION("""COMPUTED_VALUE"""),831001.0)</f>
        <v>831001</v>
      </c>
      <c r="D541" s="1" t="str">
        <f>IFERROR(__xludf.DUMMYFUNCTION("""COMPUTED_VALUE"""),"Female")</f>
        <v>Female</v>
      </c>
      <c r="E541" s="1" t="str">
        <f>IFERROR(__xludf.DUMMYFUNCTION("""COMPUTED_VALUE"""),"My Parents")</f>
        <v>My Parents</v>
      </c>
      <c r="F541" s="1" t="str">
        <f>IFERROR(__xludf.DUMMYFUNCTION("""COMPUTED_VALUE"""),"Yes, I will earn and do that")</f>
        <v>Yes, I will earn and do that</v>
      </c>
      <c r="G541" s="1" t="str">
        <f>IFERROR(__xludf.DUMMYFUNCTION("""COMPUTED_VALUE"""),"Will work for 3 years or more")</f>
        <v>Will work for 3 years or more</v>
      </c>
      <c r="H541" s="1" t="str">
        <f>IFERROR(__xludf.DUMMYFUNCTION("""COMPUTED_VALUE"""),"Yes")</f>
        <v>Yes</v>
      </c>
      <c r="I541" s="1" t="str">
        <f>IFERROR(__xludf.DUMMYFUNCTION("""COMPUTED_VALUE"""),"Will NOT work for them")</f>
        <v>Will NOT work for them</v>
      </c>
      <c r="J541" s="1">
        <f>IFERROR(__xludf.DUMMYFUNCTION("""COMPUTED_VALUE"""),3.0)</f>
        <v>3</v>
      </c>
      <c r="K541" s="1" t="str">
        <f>IFERROR(__xludf.DUMMYFUNCTION("""COMPUTED_VALUE"""),"Fully Remote with Options to travel as and when needed")</f>
        <v>Fully Remote with Options to travel as and when needed</v>
      </c>
      <c r="L541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4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41" s="1" t="str">
        <f>IFERROR(__xludf.DUMMYFUNCTION("""COMPUTED_VALUE"""),"Design and Creative strategy in any company, Manage and drive End-to-End Projects or Products, Build and develop a Team, Work in a BPO setup for some well known client")</f>
        <v>Design and Creative strategy in any company, Manage and drive End-to-End Projects or Products, Build and develop a Team, Work in a BPO setup for some well known client</v>
      </c>
      <c r="O541" s="1" t="str">
        <f>IFERROR(__xludf.DUMMYFUNCTION("""COMPUTED_VALUE"""),"Manager who sets unrealistic targets")</f>
        <v>Manager who sets unrealistic targets</v>
      </c>
      <c r="P541" s="1" t="str">
        <f>IFERROR(__xludf.DUMMYFUNCTION("""COMPUTED_VALUE"""),"Work with 2 to 3 people in my team, Work with 7 to 10 or more people in my team, Work with more than 10 people in my team")</f>
        <v>Work with 2 to 3 people in my team, Work with 7 to 10 or more people in my team, Work with more than 10 people in my team</v>
      </c>
      <c r="Q541" s="1" t="str">
        <f>IFERROR(__xludf.DUMMYFUNCTION("""COMPUTED_VALUE"""),"Yes, I Understand this is gonna happen everywhere")</f>
        <v>Yes, I Understand this is gonna happen everywhere</v>
      </c>
      <c r="R541" s="1" t="str">
        <f>IFERROR(__xludf.DUMMYFUNCTION("""COMPUTED_VALUE"""),"This will be hard to do, but if it is the right company I would try")</f>
        <v>This will be hard to do, but if it is the right company I would try</v>
      </c>
      <c r="S541" s="1"/>
    </row>
    <row r="542">
      <c r="A542" s="2">
        <f>IFERROR(__xludf.DUMMYFUNCTION("""COMPUTED_VALUE"""),45021.656975289356)</f>
        <v>45021.65698</v>
      </c>
      <c r="B542" s="1" t="str">
        <f>IFERROR(__xludf.DUMMYFUNCTION("""COMPUTED_VALUE"""),"India")</f>
        <v>India</v>
      </c>
      <c r="C542" s="1">
        <f>IFERROR(__xludf.DUMMYFUNCTION("""COMPUTED_VALUE"""),831001.0)</f>
        <v>831001</v>
      </c>
      <c r="D542" s="1" t="str">
        <f>IFERROR(__xludf.DUMMYFUNCTION("""COMPUTED_VALUE"""),"Female")</f>
        <v>Female</v>
      </c>
      <c r="E542" s="1" t="str">
        <f>IFERROR(__xludf.DUMMYFUNCTION("""COMPUTED_VALUE"""),"People from my circle, but not family members")</f>
        <v>People from my circle, but not family members</v>
      </c>
      <c r="F542" s="1" t="str">
        <f>IFERROR(__xludf.DUMMYFUNCTION("""COMPUTED_VALUE"""),"Yes, I will earn and do that")</f>
        <v>Yes, I will earn and do that</v>
      </c>
      <c r="G542" s="1" t="str">
        <f>IFERROR(__xludf.DUMMYFUNCTION("""COMPUTED_VALUE"""),"This will be hard to do, but if it is the right company I would try")</f>
        <v>This will be hard to do, but if it is the right company I would try</v>
      </c>
      <c r="H542" s="1" t="str">
        <f>IFERROR(__xludf.DUMMYFUNCTION("""COMPUTED_VALUE"""),"No")</f>
        <v>No</v>
      </c>
      <c r="I542" s="1" t="str">
        <f>IFERROR(__xludf.DUMMYFUNCTION("""COMPUTED_VALUE"""),"Will NOT work for them")</f>
        <v>Will NOT work for them</v>
      </c>
      <c r="J542" s="1">
        <f>IFERROR(__xludf.DUMMYFUNCTION("""COMPUTED_VALUE"""),4.0)</f>
        <v>4</v>
      </c>
      <c r="K542" s="1" t="str">
        <f>IFERROR(__xludf.DUMMYFUNCTION("""COMPUTED_VALUE"""),"Fully Remote with Options to travel as and when needed")</f>
        <v>Fully Remote with Options to travel as and when needed</v>
      </c>
      <c r="L54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54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42" s="1" t="str">
        <f>IFERROR(__xludf.DUMMYFUNCTION("""COMPUTED_VALUE"""),"Build and develop a Team, Design and Develop amazing software, Look deeply into Data and generate insights, Manufacturing / Oil and Gas/ Construction / Hard Physical Work related")</f>
        <v>Build and develop a Team, Design and Develop amazing software, Look deeply into Data and generate insights, Manufacturing / Oil and Gas/ Construction / Hard Physical Work related</v>
      </c>
      <c r="O542" s="1" t="str">
        <f>IFERROR(__xludf.DUMMYFUNCTION("""COMPUTED_VALUE"""),"Manager who sets targets and expects me to achieve it")</f>
        <v>Manager who sets targets and expects me to achieve it</v>
      </c>
      <c r="P542" s="1" t="str">
        <f>IFERROR(__xludf.DUMMYFUNCTION("""COMPUTED_VALUE"""),"Work alone")</f>
        <v>Work alone</v>
      </c>
      <c r="Q542" s="1" t="str">
        <f>IFERROR(__xludf.DUMMYFUNCTION("""COMPUTED_VALUE"""),"Yes, I Understand this is gonna happen everywhere")</f>
        <v>Yes, I Understand this is gonna happen everywhere</v>
      </c>
      <c r="R542" s="1" t="str">
        <f>IFERROR(__xludf.DUMMYFUNCTION("""COMPUTED_VALUE"""),"This will be hard to do, but if it is the right company I would try")</f>
        <v>This will be hard to do, but if it is the right company I would try</v>
      </c>
      <c r="S542" s="1"/>
    </row>
    <row r="543">
      <c r="A543" s="2">
        <f>IFERROR(__xludf.DUMMYFUNCTION("""COMPUTED_VALUE"""),45021.657010740746)</f>
        <v>45021.65701</v>
      </c>
      <c r="B543" s="1" t="str">
        <f>IFERROR(__xludf.DUMMYFUNCTION("""COMPUTED_VALUE"""),"India")</f>
        <v>India</v>
      </c>
      <c r="C543" s="1">
        <f>IFERROR(__xludf.DUMMYFUNCTION("""COMPUTED_VALUE"""),442902.0)</f>
        <v>442902</v>
      </c>
      <c r="D543" s="1" t="str">
        <f>IFERROR(__xludf.DUMMYFUNCTION("""COMPUTED_VALUE"""),"Male")</f>
        <v>Male</v>
      </c>
      <c r="E543" s="1" t="str">
        <f>IFERROR(__xludf.DUMMYFUNCTION("""COMPUTED_VALUE"""),"Influencers who had successful careers")</f>
        <v>Influencers who had successful careers</v>
      </c>
      <c r="F543" s="1" t="str">
        <f>IFERROR(__xludf.DUMMYFUNCTION("""COMPUTED_VALUE"""),"Yes, I will earn and do that")</f>
        <v>Yes, I will earn and do that</v>
      </c>
      <c r="G543" s="1" t="str">
        <f>IFERROR(__xludf.DUMMYFUNCTION("""COMPUTED_VALUE"""),"This will be hard to do, but if it is the right company I would try")</f>
        <v>This will be hard to do, but if it is the right company I would try</v>
      </c>
      <c r="H543" s="1" t="str">
        <f>IFERROR(__xludf.DUMMYFUNCTION("""COMPUTED_VALUE"""),"No")</f>
        <v>No</v>
      </c>
      <c r="I543" s="1" t="str">
        <f>IFERROR(__xludf.DUMMYFUNCTION("""COMPUTED_VALUE"""),"Will NOT work for them")</f>
        <v>Will NOT work for them</v>
      </c>
      <c r="J543" s="1">
        <f>IFERROR(__xludf.DUMMYFUNCTION("""COMPUTED_VALUE"""),2.0)</f>
        <v>2</v>
      </c>
      <c r="K543" s="1" t="str">
        <f>IFERROR(__xludf.DUMMYFUNCTION("""COMPUTED_VALUE"""),"Fully Remote with Options to travel as and when needed")</f>
        <v>Fully Remote with Options to travel as and when needed</v>
      </c>
      <c r="L5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4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43" s="1" t="str">
        <f>IFERROR(__xludf.DUMMYFUNCTION("""COMPUTED_VALUE"""),"Manager who sets goal and helps me achieve it")</f>
        <v>Manager who sets goal and helps me achieve it</v>
      </c>
      <c r="P543" s="1" t="str">
        <f>IFERROR(__xludf.DUMMYFUNCTION("""COMPUTED_VALUE"""),"Work with 2 to 3 people in my team")</f>
        <v>Work with 2 to 3 people in my team</v>
      </c>
      <c r="Q543" s="1" t="str">
        <f>IFERROR(__xludf.DUMMYFUNCTION("""COMPUTED_VALUE"""),"Yes, I Understand this is gonna happen everywhere")</f>
        <v>Yes, I Understand this is gonna happen everywhere</v>
      </c>
      <c r="R543" s="1" t="str">
        <f>IFERROR(__xludf.DUMMYFUNCTION("""COMPUTED_VALUE"""),"This will be hard to do, but if it is the right company I would try")</f>
        <v>This will be hard to do, but if it is the right company I would try</v>
      </c>
      <c r="S543" s="1"/>
    </row>
    <row r="544">
      <c r="A544" s="2">
        <f>IFERROR(__xludf.DUMMYFUNCTION("""COMPUTED_VALUE"""),45021.66148892361)</f>
        <v>45021.66149</v>
      </c>
      <c r="B544" s="1" t="str">
        <f>IFERROR(__xludf.DUMMYFUNCTION("""COMPUTED_VALUE"""),"Others")</f>
        <v>Others</v>
      </c>
      <c r="C544" s="1">
        <f>IFERROR(__xludf.DUMMYFUNCTION("""COMPUTED_VALUE"""),414.0)</f>
        <v>414</v>
      </c>
      <c r="D544" s="1" t="str">
        <f>IFERROR(__xludf.DUMMYFUNCTION("""COMPUTED_VALUE"""),"Male")</f>
        <v>Male</v>
      </c>
      <c r="E544" s="1" t="str">
        <f>IFERROR(__xludf.DUMMYFUNCTION("""COMPUTED_VALUE"""),"People who have changed the world for better")</f>
        <v>People who have changed the world for better</v>
      </c>
      <c r="F544" s="1" t="str">
        <f>IFERROR(__xludf.DUMMYFUNCTION("""COMPUTED_VALUE"""),"Yes, I will earn and do that")</f>
        <v>Yes, I will earn and do that</v>
      </c>
      <c r="G544" s="1" t="str">
        <f>IFERROR(__xludf.DUMMYFUNCTION("""COMPUTED_VALUE"""),"This will be hard to do, but if it is the right company I would try")</f>
        <v>This will be hard to do, but if it is the right company I would try</v>
      </c>
      <c r="H544" s="1" t="str">
        <f>IFERROR(__xludf.DUMMYFUNCTION("""COMPUTED_VALUE"""),"No")</f>
        <v>No</v>
      </c>
      <c r="I544" s="1" t="str">
        <f>IFERROR(__xludf.DUMMYFUNCTION("""COMPUTED_VALUE"""),"Will NOT work for them")</f>
        <v>Will NOT work for them</v>
      </c>
      <c r="J544" s="1">
        <f>IFERROR(__xludf.DUMMYFUNCTION("""COMPUTED_VALUE"""),5.0)</f>
        <v>5</v>
      </c>
      <c r="K544" s="1" t="str">
        <f>IFERROR(__xludf.DUMMYFUNCTION("""COMPUTED_VALUE"""),"Fully Remote with Options to travel as and when needed")</f>
        <v>Fully Remote with Options to travel as and when needed</v>
      </c>
      <c r="L5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544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544" s="1" t="str">
        <f>IFERROR(__xludf.DUMMYFUNCTION("""COMPUTED_VALUE"""),"Manager who explains what is expected, sets a goal and helps achieve it")</f>
        <v>Manager who explains what is expected, sets a goal and helps achieve it</v>
      </c>
      <c r="P544" s="1" t="str">
        <f>IFERROR(__xludf.DUMMYFUNCTION("""COMPUTED_VALUE"""),"Work alone")</f>
        <v>Work alone</v>
      </c>
      <c r="Q544" s="1" t="str">
        <f>IFERROR(__xludf.DUMMYFUNCTION("""COMPUTED_VALUE"""),"Yes, I Understand this is gonna happen everywhere")</f>
        <v>Yes, I Understand this is gonna happen everywhere</v>
      </c>
      <c r="R544" s="1" t="str">
        <f>IFERROR(__xludf.DUMMYFUNCTION("""COMPUTED_VALUE"""),"This will be hard to do, but if it is the right company I would try")</f>
        <v>This will be hard to do, but if it is the right company I would try</v>
      </c>
      <c r="S544" s="1"/>
    </row>
    <row r="545">
      <c r="A545" s="2">
        <f>IFERROR(__xludf.DUMMYFUNCTION("""COMPUTED_VALUE"""),45021.66192423611)</f>
        <v>45021.66192</v>
      </c>
      <c r="B545" s="1" t="str">
        <f>IFERROR(__xludf.DUMMYFUNCTION("""COMPUTED_VALUE"""),"India")</f>
        <v>India</v>
      </c>
      <c r="C545" s="1">
        <f>IFERROR(__xludf.DUMMYFUNCTION("""COMPUTED_VALUE"""),452001.0)</f>
        <v>452001</v>
      </c>
      <c r="D545" s="1" t="str">
        <f>IFERROR(__xludf.DUMMYFUNCTION("""COMPUTED_VALUE"""),"Male")</f>
        <v>Male</v>
      </c>
      <c r="E545" s="1" t="str">
        <f>IFERROR(__xludf.DUMMYFUNCTION("""COMPUTED_VALUE"""),"My Parents")</f>
        <v>My Parents</v>
      </c>
      <c r="F545" s="1" t="str">
        <f>IFERROR(__xludf.DUMMYFUNCTION("""COMPUTED_VALUE"""),"Yes, I will earn and do that")</f>
        <v>Yes, I will earn and do that</v>
      </c>
      <c r="G545" s="1" t="str">
        <f>IFERROR(__xludf.DUMMYFUNCTION("""COMPUTED_VALUE"""),"This will be hard to do, but if it is the right company I would try")</f>
        <v>This will be hard to do, but if it is the right company I would try</v>
      </c>
      <c r="H545" s="1" t="str">
        <f>IFERROR(__xludf.DUMMYFUNCTION("""COMPUTED_VALUE"""),"No")</f>
        <v>No</v>
      </c>
      <c r="I545" s="1" t="str">
        <f>IFERROR(__xludf.DUMMYFUNCTION("""COMPUTED_VALUE"""),"Will work for them")</f>
        <v>Will work for them</v>
      </c>
      <c r="J545" s="1">
        <f>IFERROR(__xludf.DUMMYFUNCTION("""COMPUTED_VALUE"""),8.0)</f>
        <v>8</v>
      </c>
      <c r="K545" s="1" t="str">
        <f>IFERROR(__xludf.DUMMYFUNCTION("""COMPUTED_VALUE"""),"Every Day Office Environment")</f>
        <v>Every Day Office Environment</v>
      </c>
      <c r="L5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45" s="1" t="str">
        <f>IFERROR(__xludf.DUMMYFUNCTION("""COMPUTED_VALUE"""),"Business Operations in any organization, Build and develop a Team, Work as a freelancer and do my thing my way, Become a content Creator in some platform")</f>
        <v>Business Operations in any organization, Build and develop a Team, Work as a freelancer and do my thing my way, Become a content Creator in some platform</v>
      </c>
      <c r="O545" s="1" t="str">
        <f>IFERROR(__xludf.DUMMYFUNCTION("""COMPUTED_VALUE"""),"Manager who sets goal and helps me achieve it")</f>
        <v>Manager who sets goal and helps me achieve it</v>
      </c>
      <c r="P54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45" s="1" t="str">
        <f>IFERROR(__xludf.DUMMYFUNCTION("""COMPUTED_VALUE"""),"Yes, I Understand this is gonna happen everywhere")</f>
        <v>Yes, I Understand this is gonna happen everywhere</v>
      </c>
      <c r="R545" s="1" t="str">
        <f>IFERROR(__xludf.DUMMYFUNCTION("""COMPUTED_VALUE"""),"No way")</f>
        <v>No way</v>
      </c>
      <c r="S545" s="1"/>
    </row>
    <row r="546">
      <c r="A546" s="2">
        <f>IFERROR(__xludf.DUMMYFUNCTION("""COMPUTED_VALUE"""),45021.66310048611)</f>
        <v>45021.6631</v>
      </c>
      <c r="B546" s="1" t="str">
        <f>IFERROR(__xludf.DUMMYFUNCTION("""COMPUTED_VALUE"""),"India")</f>
        <v>India</v>
      </c>
      <c r="C546" s="1">
        <f>IFERROR(__xludf.DUMMYFUNCTION("""COMPUTED_VALUE"""),382424.0)</f>
        <v>382424</v>
      </c>
      <c r="D546" s="1" t="str">
        <f>IFERROR(__xludf.DUMMYFUNCTION("""COMPUTED_VALUE"""),"Female")</f>
        <v>Female</v>
      </c>
      <c r="E546" s="1" t="str">
        <f>IFERROR(__xludf.DUMMYFUNCTION("""COMPUTED_VALUE"""),"People from my circle, but not family members")</f>
        <v>People from my circle, but not family members</v>
      </c>
      <c r="F546" s="1" t="str">
        <f>IFERROR(__xludf.DUMMYFUNCTION("""COMPUTED_VALUE"""),"No I would not be pursuing Higher Education outside of India")</f>
        <v>No I would not be pursuing Higher Education outside of India</v>
      </c>
      <c r="G546" s="1" t="str">
        <f>IFERROR(__xludf.DUMMYFUNCTION("""COMPUTED_VALUE"""),"This will be hard to do, but if it is the right company I would try")</f>
        <v>This will be hard to do, but if it is the right company I would try</v>
      </c>
      <c r="H546" s="1" t="str">
        <f>IFERROR(__xludf.DUMMYFUNCTION("""COMPUTED_VALUE"""),"No")</f>
        <v>No</v>
      </c>
      <c r="I546" s="1" t="str">
        <f>IFERROR(__xludf.DUMMYFUNCTION("""COMPUTED_VALUE"""),"Will NOT work for them")</f>
        <v>Will NOT work for them</v>
      </c>
      <c r="J546" s="1">
        <f>IFERROR(__xludf.DUMMYFUNCTION("""COMPUTED_VALUE"""),2.0)</f>
        <v>2</v>
      </c>
      <c r="K546" s="1" t="str">
        <f>IFERROR(__xludf.DUMMYFUNCTION("""COMPUTED_VALUE"""),"Fully Remote with Options to travel as and when needed")</f>
        <v>Fully Remote with Options to travel as and when needed</v>
      </c>
      <c r="L5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46" s="1" t="str">
        <f>IFERROR(__xludf.DUMMYFUNCTION("""COMPUTED_VALUE"""),"Manage and drive End-to-End Projects or Products, Work as a freelancer and do my thing my way, Become a content Creator in some platform, Entrepreneur or Start Up")</f>
        <v>Manage and drive End-to-End Projects or Products, Work as a freelancer and do my thing my way, Become a content Creator in some platform, Entrepreneur or Start Up</v>
      </c>
      <c r="O546" s="1" t="str">
        <f>IFERROR(__xludf.DUMMYFUNCTION("""COMPUTED_VALUE"""),"Manager who explains what is expected, sets a goal and helps achieve it")</f>
        <v>Manager who explains what is expected, sets a goal and helps achieve it</v>
      </c>
      <c r="P546" s="1" t="str">
        <f>IFERROR(__xludf.DUMMYFUNCTION("""COMPUTED_VALUE"""),"Work with 5 to 6 people in my team")</f>
        <v>Work with 5 to 6 people in my team</v>
      </c>
      <c r="Q546" s="1" t="str">
        <f>IFERROR(__xludf.DUMMYFUNCTION("""COMPUTED_VALUE"""),"No")</f>
        <v>No</v>
      </c>
      <c r="R546" s="1" t="str">
        <f>IFERROR(__xludf.DUMMYFUNCTION("""COMPUTED_VALUE"""),"No way")</f>
        <v>No way</v>
      </c>
      <c r="S546" s="1"/>
    </row>
    <row r="547">
      <c r="A547" s="2">
        <f>IFERROR(__xludf.DUMMYFUNCTION("""COMPUTED_VALUE"""),45021.66767325232)</f>
        <v>45021.66767</v>
      </c>
      <c r="B547" s="1" t="str">
        <f>IFERROR(__xludf.DUMMYFUNCTION("""COMPUTED_VALUE"""),"India")</f>
        <v>India</v>
      </c>
      <c r="C547" s="1">
        <f>IFERROR(__xludf.DUMMYFUNCTION("""COMPUTED_VALUE"""),452012.0)</f>
        <v>452012</v>
      </c>
      <c r="D547" s="1" t="str">
        <f>IFERROR(__xludf.DUMMYFUNCTION("""COMPUTED_VALUE"""),"Female")</f>
        <v>Female</v>
      </c>
      <c r="E547" s="1" t="str">
        <f>IFERROR(__xludf.DUMMYFUNCTION("""COMPUTED_VALUE"""),"Influencers who had successful careers")</f>
        <v>Influencers who had successful careers</v>
      </c>
      <c r="F547" s="1" t="str">
        <f>IFERROR(__xludf.DUMMYFUNCTION("""COMPUTED_VALUE"""),"Yes, I will earn and do that")</f>
        <v>Yes, I will earn and do that</v>
      </c>
      <c r="G547" s="1" t="str">
        <f>IFERROR(__xludf.DUMMYFUNCTION("""COMPUTED_VALUE"""),"This will be hard to do, but if it is the right company I would try")</f>
        <v>This will be hard to do, but if it is the right company I would try</v>
      </c>
      <c r="H547" s="1" t="str">
        <f>IFERROR(__xludf.DUMMYFUNCTION("""COMPUTED_VALUE"""),"No")</f>
        <v>No</v>
      </c>
      <c r="I547" s="1" t="str">
        <f>IFERROR(__xludf.DUMMYFUNCTION("""COMPUTED_VALUE"""),"Will work for them")</f>
        <v>Will work for them</v>
      </c>
      <c r="J547" s="1">
        <f>IFERROR(__xludf.DUMMYFUNCTION("""COMPUTED_VALUE"""),6.0)</f>
        <v>6</v>
      </c>
      <c r="K547" s="1" t="str">
        <f>IFERROR(__xludf.DUMMYFUNCTION("""COMPUTED_VALUE"""),"Every Day Office Environment")</f>
        <v>Every Day Office Environment</v>
      </c>
      <c r="L5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7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547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547" s="1" t="str">
        <f>IFERROR(__xludf.DUMMYFUNCTION("""COMPUTED_VALUE"""),"Manager who explains what is expected, sets a goal and helps achieve it")</f>
        <v>Manager who explains what is expected, sets a goal and helps achieve it</v>
      </c>
      <c r="P547" s="1" t="str">
        <f>IFERROR(__xludf.DUMMYFUNCTION("""COMPUTED_VALUE"""),"Work with 2 to 3 people in my team, Work with 5 to 6 people in my team")</f>
        <v>Work with 2 to 3 people in my team, Work with 5 to 6 people in my team</v>
      </c>
      <c r="Q547" s="1" t="str">
        <f>IFERROR(__xludf.DUMMYFUNCTION("""COMPUTED_VALUE"""),"No")</f>
        <v>No</v>
      </c>
      <c r="R547" s="1" t="str">
        <f>IFERROR(__xludf.DUMMYFUNCTION("""COMPUTED_VALUE"""),"This will be hard to do, but if it is the right company I would try")</f>
        <v>This will be hard to do, but if it is the right company I would try</v>
      </c>
      <c r="S547" s="1"/>
    </row>
    <row r="548">
      <c r="A548" s="2">
        <f>IFERROR(__xludf.DUMMYFUNCTION("""COMPUTED_VALUE"""),45021.66878231481)</f>
        <v>45021.66878</v>
      </c>
      <c r="B548" s="1" t="str">
        <f>IFERROR(__xludf.DUMMYFUNCTION("""COMPUTED_VALUE"""),"India")</f>
        <v>India</v>
      </c>
      <c r="C548" s="1">
        <f>IFERROR(__xludf.DUMMYFUNCTION("""COMPUTED_VALUE"""),621216.0)</f>
        <v>621216</v>
      </c>
      <c r="D548" s="1" t="str">
        <f>IFERROR(__xludf.DUMMYFUNCTION("""COMPUTED_VALUE"""),"Male")</f>
        <v>Male</v>
      </c>
      <c r="E548" s="1" t="str">
        <f>IFERROR(__xludf.DUMMYFUNCTION("""COMPUTED_VALUE"""),"My Parents")</f>
        <v>My Parents</v>
      </c>
      <c r="F548" s="1" t="str">
        <f>IFERROR(__xludf.DUMMYFUNCTION("""COMPUTED_VALUE"""),"No I would not be pursuing Higher Education outside of India")</f>
        <v>No I would not be pursuing Higher Education outside of India</v>
      </c>
      <c r="G548" s="1" t="str">
        <f>IFERROR(__xludf.DUMMYFUNCTION("""COMPUTED_VALUE"""),"Will work for 3 years or more")</f>
        <v>Will work for 3 years or more</v>
      </c>
      <c r="H548" s="1" t="str">
        <f>IFERROR(__xludf.DUMMYFUNCTION("""COMPUTED_VALUE"""),"Yes")</f>
        <v>Yes</v>
      </c>
      <c r="I548" s="1" t="str">
        <f>IFERROR(__xludf.DUMMYFUNCTION("""COMPUTED_VALUE"""),"Will NOT work for them")</f>
        <v>Will NOT work for them</v>
      </c>
      <c r="J548" s="1">
        <f>IFERROR(__xludf.DUMMYFUNCTION("""COMPUTED_VALUE"""),1.0)</f>
        <v>1</v>
      </c>
      <c r="K548" s="1" t="str">
        <f>IFERROR(__xludf.DUMMYFUNCTION("""COMPUTED_VALUE"""),"Hybrid Working Environment with less than 3 days a month at office")</f>
        <v>Hybrid Working Environment with less than 3 days a month at office</v>
      </c>
      <c r="L548" s="1" t="str">
        <f>IFERROR(__xludf.DUMMYFUNCTION("""COMPUTED_VALUE"""),"Employer who rewards learning and enables that environment")</f>
        <v>Employer who rewards learning and enables that environment</v>
      </c>
      <c r="M54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4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548" s="1" t="str">
        <f>IFERROR(__xludf.DUMMYFUNCTION("""COMPUTED_VALUE"""),"Manager who clearly describes what she/he needs")</f>
        <v>Manager who clearly describes what she/he needs</v>
      </c>
      <c r="P548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548" s="1" t="str">
        <f>IFERROR(__xludf.DUMMYFUNCTION("""COMPUTED_VALUE"""),"Yes")</f>
        <v>Yes</v>
      </c>
      <c r="R548" s="1" t="str">
        <f>IFERROR(__xludf.DUMMYFUNCTION("""COMPUTED_VALUE"""),"No way")</f>
        <v>No way</v>
      </c>
      <c r="S548" s="1"/>
    </row>
    <row r="549">
      <c r="A549" s="2">
        <f>IFERROR(__xludf.DUMMYFUNCTION("""COMPUTED_VALUE"""),45021.67180082176)</f>
        <v>45021.6718</v>
      </c>
      <c r="B549" s="1" t="str">
        <f>IFERROR(__xludf.DUMMYFUNCTION("""COMPUTED_VALUE"""),"India")</f>
        <v>India</v>
      </c>
      <c r="C549" s="1">
        <f>IFERROR(__xludf.DUMMYFUNCTION("""COMPUTED_VALUE"""),620003.0)</f>
        <v>620003</v>
      </c>
      <c r="D549" s="1" t="str">
        <f>IFERROR(__xludf.DUMMYFUNCTION("""COMPUTED_VALUE"""),"Male")</f>
        <v>Male</v>
      </c>
      <c r="E549" s="1" t="str">
        <f>IFERROR(__xludf.DUMMYFUNCTION("""COMPUTED_VALUE"""),"My Parents")</f>
        <v>My Parents</v>
      </c>
      <c r="F549" s="1" t="str">
        <f>IFERROR(__xludf.DUMMYFUNCTION("""COMPUTED_VALUE"""),"No, But if someone could bare the cost I will")</f>
        <v>No, But if someone could bare the cost I will</v>
      </c>
      <c r="G549" s="1" t="str">
        <f>IFERROR(__xludf.DUMMYFUNCTION("""COMPUTED_VALUE"""),"This will be hard to do, but if it is the right company I would try")</f>
        <v>This will be hard to do, but if it is the right company I would try</v>
      </c>
      <c r="H549" s="1" t="str">
        <f>IFERROR(__xludf.DUMMYFUNCTION("""COMPUTED_VALUE"""),"Yes")</f>
        <v>Yes</v>
      </c>
      <c r="I549" s="1" t="str">
        <f>IFERROR(__xludf.DUMMYFUNCTION("""COMPUTED_VALUE"""),"Will work for them")</f>
        <v>Will work for them</v>
      </c>
      <c r="J549" s="1">
        <f>IFERROR(__xludf.DUMMYFUNCTION("""COMPUTED_VALUE"""),5.0)</f>
        <v>5</v>
      </c>
      <c r="K549" s="1" t="str">
        <f>IFERROR(__xludf.DUMMYFUNCTION("""COMPUTED_VALUE"""),"Every Day Office Environment")</f>
        <v>Every Day Office Environment</v>
      </c>
      <c r="L549" s="1" t="str">
        <f>IFERROR(__xludf.DUMMYFUNCTION("""COMPUTED_VALUE"""),"Employer who appreciates learning and enables that environment")</f>
        <v>Employer who appreciates learning and enables that environment</v>
      </c>
      <c r="M5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49" s="1" t="str">
        <f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549" s="1" t="str">
        <f>IFERROR(__xludf.DUMMYFUNCTION("""COMPUTED_VALUE"""),"Manager who clearly describes what she/he needs")</f>
        <v>Manager who clearly describes what she/he needs</v>
      </c>
      <c r="P549" s="1" t="str">
        <f>IFERROR(__xludf.DUMMYFUNCTION("""COMPUTED_VALUE"""),"Work with 2 to 3 people in my team, Work with 7 to 10 or more people in my team, Work with more than 10 people in my team")</f>
        <v>Work with 2 to 3 people in my team, Work with 7 to 10 or more people in my team, Work with more than 10 people in my team</v>
      </c>
      <c r="Q549" s="1" t="str">
        <f>IFERROR(__xludf.DUMMYFUNCTION("""COMPUTED_VALUE"""),"Yes, I Understand this is gonna happen everywhere")</f>
        <v>Yes, I Understand this is gonna happen everywhere</v>
      </c>
      <c r="R549" s="1" t="str">
        <f>IFERROR(__xludf.DUMMYFUNCTION("""COMPUTED_VALUE"""),"This will be hard to do, but if it is the right company I would try")</f>
        <v>This will be hard to do, but if it is the right company I would try</v>
      </c>
      <c r="S549" s="1"/>
    </row>
    <row r="550">
      <c r="A550" s="2">
        <f>IFERROR(__xludf.DUMMYFUNCTION("""COMPUTED_VALUE"""),45021.6726077662)</f>
        <v>45021.67261</v>
      </c>
      <c r="B550" s="1" t="str">
        <f>IFERROR(__xludf.DUMMYFUNCTION("""COMPUTED_VALUE"""),"India")</f>
        <v>India</v>
      </c>
      <c r="C550" s="1">
        <f>IFERROR(__xludf.DUMMYFUNCTION("""COMPUTED_VALUE"""),625009.0)</f>
        <v>625009</v>
      </c>
      <c r="D550" s="1" t="str">
        <f>IFERROR(__xludf.DUMMYFUNCTION("""COMPUTED_VALUE"""),"Male")</f>
        <v>Male</v>
      </c>
      <c r="E550" s="1" t="str">
        <f>IFERROR(__xludf.DUMMYFUNCTION("""COMPUTED_VALUE"""),"Social Media like LinkedIn")</f>
        <v>Social Media like LinkedIn</v>
      </c>
      <c r="F550" s="1" t="str">
        <f>IFERROR(__xludf.DUMMYFUNCTION("""COMPUTED_VALUE"""),"No I would not be pursuing Higher Education outside of India")</f>
        <v>No I would not be pursuing Higher Education outside of India</v>
      </c>
      <c r="G550" s="1" t="str">
        <f>IFERROR(__xludf.DUMMYFUNCTION("""COMPUTED_VALUE"""),"Will work for 3 years or more")</f>
        <v>Will work for 3 years or more</v>
      </c>
      <c r="H550" s="1" t="str">
        <f>IFERROR(__xludf.DUMMYFUNCTION("""COMPUTED_VALUE"""),"No")</f>
        <v>No</v>
      </c>
      <c r="I550" s="1" t="str">
        <f>IFERROR(__xludf.DUMMYFUNCTION("""COMPUTED_VALUE"""),"Will NOT work for them")</f>
        <v>Will NOT work for them</v>
      </c>
      <c r="J550" s="1">
        <f>IFERROR(__xludf.DUMMYFUNCTION("""COMPUTED_VALUE"""),6.0)</f>
        <v>6</v>
      </c>
      <c r="K550" s="1" t="str">
        <f>IFERROR(__xludf.DUMMYFUNCTION("""COMPUTED_VALUE"""),"Fully Remote with Options to travel as and when needed")</f>
        <v>Fully Remote with Options to travel as and when needed</v>
      </c>
      <c r="L550" s="1" t="str">
        <f>IFERROR(__xludf.DUMMYFUNCTION("""COMPUTED_VALUE"""),"Employer who appreciates learning and enables that environment")</f>
        <v>Employer who appreciates learning and enables that environment</v>
      </c>
      <c r="M5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50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550" s="1" t="str">
        <f>IFERROR(__xludf.DUMMYFUNCTION("""COMPUTED_VALUE"""),"Manager who explains what is expected, sets a goal and helps achieve it")</f>
        <v>Manager who explains what is expected, sets a goal and helps achieve it</v>
      </c>
      <c r="P55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550" s="1" t="str">
        <f>IFERROR(__xludf.DUMMYFUNCTION("""COMPUTED_VALUE"""),"Yes, I Understand this is gonna happen everywhere")</f>
        <v>Yes, I Understand this is gonna happen everywhere</v>
      </c>
      <c r="R550" s="1" t="str">
        <f>IFERROR(__xludf.DUMMYFUNCTION("""COMPUTED_VALUE"""),"This will be hard to do, but if it is the right company I would try")</f>
        <v>This will be hard to do, but if it is the right company I would try</v>
      </c>
      <c r="S550" s="1"/>
    </row>
    <row r="551">
      <c r="A551" s="2">
        <f>IFERROR(__xludf.DUMMYFUNCTION("""COMPUTED_VALUE"""),45021.67297929398)</f>
        <v>45021.67298</v>
      </c>
      <c r="B551" s="1" t="str">
        <f>IFERROR(__xludf.DUMMYFUNCTION("""COMPUTED_VALUE"""),"India")</f>
        <v>India</v>
      </c>
      <c r="C551" s="1">
        <f>IFERROR(__xludf.DUMMYFUNCTION("""COMPUTED_VALUE"""),452001.0)</f>
        <v>452001</v>
      </c>
      <c r="D551" s="1" t="str">
        <f>IFERROR(__xludf.DUMMYFUNCTION("""COMPUTED_VALUE"""),"Male")</f>
        <v>Male</v>
      </c>
      <c r="E551" s="1" t="str">
        <f>IFERROR(__xludf.DUMMYFUNCTION("""COMPUTED_VALUE"""),"People from my circle, but not family members")</f>
        <v>People from my circle, but not family members</v>
      </c>
      <c r="F551" s="1" t="str">
        <f>IFERROR(__xludf.DUMMYFUNCTION("""COMPUTED_VALUE"""),"No I would not be pursuing Higher Education outside of India")</f>
        <v>No I would not be pursuing Higher Education outside of India</v>
      </c>
      <c r="G551" s="1" t="str">
        <f>IFERROR(__xludf.DUMMYFUNCTION("""COMPUTED_VALUE"""),"Will work for 3 years or more")</f>
        <v>Will work for 3 years or more</v>
      </c>
      <c r="H551" s="1" t="str">
        <f>IFERROR(__xludf.DUMMYFUNCTION("""COMPUTED_VALUE"""),"Yes")</f>
        <v>Yes</v>
      </c>
      <c r="I551" s="1" t="str">
        <f>IFERROR(__xludf.DUMMYFUNCTION("""COMPUTED_VALUE"""),"Will work for them")</f>
        <v>Will work for them</v>
      </c>
      <c r="J551" s="1">
        <f>IFERROR(__xludf.DUMMYFUNCTION("""COMPUTED_VALUE"""),8.0)</f>
        <v>8</v>
      </c>
      <c r="K551" s="1" t="str">
        <f>IFERROR(__xludf.DUMMYFUNCTION("""COMPUTED_VALUE"""),"Every Day Office Environment")</f>
        <v>Every Day Office Environment</v>
      </c>
      <c r="L5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51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551" s="1" t="str">
        <f>IFERROR(__xludf.DUMMYFUNCTION("""COMPUTED_VALUE"""),"Manager who clearly describes what she/he needs")</f>
        <v>Manager who clearly describes what she/he needs</v>
      </c>
      <c r="P55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51" s="1" t="str">
        <f>IFERROR(__xludf.DUMMYFUNCTION("""COMPUTED_VALUE"""),"Yes, I Understand this is gonna happen everywhere")</f>
        <v>Yes, I Understand this is gonna happen everywhere</v>
      </c>
      <c r="R551" s="1" t="str">
        <f>IFERROR(__xludf.DUMMYFUNCTION("""COMPUTED_VALUE"""),"Will work for 7 years or more")</f>
        <v>Will work for 7 years or more</v>
      </c>
      <c r="S551" s="1"/>
    </row>
    <row r="552">
      <c r="A552" s="2">
        <f>IFERROR(__xludf.DUMMYFUNCTION("""COMPUTED_VALUE"""),45021.67579734954)</f>
        <v>45021.6758</v>
      </c>
      <c r="B552" s="1" t="str">
        <f>IFERROR(__xludf.DUMMYFUNCTION("""COMPUTED_VALUE"""),"India")</f>
        <v>India</v>
      </c>
      <c r="C552" s="1">
        <f>IFERROR(__xludf.DUMMYFUNCTION("""COMPUTED_VALUE"""),670561.0)</f>
        <v>670561</v>
      </c>
      <c r="D552" s="1" t="str">
        <f>IFERROR(__xludf.DUMMYFUNCTION("""COMPUTED_VALUE"""),"Female")</f>
        <v>Female</v>
      </c>
      <c r="E552" s="1" t="str">
        <f>IFERROR(__xludf.DUMMYFUNCTION("""COMPUTED_VALUE"""),"Social Media like LinkedIn")</f>
        <v>Social Media like LinkedIn</v>
      </c>
      <c r="F552" s="1" t="str">
        <f>IFERROR(__xludf.DUMMYFUNCTION("""COMPUTED_VALUE"""),"No, But if someone could bare the cost I will")</f>
        <v>No, But if someone could bare the cost I will</v>
      </c>
      <c r="G552" s="1" t="str">
        <f>IFERROR(__xludf.DUMMYFUNCTION("""COMPUTED_VALUE"""),"This will be hard to do, but if it is the right company I would try")</f>
        <v>This will be hard to do, but if it is the right company I would try</v>
      </c>
      <c r="H552" s="1" t="str">
        <f>IFERROR(__xludf.DUMMYFUNCTION("""COMPUTED_VALUE"""),"No")</f>
        <v>No</v>
      </c>
      <c r="I552" s="1" t="str">
        <f>IFERROR(__xludf.DUMMYFUNCTION("""COMPUTED_VALUE"""),"Will work for them")</f>
        <v>Will work for them</v>
      </c>
      <c r="J552" s="1">
        <f>IFERROR(__xludf.DUMMYFUNCTION("""COMPUTED_VALUE"""),5.0)</f>
        <v>5</v>
      </c>
      <c r="K552" s="1" t="str">
        <f>IFERROR(__xludf.DUMMYFUNCTION("""COMPUTED_VALUE"""),"Fully Remote with No option to visit offices")</f>
        <v>Fully Remote with No option to visit offices</v>
      </c>
      <c r="L552" s="1" t="str">
        <f>IFERROR(__xludf.DUMMYFUNCTION("""COMPUTED_VALUE"""),"Employer who rewards learning and enables that environment")</f>
        <v>Employer who rewards learning and enables that environment</v>
      </c>
      <c r="M55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52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552" s="1" t="str">
        <f>IFERROR(__xludf.DUMMYFUNCTION("""COMPUTED_VALUE"""),"Manager who explains what is expected, sets a goal and helps achieve it")</f>
        <v>Manager who explains what is expected, sets a goal and helps achieve it</v>
      </c>
      <c r="P55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552" s="1" t="str">
        <f>IFERROR(__xludf.DUMMYFUNCTION("""COMPUTED_VALUE"""),"Yes, I Understand this is gonna happen everywhere")</f>
        <v>Yes, I Understand this is gonna happen everywhere</v>
      </c>
      <c r="R552" s="1" t="str">
        <f>IFERROR(__xludf.DUMMYFUNCTION("""COMPUTED_VALUE"""),"This will be hard to do, but if it is the right company I would try")</f>
        <v>This will be hard to do, but if it is the right company I would try</v>
      </c>
      <c r="S552" s="1"/>
    </row>
    <row r="553">
      <c r="A553" s="2">
        <f>IFERROR(__xludf.DUMMYFUNCTION("""COMPUTED_VALUE"""),45021.684406238426)</f>
        <v>45021.68441</v>
      </c>
      <c r="B553" s="1" t="str">
        <f>IFERROR(__xludf.DUMMYFUNCTION("""COMPUTED_VALUE"""),"India")</f>
        <v>India</v>
      </c>
      <c r="C553" s="1">
        <f>IFERROR(__xludf.DUMMYFUNCTION("""COMPUTED_VALUE"""),600044.0)</f>
        <v>600044</v>
      </c>
      <c r="D553" s="1" t="str">
        <f>IFERROR(__xludf.DUMMYFUNCTION("""COMPUTED_VALUE"""),"Male")</f>
        <v>Male</v>
      </c>
      <c r="E553" s="1" t="str">
        <f>IFERROR(__xludf.DUMMYFUNCTION("""COMPUTED_VALUE"""),"People from my circle, but not family members")</f>
        <v>People from my circle, but not family members</v>
      </c>
      <c r="F553" s="1" t="str">
        <f>IFERROR(__xludf.DUMMYFUNCTION("""COMPUTED_VALUE"""),"Yes, I will earn and do that")</f>
        <v>Yes, I will earn and do that</v>
      </c>
      <c r="G553" s="1" t="str">
        <f>IFERROR(__xludf.DUMMYFUNCTION("""COMPUTED_VALUE"""),"Will work for 3 years or more")</f>
        <v>Will work for 3 years or more</v>
      </c>
      <c r="H553" s="1" t="str">
        <f>IFERROR(__xludf.DUMMYFUNCTION("""COMPUTED_VALUE"""),"No")</f>
        <v>No</v>
      </c>
      <c r="I553" s="1" t="str">
        <f>IFERROR(__xludf.DUMMYFUNCTION("""COMPUTED_VALUE"""),"Will NOT work for them")</f>
        <v>Will NOT work for them</v>
      </c>
      <c r="J553" s="1">
        <f>IFERROR(__xludf.DUMMYFUNCTION("""COMPUTED_VALUE"""),10.0)</f>
        <v>10</v>
      </c>
      <c r="K553" s="1" t="str">
        <f>IFERROR(__xludf.DUMMYFUNCTION("""COMPUTED_VALUE"""),"Every Day Office Environment")</f>
        <v>Every Day Office Environment</v>
      </c>
      <c r="L553" s="1" t="str">
        <f>IFERROR(__xludf.DUMMYFUNCTION("""COMPUTED_VALUE"""),"Employer who appreciates learning and enables that environment")</f>
        <v>Employer who appreciates learning and enables that environment</v>
      </c>
      <c r="M55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5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53" s="1" t="str">
        <f>IFERROR(__xludf.DUMMYFUNCTION("""COMPUTED_VALUE"""),"Manager who explains what is expected, sets a goal and helps achieve it")</f>
        <v>Manager who explains what is expected, sets a goal and helps achieve it</v>
      </c>
      <c r="P553" s="1" t="str">
        <f>IFERROR(__xludf.DUMMYFUNCTION("""COMPUTED_VALUE"""),"Work with more than 10 people in my team")</f>
        <v>Work with more than 10 people in my team</v>
      </c>
      <c r="Q553" s="1" t="str">
        <f>IFERROR(__xludf.DUMMYFUNCTION("""COMPUTED_VALUE"""),"Yes, I Understand this is gonna happen everywhere")</f>
        <v>Yes, I Understand this is gonna happen everywhere</v>
      </c>
      <c r="R553" s="1" t="str">
        <f>IFERROR(__xludf.DUMMYFUNCTION("""COMPUTED_VALUE"""),"This will be hard to do, but if it is the right company I would try")</f>
        <v>This will be hard to do, but if it is the right company I would try</v>
      </c>
      <c r="S553" s="1"/>
    </row>
    <row r="554">
      <c r="A554" s="2">
        <f>IFERROR(__xludf.DUMMYFUNCTION("""COMPUTED_VALUE"""),45021.690395833335)</f>
        <v>45021.6904</v>
      </c>
      <c r="B554" s="1" t="str">
        <f>IFERROR(__xludf.DUMMYFUNCTION("""COMPUTED_VALUE"""),"India")</f>
        <v>India</v>
      </c>
      <c r="C554" s="1">
        <f>IFERROR(__xludf.DUMMYFUNCTION("""COMPUTED_VALUE"""),485001.0)</f>
        <v>485001</v>
      </c>
      <c r="D554" s="1" t="str">
        <f>IFERROR(__xludf.DUMMYFUNCTION("""COMPUTED_VALUE"""),"Male")</f>
        <v>Male</v>
      </c>
      <c r="E554" s="1" t="str">
        <f>IFERROR(__xludf.DUMMYFUNCTION("""COMPUTED_VALUE"""),"People from my circle, but not family members")</f>
        <v>People from my circle, but not family members</v>
      </c>
      <c r="F554" s="1" t="str">
        <f>IFERROR(__xludf.DUMMYFUNCTION("""COMPUTED_VALUE"""),"No, But if someone could bare the cost I will")</f>
        <v>No, But if someone could bare the cost I will</v>
      </c>
      <c r="G554" s="1" t="str">
        <f>IFERROR(__xludf.DUMMYFUNCTION("""COMPUTED_VALUE"""),"This will be hard to do, but if it is the right company I would try")</f>
        <v>This will be hard to do, but if it is the right company I would try</v>
      </c>
      <c r="H554" s="1" t="str">
        <f>IFERROR(__xludf.DUMMYFUNCTION("""COMPUTED_VALUE"""),"No")</f>
        <v>No</v>
      </c>
      <c r="I554" s="1" t="str">
        <f>IFERROR(__xludf.DUMMYFUNCTION("""COMPUTED_VALUE"""),"Will NOT work for them")</f>
        <v>Will NOT work for them</v>
      </c>
      <c r="J554" s="1">
        <f>IFERROR(__xludf.DUMMYFUNCTION("""COMPUTED_VALUE"""),1.0)</f>
        <v>1</v>
      </c>
      <c r="K554" s="1" t="str">
        <f>IFERROR(__xludf.DUMMYFUNCTION("""COMPUTED_VALUE"""),"Fully Remote with Options to travel as and when needed")</f>
        <v>Fully Remote with Options to travel as and when needed</v>
      </c>
      <c r="L554" s="1" t="str">
        <f>IFERROR(__xludf.DUMMYFUNCTION("""COMPUTED_VALUE"""),"Employer who appreciates learning and enables that environment")</f>
        <v>Employer who appreciates learning and enables that environment</v>
      </c>
      <c r="M55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54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554" s="1" t="str">
        <f>IFERROR(__xludf.DUMMYFUNCTION("""COMPUTED_VALUE"""),"Manager who explains what is expected, sets a goal and helps achieve it")</f>
        <v>Manager who explains what is expected, sets a goal and helps achieve it</v>
      </c>
      <c r="P554" s="1" t="str">
        <f>IFERROR(__xludf.DUMMYFUNCTION("""COMPUTED_VALUE"""),"Work with 2 to 3 people in my team")</f>
        <v>Work with 2 to 3 people in my team</v>
      </c>
      <c r="Q554" s="1" t="str">
        <f>IFERROR(__xludf.DUMMYFUNCTION("""COMPUTED_VALUE"""),"No")</f>
        <v>No</v>
      </c>
      <c r="R554" s="1" t="str">
        <f>IFERROR(__xludf.DUMMYFUNCTION("""COMPUTED_VALUE"""),"No way")</f>
        <v>No way</v>
      </c>
      <c r="S554" s="1"/>
    </row>
    <row r="555">
      <c r="A555" s="2">
        <f>IFERROR(__xludf.DUMMYFUNCTION("""COMPUTED_VALUE"""),45021.694024780096)</f>
        <v>45021.69402</v>
      </c>
      <c r="B555" s="1" t="str">
        <f>IFERROR(__xludf.DUMMYFUNCTION("""COMPUTED_VALUE"""),"India")</f>
        <v>India</v>
      </c>
      <c r="C555" s="1">
        <f>IFERROR(__xludf.DUMMYFUNCTION("""COMPUTED_VALUE"""),635109.0)</f>
        <v>635109</v>
      </c>
      <c r="D555" s="1" t="str">
        <f>IFERROR(__xludf.DUMMYFUNCTION("""COMPUTED_VALUE"""),"Male")</f>
        <v>Male</v>
      </c>
      <c r="E555" s="1" t="str">
        <f>IFERROR(__xludf.DUMMYFUNCTION("""COMPUTED_VALUE"""),"Social Media like LinkedIn")</f>
        <v>Social Media like LinkedIn</v>
      </c>
      <c r="F555" s="1" t="str">
        <f>IFERROR(__xludf.DUMMYFUNCTION("""COMPUTED_VALUE"""),"Yes, I will earn and do that")</f>
        <v>Yes, I will earn and do that</v>
      </c>
      <c r="G555" s="1" t="str">
        <f>IFERROR(__xludf.DUMMYFUNCTION("""COMPUTED_VALUE"""),"This will be hard to do, but if it is the right company I would try")</f>
        <v>This will be hard to do, but if it is the right company I would try</v>
      </c>
      <c r="H555" s="1" t="str">
        <f>IFERROR(__xludf.DUMMYFUNCTION("""COMPUTED_VALUE"""),"Yes")</f>
        <v>Yes</v>
      </c>
      <c r="I555" s="1" t="str">
        <f>IFERROR(__xludf.DUMMYFUNCTION("""COMPUTED_VALUE"""),"Will work for them")</f>
        <v>Will work for them</v>
      </c>
      <c r="J555" s="1">
        <f>IFERROR(__xludf.DUMMYFUNCTION("""COMPUTED_VALUE"""),9.0)</f>
        <v>9</v>
      </c>
      <c r="K555" s="1" t="str">
        <f>IFERROR(__xludf.DUMMYFUNCTION("""COMPUTED_VALUE"""),"Every Day Office Environment")</f>
        <v>Every Day Office Environment</v>
      </c>
      <c r="L5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5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555" s="1" t="str">
        <f>IFERROR(__xludf.DUMMYFUNCTION("""COMPUTED_VALUE"""),"Manager who sets goal and helps me achieve it")</f>
        <v>Manager who sets goal and helps me achieve it</v>
      </c>
      <c r="P555" s="1" t="str">
        <f>IFERROR(__xludf.DUMMYFUNCTION("""COMPUTED_VALUE"""),"Work with 7 to 10 or more people in my team")</f>
        <v>Work with 7 to 10 or more people in my team</v>
      </c>
      <c r="Q555" s="1" t="str">
        <f>IFERROR(__xludf.DUMMYFUNCTION("""COMPUTED_VALUE"""),"Yes, I Understand this is gonna happen everywhere")</f>
        <v>Yes, I Understand this is gonna happen everywhere</v>
      </c>
      <c r="R555" s="1" t="str">
        <f>IFERROR(__xludf.DUMMYFUNCTION("""COMPUTED_VALUE"""),"No way")</f>
        <v>No way</v>
      </c>
      <c r="S555" s="1"/>
    </row>
    <row r="556">
      <c r="A556" s="2">
        <f>IFERROR(__xludf.DUMMYFUNCTION("""COMPUTED_VALUE"""),45021.697580092594)</f>
        <v>45021.69758</v>
      </c>
      <c r="B556" s="1" t="str">
        <f>IFERROR(__xludf.DUMMYFUNCTION("""COMPUTED_VALUE"""),"India")</f>
        <v>India</v>
      </c>
      <c r="C556" s="1">
        <f>IFERROR(__xludf.DUMMYFUNCTION("""COMPUTED_VALUE"""),360001.0)</f>
        <v>360001</v>
      </c>
      <c r="D556" s="1" t="str">
        <f>IFERROR(__xludf.DUMMYFUNCTION("""COMPUTED_VALUE"""),"Male")</f>
        <v>Male</v>
      </c>
      <c r="E556" s="1" t="str">
        <f>IFERROR(__xludf.DUMMYFUNCTION("""COMPUTED_VALUE"""),"My Parents")</f>
        <v>My Parents</v>
      </c>
      <c r="F556" s="1" t="str">
        <f>IFERROR(__xludf.DUMMYFUNCTION("""COMPUTED_VALUE"""),"Yes, I will earn and do that")</f>
        <v>Yes, I will earn and do that</v>
      </c>
      <c r="G556" s="1" t="str">
        <f>IFERROR(__xludf.DUMMYFUNCTION("""COMPUTED_VALUE"""),"This will be hard to do, but if it is the right company I would try")</f>
        <v>This will be hard to do, but if it is the right company I would try</v>
      </c>
      <c r="H556" s="1" t="str">
        <f>IFERROR(__xludf.DUMMYFUNCTION("""COMPUTED_VALUE"""),"No")</f>
        <v>No</v>
      </c>
      <c r="I556" s="1" t="str">
        <f>IFERROR(__xludf.DUMMYFUNCTION("""COMPUTED_VALUE"""),"Will NOT work for them")</f>
        <v>Will NOT work for them</v>
      </c>
      <c r="J556" s="1">
        <f>IFERROR(__xludf.DUMMYFUNCTION("""COMPUTED_VALUE"""),1.0)</f>
        <v>1</v>
      </c>
      <c r="K556" s="1" t="str">
        <f>IFERROR(__xludf.DUMMYFUNCTION("""COMPUTED_VALUE"""),"Every Day Office Environment")</f>
        <v>Every Day Office Environment</v>
      </c>
      <c r="L5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56" s="1" t="str">
        <f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556" s="1" t="str">
        <f>IFERROR(__xludf.DUMMYFUNCTION("""COMPUTED_VALUE"""),"Manager who clearly describes what she/he needs")</f>
        <v>Manager who clearly describes what she/he needs</v>
      </c>
      <c r="P556" s="1" t="str">
        <f>IFERROR(__xludf.DUMMYFUNCTION("""COMPUTED_VALUE"""),"Work with 7 to 10 or more people in my team")</f>
        <v>Work with 7 to 10 or more people in my team</v>
      </c>
      <c r="Q556" s="1" t="str">
        <f>IFERROR(__xludf.DUMMYFUNCTION("""COMPUTED_VALUE"""),"No")</f>
        <v>No</v>
      </c>
      <c r="R556" s="1" t="str">
        <f>IFERROR(__xludf.DUMMYFUNCTION("""COMPUTED_VALUE"""),"No way")</f>
        <v>No way</v>
      </c>
      <c r="S556" s="1"/>
    </row>
    <row r="557">
      <c r="A557" s="2">
        <f>IFERROR(__xludf.DUMMYFUNCTION("""COMPUTED_VALUE"""),45021.70251412037)</f>
        <v>45021.70251</v>
      </c>
      <c r="B557" s="1" t="str">
        <f>IFERROR(__xludf.DUMMYFUNCTION("""COMPUTED_VALUE"""),"India")</f>
        <v>India</v>
      </c>
      <c r="C557" s="1">
        <f>IFERROR(__xludf.DUMMYFUNCTION("""COMPUTED_VALUE"""),620008.0)</f>
        <v>620008</v>
      </c>
      <c r="D557" s="1" t="str">
        <f>IFERROR(__xludf.DUMMYFUNCTION("""COMPUTED_VALUE"""),"Female")</f>
        <v>Female</v>
      </c>
      <c r="E557" s="1" t="str">
        <f>IFERROR(__xludf.DUMMYFUNCTION("""COMPUTED_VALUE"""),"My Parents")</f>
        <v>My Parents</v>
      </c>
      <c r="F557" s="1" t="str">
        <f>IFERROR(__xludf.DUMMYFUNCTION("""COMPUTED_VALUE"""),"Yes, I will earn and do that")</f>
        <v>Yes, I will earn and do that</v>
      </c>
      <c r="G557" s="1" t="str">
        <f>IFERROR(__xludf.DUMMYFUNCTION("""COMPUTED_VALUE"""),"This will be hard to do, but if it is the right company I would try")</f>
        <v>This will be hard to do, but if it is the right company I would try</v>
      </c>
      <c r="H557" s="1" t="str">
        <f>IFERROR(__xludf.DUMMYFUNCTION("""COMPUTED_VALUE"""),"Yes")</f>
        <v>Yes</v>
      </c>
      <c r="I557" s="1" t="str">
        <f>IFERROR(__xludf.DUMMYFUNCTION("""COMPUTED_VALUE"""),"Will NOT work for them")</f>
        <v>Will NOT work for them</v>
      </c>
      <c r="J557" s="1">
        <f>IFERROR(__xludf.DUMMYFUNCTION("""COMPUTED_VALUE"""),1.0)</f>
        <v>1</v>
      </c>
      <c r="K557" s="1" t="str">
        <f>IFERROR(__xludf.DUMMYFUNCTION("""COMPUTED_VALUE"""),"Hybrid Working Environment with less than 3 days a month at office")</f>
        <v>Hybrid Working Environment with less than 3 days a month at office</v>
      </c>
      <c r="L557" s="1" t="str">
        <f>IFERROR(__xludf.DUMMYFUNCTION("""COMPUTED_VALUE"""),"Employer who appreciates learning and enables that environment")</f>
        <v>Employer who appreciates learning and enables that environment</v>
      </c>
      <c r="M55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57" s="1" t="str">
        <f>IFERROR(__xludf.DUMMYFUNCTION("""COMPUTED_VALUE"""),"Teaching in any of the institutes/colleges/online or offline, Build and develop a Team, Entrepreneur or Start Up, An Artificial Intelligence Specialist / Talking to Robots")</f>
        <v>Teaching in any of the institutes/colleges/online or offline, Build and develop a Team, Entrepreneur or Start Up, An Artificial Intelligence Specialist / Talking to Robots</v>
      </c>
      <c r="O557" s="1" t="str">
        <f>IFERROR(__xludf.DUMMYFUNCTION("""COMPUTED_VALUE"""),"Manager who sets goal and helps me achieve it")</f>
        <v>Manager who sets goal and helps me achieve it</v>
      </c>
      <c r="P557" s="1" t="str">
        <f>IFERROR(__xludf.DUMMYFUNCTION("""COMPUTED_VALUE"""),"Work with 2 to 3 people in my team, Work with 5 to 6 people in my team")</f>
        <v>Work with 2 to 3 people in my team, Work with 5 to 6 people in my team</v>
      </c>
      <c r="Q557" s="1" t="str">
        <f>IFERROR(__xludf.DUMMYFUNCTION("""COMPUTED_VALUE"""),"Yes, I Understand this is gonna happen everywhere")</f>
        <v>Yes, I Understand this is gonna happen everywhere</v>
      </c>
      <c r="R557" s="1" t="str">
        <f>IFERROR(__xludf.DUMMYFUNCTION("""COMPUTED_VALUE"""),"This will be hard to do, but if it is the right company I would try")</f>
        <v>This will be hard to do, but if it is the right company I would try</v>
      </c>
      <c r="S557" s="1"/>
    </row>
    <row r="558">
      <c r="A558" s="2">
        <f>IFERROR(__xludf.DUMMYFUNCTION("""COMPUTED_VALUE"""),45021.70409342593)</f>
        <v>45021.70409</v>
      </c>
      <c r="B558" s="1" t="str">
        <f>IFERROR(__xludf.DUMMYFUNCTION("""COMPUTED_VALUE"""),"India")</f>
        <v>India</v>
      </c>
      <c r="C558" s="1">
        <f>IFERROR(__xludf.DUMMYFUNCTION("""COMPUTED_VALUE"""),122001.0)</f>
        <v>122001</v>
      </c>
      <c r="D558" s="1" t="str">
        <f>IFERROR(__xludf.DUMMYFUNCTION("""COMPUTED_VALUE"""),"Male")</f>
        <v>Male</v>
      </c>
      <c r="E558" s="1" t="str">
        <f>IFERROR(__xludf.DUMMYFUNCTION("""COMPUTED_VALUE"""),"My Parents")</f>
        <v>My Parents</v>
      </c>
      <c r="F558" s="1" t="str">
        <f>IFERROR(__xludf.DUMMYFUNCTION("""COMPUTED_VALUE"""),"Yes, I will earn and do that")</f>
        <v>Yes, I will earn and do that</v>
      </c>
      <c r="G558" s="1" t="str">
        <f>IFERROR(__xludf.DUMMYFUNCTION("""COMPUTED_VALUE"""),"Will work for 3 years or more")</f>
        <v>Will work for 3 years or more</v>
      </c>
      <c r="H558" s="1" t="str">
        <f>IFERROR(__xludf.DUMMYFUNCTION("""COMPUTED_VALUE"""),"No")</f>
        <v>No</v>
      </c>
      <c r="I558" s="1" t="str">
        <f>IFERROR(__xludf.DUMMYFUNCTION("""COMPUTED_VALUE"""),"Will NOT work for them")</f>
        <v>Will NOT work for them</v>
      </c>
      <c r="J558" s="1">
        <f>IFERROR(__xludf.DUMMYFUNCTION("""COMPUTED_VALUE"""),5.0)</f>
        <v>5</v>
      </c>
      <c r="K558" s="1" t="str">
        <f>IFERROR(__xludf.DUMMYFUNCTION("""COMPUTED_VALUE"""),"Hybrid Working Environment with more than 15 days a month at office")</f>
        <v>Hybrid Working Environment with more than 15 days a month at office</v>
      </c>
      <c r="L5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58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558" s="1" t="str">
        <f>IFERROR(__xludf.DUMMYFUNCTION("""COMPUTED_VALUE"""),"Manager who explains what is expected, sets a goal and helps achieve it")</f>
        <v>Manager who explains what is expected, sets a goal and helps achieve it</v>
      </c>
      <c r="P55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558" s="1" t="str">
        <f>IFERROR(__xludf.DUMMYFUNCTION("""COMPUTED_VALUE"""),"Yes, I Understand this is gonna happen everywhere")</f>
        <v>Yes, I Understand this is gonna happen everywhere</v>
      </c>
      <c r="R558" s="1" t="str">
        <f>IFERROR(__xludf.DUMMYFUNCTION("""COMPUTED_VALUE"""),"Will work for 7 years or more")</f>
        <v>Will work for 7 years or more</v>
      </c>
      <c r="S558" s="1"/>
    </row>
    <row r="559">
      <c r="A559" s="2">
        <f>IFERROR(__xludf.DUMMYFUNCTION("""COMPUTED_VALUE"""),45021.70490699074)</f>
        <v>45021.70491</v>
      </c>
      <c r="B559" s="1" t="str">
        <f>IFERROR(__xludf.DUMMYFUNCTION("""COMPUTED_VALUE"""),"India")</f>
        <v>India</v>
      </c>
      <c r="C559" s="1">
        <f>IFERROR(__xludf.DUMMYFUNCTION("""COMPUTED_VALUE"""),626108.0)</f>
        <v>626108</v>
      </c>
      <c r="D559" s="1" t="str">
        <f>IFERROR(__xludf.DUMMYFUNCTION("""COMPUTED_VALUE"""),"Male")</f>
        <v>Male</v>
      </c>
      <c r="E559" s="1" t="str">
        <f>IFERROR(__xludf.DUMMYFUNCTION("""COMPUTED_VALUE"""),"People from my circle, but not family members")</f>
        <v>People from my circle, but not family members</v>
      </c>
      <c r="F559" s="1" t="str">
        <f>IFERROR(__xludf.DUMMYFUNCTION("""COMPUTED_VALUE"""),"No I would not be pursuing Higher Education outside of India")</f>
        <v>No I would not be pursuing Higher Education outside of India</v>
      </c>
      <c r="G559" s="1" t="str">
        <f>IFERROR(__xludf.DUMMYFUNCTION("""COMPUTED_VALUE"""),"Will work for 3 years or more")</f>
        <v>Will work for 3 years or more</v>
      </c>
      <c r="H559" s="1" t="str">
        <f>IFERROR(__xludf.DUMMYFUNCTION("""COMPUTED_VALUE"""),"No")</f>
        <v>No</v>
      </c>
      <c r="I559" s="1" t="str">
        <f>IFERROR(__xludf.DUMMYFUNCTION("""COMPUTED_VALUE"""),"Will NOT work for them")</f>
        <v>Will NOT work for them</v>
      </c>
      <c r="J559" s="1">
        <f>IFERROR(__xludf.DUMMYFUNCTION("""COMPUTED_VALUE"""),10.0)</f>
        <v>10</v>
      </c>
      <c r="K559" s="1" t="str">
        <f>IFERROR(__xludf.DUMMYFUNCTION("""COMPUTED_VALUE"""),"Hybrid Working Environment with less than 3 days a month at office")</f>
        <v>Hybrid Working Environment with less than 3 days a month at office</v>
      </c>
      <c r="L559" s="1" t="str">
        <f>IFERROR(__xludf.DUMMYFUNCTION("""COMPUTED_VALUE"""),"Employer who appreciates learning and enables that environment")</f>
        <v>Employer who appreciates learning and enables that environment</v>
      </c>
      <c r="M5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59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559" s="1" t="str">
        <f>IFERROR(__xludf.DUMMYFUNCTION("""COMPUTED_VALUE"""),"Manager who sets goal and helps me achieve it")</f>
        <v>Manager who sets goal and helps me achieve it</v>
      </c>
      <c r="P559" s="1" t="str">
        <f>IFERROR(__xludf.DUMMYFUNCTION("""COMPUTED_VALUE"""),"Work with 2 to 3 people in my team")</f>
        <v>Work with 2 to 3 people in my team</v>
      </c>
      <c r="Q559" s="1" t="str">
        <f>IFERROR(__xludf.DUMMYFUNCTION("""COMPUTED_VALUE"""),"Yes, I Understand this is gonna happen everywhere")</f>
        <v>Yes, I Understand this is gonna happen everywhere</v>
      </c>
      <c r="R559" s="1" t="str">
        <f>IFERROR(__xludf.DUMMYFUNCTION("""COMPUTED_VALUE"""),"No way")</f>
        <v>No way</v>
      </c>
      <c r="S559" s="1"/>
    </row>
    <row r="560">
      <c r="A560" s="2">
        <f>IFERROR(__xludf.DUMMYFUNCTION("""COMPUTED_VALUE"""),45021.70571064815)</f>
        <v>45021.70571</v>
      </c>
      <c r="B560" s="1" t="str">
        <f>IFERROR(__xludf.DUMMYFUNCTION("""COMPUTED_VALUE"""),"India")</f>
        <v>India</v>
      </c>
      <c r="C560" s="1">
        <f>IFERROR(__xludf.DUMMYFUNCTION("""COMPUTED_VALUE"""),641004.0)</f>
        <v>641004</v>
      </c>
      <c r="D560" s="1" t="str">
        <f>IFERROR(__xludf.DUMMYFUNCTION("""COMPUTED_VALUE"""),"Male")</f>
        <v>Male</v>
      </c>
      <c r="E560" s="1" t="str">
        <f>IFERROR(__xludf.DUMMYFUNCTION("""COMPUTED_VALUE"""),"Influencers who had successful careers")</f>
        <v>Influencers who had successful careers</v>
      </c>
      <c r="F560" s="1" t="str">
        <f>IFERROR(__xludf.DUMMYFUNCTION("""COMPUTED_VALUE"""),"Yes, I will earn and do that")</f>
        <v>Yes, I will earn and do that</v>
      </c>
      <c r="G560" s="1" t="str">
        <f>IFERROR(__xludf.DUMMYFUNCTION("""COMPUTED_VALUE"""),"This will be hard to do, but if it is the right company I would try")</f>
        <v>This will be hard to do, but if it is the right company I would try</v>
      </c>
      <c r="H560" s="1" t="str">
        <f>IFERROR(__xludf.DUMMYFUNCTION("""COMPUTED_VALUE"""),"No")</f>
        <v>No</v>
      </c>
      <c r="I560" s="1" t="str">
        <f>IFERROR(__xludf.DUMMYFUNCTION("""COMPUTED_VALUE"""),"Will NOT work for them")</f>
        <v>Will NOT work for them</v>
      </c>
      <c r="J560" s="1">
        <f>IFERROR(__xludf.DUMMYFUNCTION("""COMPUTED_VALUE"""),3.0)</f>
        <v>3</v>
      </c>
      <c r="K560" s="1" t="str">
        <f>IFERROR(__xludf.DUMMYFUNCTION("""COMPUTED_VALUE"""),"Hybrid Working Environment with less than 3 days a month at office")</f>
        <v>Hybrid Working Environment with less than 3 days a month at office</v>
      </c>
      <c r="L560" s="1" t="str">
        <f>IFERROR(__xludf.DUMMYFUNCTION("""COMPUTED_VALUE"""),"Employer who appreciates learning and enables that environment")</f>
        <v>Employer who appreciates learning and enables that environment</v>
      </c>
      <c r="M56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60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560" s="1" t="str">
        <f>IFERROR(__xludf.DUMMYFUNCTION("""COMPUTED_VALUE"""),"Manager who clearly describes what she/he needs")</f>
        <v>Manager who clearly describes what she/he needs</v>
      </c>
      <c r="P560" s="1" t="str">
        <f>IFERROR(__xludf.DUMMYFUNCTION("""COMPUTED_VALUE"""),"Work with more than 10 people in my team")</f>
        <v>Work with more than 10 people in my team</v>
      </c>
      <c r="Q560" s="1" t="str">
        <f>IFERROR(__xludf.DUMMYFUNCTION("""COMPUTED_VALUE"""),"I have NO other choice")</f>
        <v>I have NO other choice</v>
      </c>
      <c r="R560" s="1" t="str">
        <f>IFERROR(__xludf.DUMMYFUNCTION("""COMPUTED_VALUE"""),"This will be hard to do, but if it is the right company I would try")</f>
        <v>This will be hard to do, but if it is the right company I would try</v>
      </c>
      <c r="S560" s="1"/>
    </row>
    <row r="561">
      <c r="A561" s="2">
        <f>IFERROR(__xludf.DUMMYFUNCTION("""COMPUTED_VALUE"""),45021.70716207176)</f>
        <v>45021.70716</v>
      </c>
      <c r="B561" s="1" t="str">
        <f>IFERROR(__xludf.DUMMYFUNCTION("""COMPUTED_VALUE"""),"India")</f>
        <v>India</v>
      </c>
      <c r="C561" s="1">
        <f>IFERROR(__xludf.DUMMYFUNCTION("""COMPUTED_VALUE"""),110059.0)</f>
        <v>110059</v>
      </c>
      <c r="D561" s="1" t="str">
        <f>IFERROR(__xludf.DUMMYFUNCTION("""COMPUTED_VALUE"""),"Male")</f>
        <v>Male</v>
      </c>
      <c r="E561" s="1" t="str">
        <f>IFERROR(__xludf.DUMMYFUNCTION("""COMPUTED_VALUE"""),"People from my circle, but not family members")</f>
        <v>People from my circle, but not family members</v>
      </c>
      <c r="F561" s="1" t="str">
        <f>IFERROR(__xludf.DUMMYFUNCTION("""COMPUTED_VALUE"""),"No I would not be pursuing Higher Education outside of India")</f>
        <v>No I would not be pursuing Higher Education outside of India</v>
      </c>
      <c r="G561" s="1" t="str">
        <f>IFERROR(__xludf.DUMMYFUNCTION("""COMPUTED_VALUE"""),"This will be hard to do, but if it is the right company I would try")</f>
        <v>This will be hard to do, but if it is the right company I would try</v>
      </c>
      <c r="H561" s="1" t="str">
        <f>IFERROR(__xludf.DUMMYFUNCTION("""COMPUTED_VALUE"""),"No")</f>
        <v>No</v>
      </c>
      <c r="I561" s="1" t="str">
        <f>IFERROR(__xludf.DUMMYFUNCTION("""COMPUTED_VALUE"""),"Will NOT work for them")</f>
        <v>Will NOT work for them</v>
      </c>
      <c r="J561" s="1">
        <f>IFERROR(__xludf.DUMMYFUNCTION("""COMPUTED_VALUE"""),2.0)</f>
        <v>2</v>
      </c>
      <c r="K561" s="1" t="str">
        <f>IFERROR(__xludf.DUMMYFUNCTION("""COMPUTED_VALUE"""),"Hybrid Working Environment with more than 15 days a month at office")</f>
        <v>Hybrid Working Environment with more than 15 days a month at office</v>
      </c>
      <c r="L5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61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561" s="1" t="str">
        <f>IFERROR(__xludf.DUMMYFUNCTION("""COMPUTED_VALUE"""),"Manager who sets goal and helps me achieve it")</f>
        <v>Manager who sets goal and helps me achieve it</v>
      </c>
      <c r="P561" s="1" t="str">
        <f>IFERROR(__xludf.DUMMYFUNCTION("""COMPUTED_VALUE"""),"Work alone")</f>
        <v>Work alone</v>
      </c>
      <c r="Q561" s="1" t="str">
        <f>IFERROR(__xludf.DUMMYFUNCTION("""COMPUTED_VALUE"""),"I have NO other choice")</f>
        <v>I have NO other choice</v>
      </c>
      <c r="R561" s="1" t="str">
        <f>IFERROR(__xludf.DUMMYFUNCTION("""COMPUTED_VALUE"""),"No way")</f>
        <v>No way</v>
      </c>
      <c r="S561" s="1"/>
    </row>
    <row r="562">
      <c r="A562" s="2">
        <f>IFERROR(__xludf.DUMMYFUNCTION("""COMPUTED_VALUE"""),45021.7094640162)</f>
        <v>45021.70946</v>
      </c>
      <c r="B562" s="1" t="str">
        <f>IFERROR(__xludf.DUMMYFUNCTION("""COMPUTED_VALUE"""),"India")</f>
        <v>India</v>
      </c>
      <c r="C562" s="1">
        <f>IFERROR(__xludf.DUMMYFUNCTION("""COMPUTED_VALUE"""),380007.0)</f>
        <v>380007</v>
      </c>
      <c r="D562" s="1" t="str">
        <f>IFERROR(__xludf.DUMMYFUNCTION("""COMPUTED_VALUE"""),"Female")</f>
        <v>Female</v>
      </c>
      <c r="E562" s="1" t="str">
        <f>IFERROR(__xludf.DUMMYFUNCTION("""COMPUTED_VALUE"""),"People who have changed the world for better")</f>
        <v>People who have changed the world for better</v>
      </c>
      <c r="F562" s="1" t="str">
        <f>IFERROR(__xludf.DUMMYFUNCTION("""COMPUTED_VALUE"""),"No I would not be pursuing Higher Education outside of India")</f>
        <v>No I would not be pursuing Higher Education outside of India</v>
      </c>
      <c r="G562" s="1" t="str">
        <f>IFERROR(__xludf.DUMMYFUNCTION("""COMPUTED_VALUE"""),"This will be hard to do, but if it is the right company I would try")</f>
        <v>This will be hard to do, but if it is the right company I would try</v>
      </c>
      <c r="H562" s="1" t="str">
        <f>IFERROR(__xludf.DUMMYFUNCTION("""COMPUTED_VALUE"""),"No")</f>
        <v>No</v>
      </c>
      <c r="I562" s="1" t="str">
        <f>IFERROR(__xludf.DUMMYFUNCTION("""COMPUTED_VALUE"""),"Will NOT work for them")</f>
        <v>Will NOT work for them</v>
      </c>
      <c r="J562" s="1">
        <f>IFERROR(__xludf.DUMMYFUNCTION("""COMPUTED_VALUE"""),2.0)</f>
        <v>2</v>
      </c>
      <c r="K562" s="1" t="str">
        <f>IFERROR(__xludf.DUMMYFUNCTION("""COMPUTED_VALUE"""),"Fully Remote with Options to travel as and when needed")</f>
        <v>Fully Remote with Options to travel as and when needed</v>
      </c>
      <c r="L5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62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562" s="1" t="str">
        <f>IFERROR(__xludf.DUMMYFUNCTION("""COMPUTED_VALUE"""),"Manager who clearly describes what she/he needs")</f>
        <v>Manager who clearly describes what she/he needs</v>
      </c>
      <c r="P562" s="1" t="str">
        <f>IFERROR(__xludf.DUMMYFUNCTION("""COMPUTED_VALUE"""),"Work with more than 10 people in my team")</f>
        <v>Work with more than 10 people in my team</v>
      </c>
      <c r="Q562" s="1" t="str">
        <f>IFERROR(__xludf.DUMMYFUNCTION("""COMPUTED_VALUE"""),"No")</f>
        <v>No</v>
      </c>
      <c r="R562" s="1" t="str">
        <f>IFERROR(__xludf.DUMMYFUNCTION("""COMPUTED_VALUE"""),"This will be hard to do, but if it is the right company I would try")</f>
        <v>This will be hard to do, but if it is the right company I would try</v>
      </c>
      <c r="S562" s="1"/>
    </row>
    <row r="563">
      <c r="A563" s="2">
        <f>IFERROR(__xludf.DUMMYFUNCTION("""COMPUTED_VALUE"""),45021.710870069444)</f>
        <v>45021.71087</v>
      </c>
      <c r="B563" s="1" t="str">
        <f>IFERROR(__xludf.DUMMYFUNCTION("""COMPUTED_VALUE"""),"India")</f>
        <v>India</v>
      </c>
      <c r="C563" s="1">
        <f>IFERROR(__xludf.DUMMYFUNCTION("""COMPUTED_VALUE"""),631101.0)</f>
        <v>631101</v>
      </c>
      <c r="D563" s="1" t="str">
        <f>IFERROR(__xludf.DUMMYFUNCTION("""COMPUTED_VALUE"""),"Male")</f>
        <v>Male</v>
      </c>
      <c r="E563" s="1" t="str">
        <f>IFERROR(__xludf.DUMMYFUNCTION("""COMPUTED_VALUE"""),"People who have changed the world for better")</f>
        <v>People who have changed the world for better</v>
      </c>
      <c r="F563" s="1" t="str">
        <f>IFERROR(__xludf.DUMMYFUNCTION("""COMPUTED_VALUE"""),"Yes, I will earn and do that")</f>
        <v>Yes, I will earn and do that</v>
      </c>
      <c r="G563" s="1" t="str">
        <f>IFERROR(__xludf.DUMMYFUNCTION("""COMPUTED_VALUE"""),"Will work for 3 years or more")</f>
        <v>Will work for 3 years or more</v>
      </c>
      <c r="H563" s="1" t="str">
        <f>IFERROR(__xludf.DUMMYFUNCTION("""COMPUTED_VALUE"""),"No")</f>
        <v>No</v>
      </c>
      <c r="I563" s="1" t="str">
        <f>IFERROR(__xludf.DUMMYFUNCTION("""COMPUTED_VALUE"""),"Will NOT work for them")</f>
        <v>Will NOT work for them</v>
      </c>
      <c r="J563" s="1">
        <f>IFERROR(__xludf.DUMMYFUNCTION("""COMPUTED_VALUE"""),5.0)</f>
        <v>5</v>
      </c>
      <c r="K563" s="1" t="str">
        <f>IFERROR(__xludf.DUMMYFUNCTION("""COMPUTED_VALUE"""),"Hybrid Working Environment with less than 3 days a month at office")</f>
        <v>Hybrid Working Environment with less than 3 days a month at office</v>
      </c>
      <c r="L563" s="1" t="str">
        <f>IFERROR(__xludf.DUMMYFUNCTION("""COMPUTED_VALUE"""),"Employer who rewards learning and enables that environment")</f>
        <v>Employer who rewards learning and enables that environment</v>
      </c>
      <c r="M56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563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563" s="1" t="str">
        <f>IFERROR(__xludf.DUMMYFUNCTION("""COMPUTED_VALUE"""),"Manager who explains what is expected, sets a goal and helps achieve it")</f>
        <v>Manager who explains what is expected, sets a goal and helps achieve it</v>
      </c>
      <c r="P563" s="1" t="str">
        <f>IFERROR(__xludf.DUMMYFUNCTION("""COMPUTED_VALUE"""),"Work alone, Work with more than 10 people in my team")</f>
        <v>Work alone, Work with more than 10 people in my team</v>
      </c>
      <c r="Q563" s="1" t="str">
        <f>IFERROR(__xludf.DUMMYFUNCTION("""COMPUTED_VALUE"""),"No")</f>
        <v>No</v>
      </c>
      <c r="R563" s="1" t="str">
        <f>IFERROR(__xludf.DUMMYFUNCTION("""COMPUTED_VALUE"""),"This will be hard to do, but if it is the right company I would try")</f>
        <v>This will be hard to do, but if it is the right company I would try</v>
      </c>
      <c r="S563" s="1"/>
    </row>
    <row r="564">
      <c r="A564" s="2">
        <f>IFERROR(__xludf.DUMMYFUNCTION("""COMPUTED_VALUE"""),45021.71091479166)</f>
        <v>45021.71091</v>
      </c>
      <c r="B564" s="1" t="str">
        <f>IFERROR(__xludf.DUMMYFUNCTION("""COMPUTED_VALUE"""),"India")</f>
        <v>India</v>
      </c>
      <c r="C564" s="1">
        <f>IFERROR(__xludf.DUMMYFUNCTION("""COMPUTED_VALUE"""),626136.0)</f>
        <v>626136</v>
      </c>
      <c r="D564" s="1" t="str">
        <f>IFERROR(__xludf.DUMMYFUNCTION("""COMPUTED_VALUE"""),"Male")</f>
        <v>Male</v>
      </c>
      <c r="E564" s="1" t="str">
        <f>IFERROR(__xludf.DUMMYFUNCTION("""COMPUTED_VALUE"""),"People from my circle, but not family members")</f>
        <v>People from my circle, but not family members</v>
      </c>
      <c r="F564" s="1" t="str">
        <f>IFERROR(__xludf.DUMMYFUNCTION("""COMPUTED_VALUE"""),"No I would not be pursuing Higher Education outside of India")</f>
        <v>No I would not be pursuing Higher Education outside of India</v>
      </c>
      <c r="G564" s="1" t="str">
        <f>IFERROR(__xludf.DUMMYFUNCTION("""COMPUTED_VALUE"""),"This will be hard to do, but if it is the right company I would try")</f>
        <v>This will be hard to do, but if it is the right company I would try</v>
      </c>
      <c r="H564" s="1" t="str">
        <f>IFERROR(__xludf.DUMMYFUNCTION("""COMPUTED_VALUE"""),"Yes")</f>
        <v>Yes</v>
      </c>
      <c r="I564" s="1" t="str">
        <f>IFERROR(__xludf.DUMMYFUNCTION("""COMPUTED_VALUE"""),"Will work for them")</f>
        <v>Will work for them</v>
      </c>
      <c r="J564" s="1">
        <f>IFERROR(__xludf.DUMMYFUNCTION("""COMPUTED_VALUE"""),7.0)</f>
        <v>7</v>
      </c>
      <c r="K564" s="1" t="str">
        <f>IFERROR(__xludf.DUMMYFUNCTION("""COMPUTED_VALUE"""),"Fully Remote with Options to travel as and when needed")</f>
        <v>Fully Remote with Options to travel as and when needed</v>
      </c>
      <c r="L5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64" s="1" t="str">
        <f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564" s="1" t="str">
        <f>IFERROR(__xludf.DUMMYFUNCTION("""COMPUTED_VALUE"""),"Manager who sets goal and helps me achieve it")</f>
        <v>Manager who sets goal and helps me achieve it</v>
      </c>
      <c r="P564" s="1" t="str">
        <f>IFERROR(__xludf.DUMMYFUNCTION("""COMPUTED_VALUE"""),"Work with 5 to 6 people in my team")</f>
        <v>Work with 5 to 6 people in my team</v>
      </c>
      <c r="Q564" s="1" t="str">
        <f>IFERROR(__xludf.DUMMYFUNCTION("""COMPUTED_VALUE"""),"Yes, I Understand this is gonna happen everywhere")</f>
        <v>Yes, I Understand this is gonna happen everywhere</v>
      </c>
      <c r="R564" s="1" t="str">
        <f>IFERROR(__xludf.DUMMYFUNCTION("""COMPUTED_VALUE"""),"No way")</f>
        <v>No way</v>
      </c>
      <c r="S564" s="1"/>
    </row>
    <row r="565">
      <c r="A565" s="2">
        <f>IFERROR(__xludf.DUMMYFUNCTION("""COMPUTED_VALUE"""),45021.712858935185)</f>
        <v>45021.71286</v>
      </c>
      <c r="B565" s="1" t="str">
        <f>IFERROR(__xludf.DUMMYFUNCTION("""COMPUTED_VALUE"""),"India")</f>
        <v>India</v>
      </c>
      <c r="C565" s="1">
        <f>IFERROR(__xludf.DUMMYFUNCTION("""COMPUTED_VALUE"""),530024.0)</f>
        <v>530024</v>
      </c>
      <c r="D565" s="1" t="str">
        <f>IFERROR(__xludf.DUMMYFUNCTION("""COMPUTED_VALUE"""),"Male")</f>
        <v>Male</v>
      </c>
      <c r="E565" s="1" t="str">
        <f>IFERROR(__xludf.DUMMYFUNCTION("""COMPUTED_VALUE"""),"My Parents")</f>
        <v>My Parents</v>
      </c>
      <c r="F565" s="1" t="str">
        <f>IFERROR(__xludf.DUMMYFUNCTION("""COMPUTED_VALUE"""),"No, But if someone could bare the cost I will")</f>
        <v>No, But if someone could bare the cost I will</v>
      </c>
      <c r="G565" s="1" t="str">
        <f>IFERROR(__xludf.DUMMYFUNCTION("""COMPUTED_VALUE"""),"Will work for 3 years or more")</f>
        <v>Will work for 3 years or more</v>
      </c>
      <c r="H565" s="1" t="str">
        <f>IFERROR(__xludf.DUMMYFUNCTION("""COMPUTED_VALUE"""),"No")</f>
        <v>No</v>
      </c>
      <c r="I565" s="1" t="str">
        <f>IFERROR(__xludf.DUMMYFUNCTION("""COMPUTED_VALUE"""),"Will NOT work for them")</f>
        <v>Will NOT work for them</v>
      </c>
      <c r="J565" s="1">
        <f>IFERROR(__xludf.DUMMYFUNCTION("""COMPUTED_VALUE"""),7.0)</f>
        <v>7</v>
      </c>
      <c r="K565" s="1" t="str">
        <f>IFERROR(__xludf.DUMMYFUNCTION("""COMPUTED_VALUE"""),"Fully Remote with Options to travel as and when needed")</f>
        <v>Fully Remote with Options to travel as and when needed</v>
      </c>
      <c r="L5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65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565" s="1" t="str">
        <f>IFERROR(__xludf.DUMMYFUNCTION("""COMPUTED_VALUE"""),"Manager who explains what is expected, sets a goal and helps achieve it")</f>
        <v>Manager who explains what is expected, sets a goal and helps achieve it</v>
      </c>
      <c r="P565" s="1" t="str">
        <f>IFERROR(__xludf.DUMMYFUNCTION("""COMPUTED_VALUE"""),"Work with 5 to 6 people in my team")</f>
        <v>Work with 5 to 6 people in my team</v>
      </c>
      <c r="Q565" s="1" t="str">
        <f>IFERROR(__xludf.DUMMYFUNCTION("""COMPUTED_VALUE"""),"I have NO other choice")</f>
        <v>I have NO other choice</v>
      </c>
      <c r="R565" s="1" t="str">
        <f>IFERROR(__xludf.DUMMYFUNCTION("""COMPUTED_VALUE"""),"This will be hard to do, but if it is the right company I would try")</f>
        <v>This will be hard to do, but if it is the right company I would try</v>
      </c>
      <c r="S565" s="1"/>
    </row>
    <row r="566">
      <c r="A566" s="2">
        <f>IFERROR(__xludf.DUMMYFUNCTION("""COMPUTED_VALUE"""),45021.713245439816)</f>
        <v>45021.71325</v>
      </c>
      <c r="B566" s="1" t="str">
        <f>IFERROR(__xludf.DUMMYFUNCTION("""COMPUTED_VALUE"""),"India")</f>
        <v>India</v>
      </c>
      <c r="C566" s="1">
        <f>IFERROR(__xludf.DUMMYFUNCTION("""COMPUTED_VALUE"""),606601.0)</f>
        <v>606601</v>
      </c>
      <c r="D566" s="1" t="str">
        <f>IFERROR(__xludf.DUMMYFUNCTION("""COMPUTED_VALUE"""),"Male")</f>
        <v>Male</v>
      </c>
      <c r="E566" s="1" t="str">
        <f>IFERROR(__xludf.DUMMYFUNCTION("""COMPUTED_VALUE"""),"My Parents")</f>
        <v>My Parents</v>
      </c>
      <c r="F566" s="1" t="str">
        <f>IFERROR(__xludf.DUMMYFUNCTION("""COMPUTED_VALUE"""),"Yes, I will earn and do that")</f>
        <v>Yes, I will earn and do that</v>
      </c>
      <c r="G566" s="1" t="str">
        <f>IFERROR(__xludf.DUMMYFUNCTION("""COMPUTED_VALUE"""),"Will work for 3 years or more")</f>
        <v>Will work for 3 years or more</v>
      </c>
      <c r="H566" s="1" t="str">
        <f>IFERROR(__xludf.DUMMYFUNCTION("""COMPUTED_VALUE"""),"Yes")</f>
        <v>Yes</v>
      </c>
      <c r="I566" s="1" t="str">
        <f>IFERROR(__xludf.DUMMYFUNCTION("""COMPUTED_VALUE"""),"Will work for them")</f>
        <v>Will work for them</v>
      </c>
      <c r="J566" s="1">
        <f>IFERROR(__xludf.DUMMYFUNCTION("""COMPUTED_VALUE"""),10.0)</f>
        <v>10</v>
      </c>
      <c r="K566" s="1" t="str">
        <f>IFERROR(__xludf.DUMMYFUNCTION("""COMPUTED_VALUE"""),"Fully Remote with Options to travel as and when needed")</f>
        <v>Fully Remote with Options to travel as and when needed</v>
      </c>
      <c r="L5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66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566" s="1" t="str">
        <f>IFERROR(__xludf.DUMMYFUNCTION("""COMPUTED_VALUE"""),"Manager who explains what is expected, sets a goal and helps achieve it")</f>
        <v>Manager who explains what is expected, sets a goal and helps achieve it</v>
      </c>
      <c r="P566" s="1" t="str">
        <f>IFERROR(__xludf.DUMMYFUNCTION("""COMPUTED_VALUE"""),"Work with more than 10 people in my team")</f>
        <v>Work with more than 10 people in my team</v>
      </c>
      <c r="Q566" s="1" t="str">
        <f>IFERROR(__xludf.DUMMYFUNCTION("""COMPUTED_VALUE"""),"Yes, I Understand this is gonna happen everywhere")</f>
        <v>Yes, I Understand this is gonna happen everywhere</v>
      </c>
      <c r="R566" s="1" t="str">
        <f>IFERROR(__xludf.DUMMYFUNCTION("""COMPUTED_VALUE"""),"No way")</f>
        <v>No way</v>
      </c>
      <c r="S566" s="1"/>
    </row>
    <row r="567">
      <c r="A567" s="2">
        <f>IFERROR(__xludf.DUMMYFUNCTION("""COMPUTED_VALUE"""),45021.713807002314)</f>
        <v>45021.71381</v>
      </c>
      <c r="B567" s="1" t="str">
        <f>IFERROR(__xludf.DUMMYFUNCTION("""COMPUTED_VALUE"""),"India")</f>
        <v>India</v>
      </c>
      <c r="C567" s="1">
        <f>IFERROR(__xludf.DUMMYFUNCTION("""COMPUTED_VALUE"""),522006.0)</f>
        <v>522006</v>
      </c>
      <c r="D567" s="1" t="str">
        <f>IFERROR(__xludf.DUMMYFUNCTION("""COMPUTED_VALUE"""),"Male")</f>
        <v>Male</v>
      </c>
      <c r="E567" s="1" t="str">
        <f>IFERROR(__xludf.DUMMYFUNCTION("""COMPUTED_VALUE"""),"My Parents")</f>
        <v>My Parents</v>
      </c>
      <c r="F567" s="1" t="str">
        <f>IFERROR(__xludf.DUMMYFUNCTION("""COMPUTED_VALUE"""),"No I would not be pursuing Higher Education outside of India")</f>
        <v>No I would not be pursuing Higher Education outside of India</v>
      </c>
      <c r="G567" s="1" t="str">
        <f>IFERROR(__xludf.DUMMYFUNCTION("""COMPUTED_VALUE"""),"This will be hard to do, but if it is the right company I would try")</f>
        <v>This will be hard to do, but if it is the right company I would try</v>
      </c>
      <c r="H567" s="1" t="str">
        <f>IFERROR(__xludf.DUMMYFUNCTION("""COMPUTED_VALUE"""),"No")</f>
        <v>No</v>
      </c>
      <c r="I567" s="1" t="str">
        <f>IFERROR(__xludf.DUMMYFUNCTION("""COMPUTED_VALUE"""),"Will NOT work for them")</f>
        <v>Will NOT work for them</v>
      </c>
      <c r="J567" s="1">
        <f>IFERROR(__xludf.DUMMYFUNCTION("""COMPUTED_VALUE"""),1.0)</f>
        <v>1</v>
      </c>
      <c r="K567" s="1" t="str">
        <f>IFERROR(__xludf.DUMMYFUNCTION("""COMPUTED_VALUE"""),"Every Day Office Environment")</f>
        <v>Every Day Office Environment</v>
      </c>
      <c r="L567" s="1" t="str">
        <f>IFERROR(__xludf.DUMMYFUNCTION("""COMPUTED_VALUE"""),"Employer who appreciates learning and enables that environment")</f>
        <v>Employer who appreciates learning and enables that environment</v>
      </c>
      <c r="M56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67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567" s="1" t="str">
        <f>IFERROR(__xludf.DUMMYFUNCTION("""COMPUTED_VALUE"""),"Manager who sets goal and helps me achieve it")</f>
        <v>Manager who sets goal and helps me achieve it</v>
      </c>
      <c r="P567" s="1" t="str">
        <f>IFERROR(__xludf.DUMMYFUNCTION("""COMPUTED_VALUE"""),"Work alone, Work with 2 to 3 people in my team")</f>
        <v>Work alone, Work with 2 to 3 people in my team</v>
      </c>
      <c r="Q567" s="1" t="str">
        <f>IFERROR(__xludf.DUMMYFUNCTION("""COMPUTED_VALUE"""),"No")</f>
        <v>No</v>
      </c>
      <c r="R567" s="1" t="str">
        <f>IFERROR(__xludf.DUMMYFUNCTION("""COMPUTED_VALUE"""),"This will be hard to do, but if it is the right company I would try")</f>
        <v>This will be hard to do, but if it is the right company I would try</v>
      </c>
      <c r="S567" s="1"/>
    </row>
    <row r="568">
      <c r="A568" s="2">
        <f>IFERROR(__xludf.DUMMYFUNCTION("""COMPUTED_VALUE"""),45021.71447200231)</f>
        <v>45021.71447</v>
      </c>
      <c r="B568" s="1" t="str">
        <f>IFERROR(__xludf.DUMMYFUNCTION("""COMPUTED_VALUE"""),"India")</f>
        <v>India</v>
      </c>
      <c r="C568" s="1">
        <f>IFERROR(__xludf.DUMMYFUNCTION("""COMPUTED_VALUE"""),523301.0)</f>
        <v>523301</v>
      </c>
      <c r="D568" s="1" t="str">
        <f>IFERROR(__xludf.DUMMYFUNCTION("""COMPUTED_VALUE"""),"Female")</f>
        <v>Female</v>
      </c>
      <c r="E568" s="1" t="str">
        <f>IFERROR(__xludf.DUMMYFUNCTION("""COMPUTED_VALUE"""),"My Parents")</f>
        <v>My Parents</v>
      </c>
      <c r="F568" s="1" t="str">
        <f>IFERROR(__xludf.DUMMYFUNCTION("""COMPUTED_VALUE"""),"Yes, I will earn and do that")</f>
        <v>Yes, I will earn and do that</v>
      </c>
      <c r="G568" s="1" t="str">
        <f>IFERROR(__xludf.DUMMYFUNCTION("""COMPUTED_VALUE"""),"Will work for 3 years or more")</f>
        <v>Will work for 3 years or more</v>
      </c>
      <c r="H568" s="1" t="str">
        <f>IFERROR(__xludf.DUMMYFUNCTION("""COMPUTED_VALUE"""),"Yes")</f>
        <v>Yes</v>
      </c>
      <c r="I568" s="1" t="str">
        <f>IFERROR(__xludf.DUMMYFUNCTION("""COMPUTED_VALUE"""),"Will work for them")</f>
        <v>Will work for them</v>
      </c>
      <c r="J568" s="1">
        <f>IFERROR(__xludf.DUMMYFUNCTION("""COMPUTED_VALUE"""),6.0)</f>
        <v>6</v>
      </c>
      <c r="K568" s="1" t="str">
        <f>IFERROR(__xludf.DUMMYFUNCTION("""COMPUTED_VALUE"""),"Hybrid Working Environment with less than 3 days a month at office")</f>
        <v>Hybrid Working Environment with less than 3 days a month at office</v>
      </c>
      <c r="L5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68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568" s="1" t="str">
        <f>IFERROR(__xludf.DUMMYFUNCTION("""COMPUTED_VALUE"""),"Manager who clearly describes what she/he needs")</f>
        <v>Manager who clearly describes what she/he needs</v>
      </c>
      <c r="P568" s="1" t="str">
        <f>IFERROR(__xludf.DUMMYFUNCTION("""COMPUTED_VALUE"""),"Work alone, Work with 2 to 3 people in my team")</f>
        <v>Work alone, Work with 2 to 3 people in my team</v>
      </c>
      <c r="Q568" s="1" t="str">
        <f>IFERROR(__xludf.DUMMYFUNCTION("""COMPUTED_VALUE"""),"Yes")</f>
        <v>Yes</v>
      </c>
      <c r="R568" s="1" t="str">
        <f>IFERROR(__xludf.DUMMYFUNCTION("""COMPUTED_VALUE"""),"Will work for 7 years or more")</f>
        <v>Will work for 7 years or more</v>
      </c>
      <c r="S568" s="1"/>
    </row>
    <row r="569">
      <c r="A569" s="2">
        <f>IFERROR(__xludf.DUMMYFUNCTION("""COMPUTED_VALUE"""),45021.71458003472)</f>
        <v>45021.71458</v>
      </c>
      <c r="B569" s="1" t="str">
        <f>IFERROR(__xludf.DUMMYFUNCTION("""COMPUTED_VALUE"""),"India")</f>
        <v>India</v>
      </c>
      <c r="C569" s="1">
        <f>IFERROR(__xludf.DUMMYFUNCTION("""COMPUTED_VALUE"""),500089.0)</f>
        <v>500089</v>
      </c>
      <c r="D569" s="1" t="str">
        <f>IFERROR(__xludf.DUMMYFUNCTION("""COMPUTED_VALUE"""),"Female")</f>
        <v>Female</v>
      </c>
      <c r="E569" s="1" t="str">
        <f>IFERROR(__xludf.DUMMYFUNCTION("""COMPUTED_VALUE"""),"My Parents")</f>
        <v>My Parents</v>
      </c>
      <c r="F569" s="1" t="str">
        <f>IFERROR(__xludf.DUMMYFUNCTION("""COMPUTED_VALUE"""),"Yes, I will earn and do that")</f>
        <v>Yes, I will earn and do that</v>
      </c>
      <c r="G569" s="1" t="str">
        <f>IFERROR(__xludf.DUMMYFUNCTION("""COMPUTED_VALUE"""),"This will be hard to do, but if it is the right company I would try")</f>
        <v>This will be hard to do, but if it is the right company I would try</v>
      </c>
      <c r="H569" s="1" t="str">
        <f>IFERROR(__xludf.DUMMYFUNCTION("""COMPUTED_VALUE"""),"Yes")</f>
        <v>Yes</v>
      </c>
      <c r="I569" s="1" t="str">
        <f>IFERROR(__xludf.DUMMYFUNCTION("""COMPUTED_VALUE"""),"Will work for them")</f>
        <v>Will work for them</v>
      </c>
      <c r="J569" s="1">
        <f>IFERROR(__xludf.DUMMYFUNCTION("""COMPUTED_VALUE"""),10.0)</f>
        <v>10</v>
      </c>
      <c r="K569" s="1" t="str">
        <f>IFERROR(__xludf.DUMMYFUNCTION("""COMPUTED_VALUE"""),"Hybrid Working Environment with less than 3 days a month at office")</f>
        <v>Hybrid Working Environment with less than 3 days a month at office</v>
      </c>
      <c r="L569" s="1" t="str">
        <f>IFERROR(__xludf.DUMMYFUNCTION("""COMPUTED_VALUE"""),"Employer who appreciates learning and enables that environment")</f>
        <v>Employer who appreciates learning and enables that environment</v>
      </c>
      <c r="M56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69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569" s="1" t="str">
        <f>IFERROR(__xludf.DUMMYFUNCTION("""COMPUTED_VALUE"""),"Manager who clearly describes what she/he needs")</f>
        <v>Manager who clearly describes what she/he needs</v>
      </c>
      <c r="P569" s="1" t="str">
        <f>IFERROR(__xludf.DUMMYFUNCTION("""COMPUTED_VALUE"""),"Work with 2 to 3 people in my team")</f>
        <v>Work with 2 to 3 people in my team</v>
      </c>
      <c r="Q569" s="1" t="str">
        <f>IFERROR(__xludf.DUMMYFUNCTION("""COMPUTED_VALUE"""),"Yes, I Understand this is gonna happen everywhere")</f>
        <v>Yes, I Understand this is gonna happen everywhere</v>
      </c>
      <c r="R569" s="1" t="str">
        <f>IFERROR(__xludf.DUMMYFUNCTION("""COMPUTED_VALUE"""),"This will be hard to do, but if it is the right company I would try")</f>
        <v>This will be hard to do, but if it is the right company I would try</v>
      </c>
      <c r="S569" s="1"/>
    </row>
    <row r="570">
      <c r="A570" s="2">
        <f>IFERROR(__xludf.DUMMYFUNCTION("""COMPUTED_VALUE"""),45021.71514804398)</f>
        <v>45021.71515</v>
      </c>
      <c r="B570" s="1" t="str">
        <f>IFERROR(__xludf.DUMMYFUNCTION("""COMPUTED_VALUE"""),"India")</f>
        <v>India</v>
      </c>
      <c r="C570" s="1">
        <f>IFERROR(__xludf.DUMMYFUNCTION("""COMPUTED_VALUE"""),517583.0)</f>
        <v>517583</v>
      </c>
      <c r="D570" s="1" t="str">
        <f>IFERROR(__xludf.DUMMYFUNCTION("""COMPUTED_VALUE"""),"Male")</f>
        <v>Male</v>
      </c>
      <c r="E570" s="1" t="str">
        <f>IFERROR(__xludf.DUMMYFUNCTION("""COMPUTED_VALUE"""),"People who have changed the world for better")</f>
        <v>People who have changed the world for better</v>
      </c>
      <c r="F570" s="1" t="str">
        <f>IFERROR(__xludf.DUMMYFUNCTION("""COMPUTED_VALUE"""),"No, But if someone could bare the cost I will")</f>
        <v>No, But if someone could bare the cost I will</v>
      </c>
      <c r="G570" s="1" t="str">
        <f>IFERROR(__xludf.DUMMYFUNCTION("""COMPUTED_VALUE"""),"Will work for 3 years or more")</f>
        <v>Will work for 3 years or more</v>
      </c>
      <c r="H570" s="1" t="str">
        <f>IFERROR(__xludf.DUMMYFUNCTION("""COMPUTED_VALUE"""),"No")</f>
        <v>No</v>
      </c>
      <c r="I570" s="1" t="str">
        <f>IFERROR(__xludf.DUMMYFUNCTION("""COMPUTED_VALUE"""),"Will NOT work for them")</f>
        <v>Will NOT work for them</v>
      </c>
      <c r="J570" s="1">
        <f>IFERROR(__xludf.DUMMYFUNCTION("""COMPUTED_VALUE"""),2.0)</f>
        <v>2</v>
      </c>
      <c r="K570" s="1" t="str">
        <f>IFERROR(__xludf.DUMMYFUNCTION("""COMPUTED_VALUE"""),"Every Day Office Environment")</f>
        <v>Every Day Office Environment</v>
      </c>
      <c r="L5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70" s="1" t="str">
        <f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570" s="1" t="str">
        <f>IFERROR(__xludf.DUMMYFUNCTION("""COMPUTED_VALUE"""),"Manager who clearly describes what she/he needs")</f>
        <v>Manager who clearly describes what she/he needs</v>
      </c>
      <c r="P570" s="1" t="str">
        <f>IFERROR(__xludf.DUMMYFUNCTION("""COMPUTED_VALUE"""),"Work with 5 to 6 people in my team")</f>
        <v>Work with 5 to 6 people in my team</v>
      </c>
      <c r="Q570" s="1" t="str">
        <f>IFERROR(__xludf.DUMMYFUNCTION("""COMPUTED_VALUE"""),"No")</f>
        <v>No</v>
      </c>
      <c r="R570" s="1" t="str">
        <f>IFERROR(__xludf.DUMMYFUNCTION("""COMPUTED_VALUE"""),"This will be hard to do, but if it is the right company I would try")</f>
        <v>This will be hard to do, but if it is the right company I would try</v>
      </c>
      <c r="S570" s="1"/>
    </row>
    <row r="571">
      <c r="A571" s="2">
        <f>IFERROR(__xludf.DUMMYFUNCTION("""COMPUTED_VALUE"""),45021.715394363426)</f>
        <v>45021.71539</v>
      </c>
      <c r="B571" s="1" t="str">
        <f>IFERROR(__xludf.DUMMYFUNCTION("""COMPUTED_VALUE"""),"India")</f>
        <v>India</v>
      </c>
      <c r="C571" s="1">
        <f>IFERROR(__xludf.DUMMYFUNCTION("""COMPUTED_VALUE"""),530024.0)</f>
        <v>530024</v>
      </c>
      <c r="D571" s="1" t="str">
        <f>IFERROR(__xludf.DUMMYFUNCTION("""COMPUTED_VALUE"""),"Male")</f>
        <v>Male</v>
      </c>
      <c r="E571" s="1" t="str">
        <f>IFERROR(__xludf.DUMMYFUNCTION("""COMPUTED_VALUE"""),"Influencers who had successful careers")</f>
        <v>Influencers who had successful careers</v>
      </c>
      <c r="F571" s="1" t="str">
        <f>IFERROR(__xludf.DUMMYFUNCTION("""COMPUTED_VALUE"""),"No I would not be pursuing Higher Education outside of India")</f>
        <v>No I would not be pursuing Higher Education outside of India</v>
      </c>
      <c r="G571" s="1" t="str">
        <f>IFERROR(__xludf.DUMMYFUNCTION("""COMPUTED_VALUE"""),"This will be hard to do, but if it is the right company I would try")</f>
        <v>This will be hard to do, but if it is the right company I would try</v>
      </c>
      <c r="H571" s="1" t="str">
        <f>IFERROR(__xludf.DUMMYFUNCTION("""COMPUTED_VALUE"""),"Yes")</f>
        <v>Yes</v>
      </c>
      <c r="I571" s="1" t="str">
        <f>IFERROR(__xludf.DUMMYFUNCTION("""COMPUTED_VALUE"""),"Will work for them")</f>
        <v>Will work for them</v>
      </c>
      <c r="J571" s="1">
        <f>IFERROR(__xludf.DUMMYFUNCTION("""COMPUTED_VALUE"""),8.0)</f>
        <v>8</v>
      </c>
      <c r="K571" s="1" t="str">
        <f>IFERROR(__xludf.DUMMYFUNCTION("""COMPUTED_VALUE"""),"Fully Remote with Options to travel as and when needed")</f>
        <v>Fully Remote with Options to travel as and when needed</v>
      </c>
      <c r="L571" s="1" t="str">
        <f>IFERROR(__xludf.DUMMYFUNCTION("""COMPUTED_VALUE"""),"Employer who appreciates learning and enables that environment")</f>
        <v>Employer who appreciates learning and enables that environment</v>
      </c>
      <c r="M57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71" s="1" t="str">
        <f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571" s="1" t="str">
        <f>IFERROR(__xludf.DUMMYFUNCTION("""COMPUTED_VALUE"""),"Manager who sets goal and helps me achieve it")</f>
        <v>Manager who sets goal and helps me achieve it</v>
      </c>
      <c r="P57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571" s="1" t="str">
        <f>IFERROR(__xludf.DUMMYFUNCTION("""COMPUTED_VALUE"""),"Yes, I Understand this is gonna happen everywhere")</f>
        <v>Yes, I Understand this is gonna happen everywhere</v>
      </c>
      <c r="R571" s="1" t="str">
        <f>IFERROR(__xludf.DUMMYFUNCTION("""COMPUTED_VALUE"""),"No way")</f>
        <v>No way</v>
      </c>
      <c r="S571" s="1"/>
    </row>
    <row r="572">
      <c r="A572" s="2">
        <f>IFERROR(__xludf.DUMMYFUNCTION("""COMPUTED_VALUE"""),45021.71648875)</f>
        <v>45021.71649</v>
      </c>
      <c r="B572" s="1" t="str">
        <f>IFERROR(__xludf.DUMMYFUNCTION("""COMPUTED_VALUE"""),"India")</f>
        <v>India</v>
      </c>
      <c r="C572" s="1">
        <f>IFERROR(__xludf.DUMMYFUNCTION("""COMPUTED_VALUE"""),641015.0)</f>
        <v>641015</v>
      </c>
      <c r="D572" s="1" t="str">
        <f>IFERROR(__xludf.DUMMYFUNCTION("""COMPUTED_VALUE"""),"Male")</f>
        <v>Male</v>
      </c>
      <c r="E572" s="1" t="str">
        <f>IFERROR(__xludf.DUMMYFUNCTION("""COMPUTED_VALUE"""),"Social Media like LinkedIn")</f>
        <v>Social Media like LinkedIn</v>
      </c>
      <c r="F572" s="1" t="str">
        <f>IFERROR(__xludf.DUMMYFUNCTION("""COMPUTED_VALUE"""),"Yes, I will earn and do that")</f>
        <v>Yes, I will earn and do that</v>
      </c>
      <c r="G572" s="1" t="str">
        <f>IFERROR(__xludf.DUMMYFUNCTION("""COMPUTED_VALUE"""),"This will be hard to do, but if it is the right company I would try")</f>
        <v>This will be hard to do, but if it is the right company I would try</v>
      </c>
      <c r="H572" s="1" t="str">
        <f>IFERROR(__xludf.DUMMYFUNCTION("""COMPUTED_VALUE"""),"No")</f>
        <v>No</v>
      </c>
      <c r="I572" s="1" t="str">
        <f>IFERROR(__xludf.DUMMYFUNCTION("""COMPUTED_VALUE"""),"Will NOT work for them")</f>
        <v>Will NOT work for them</v>
      </c>
      <c r="J572" s="1">
        <f>IFERROR(__xludf.DUMMYFUNCTION("""COMPUTED_VALUE"""),1.0)</f>
        <v>1</v>
      </c>
      <c r="K572" s="1" t="str">
        <f>IFERROR(__xludf.DUMMYFUNCTION("""COMPUTED_VALUE"""),"Hybrid Working Environment with less than 3 days a month at office")</f>
        <v>Hybrid Working Environment with less than 3 days a month at office</v>
      </c>
      <c r="L5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72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72" s="1" t="str">
        <f>IFERROR(__xludf.DUMMYFUNCTION("""COMPUTED_VALUE"""),"Manager who explains what is expected, sets a goal and helps achieve it")</f>
        <v>Manager who explains what is expected, sets a goal and helps achieve it</v>
      </c>
      <c r="P572" s="1" t="str">
        <f>IFERROR(__xludf.DUMMYFUNCTION("""COMPUTED_VALUE"""),"Work alone, Work with 5 to 6 people in my team")</f>
        <v>Work alone, Work with 5 to 6 people in my team</v>
      </c>
      <c r="Q572" s="1" t="str">
        <f>IFERROR(__xludf.DUMMYFUNCTION("""COMPUTED_VALUE"""),"No")</f>
        <v>No</v>
      </c>
      <c r="R572" s="1" t="str">
        <f>IFERROR(__xludf.DUMMYFUNCTION("""COMPUTED_VALUE"""),"This will be hard to do, but if it is the right company I would try")</f>
        <v>This will be hard to do, but if it is the right company I would try</v>
      </c>
      <c r="S572" s="1"/>
    </row>
    <row r="573">
      <c r="A573" s="2">
        <f>IFERROR(__xludf.DUMMYFUNCTION("""COMPUTED_VALUE"""),45021.716504826385)</f>
        <v>45021.7165</v>
      </c>
      <c r="B573" s="1" t="str">
        <f>IFERROR(__xludf.DUMMYFUNCTION("""COMPUTED_VALUE"""),"India")</f>
        <v>India</v>
      </c>
      <c r="C573" s="1">
        <f>IFERROR(__xludf.DUMMYFUNCTION("""COMPUTED_VALUE"""),603203.0)</f>
        <v>603203</v>
      </c>
      <c r="D573" s="1" t="str">
        <f>IFERROR(__xludf.DUMMYFUNCTION("""COMPUTED_VALUE"""),"Male")</f>
        <v>Male</v>
      </c>
      <c r="E573" s="1" t="str">
        <f>IFERROR(__xludf.DUMMYFUNCTION("""COMPUTED_VALUE"""),"Influencers who had successful careers")</f>
        <v>Influencers who had successful careers</v>
      </c>
      <c r="F573" s="1" t="str">
        <f>IFERROR(__xludf.DUMMYFUNCTION("""COMPUTED_VALUE"""),"Yes, I will earn and do that")</f>
        <v>Yes, I will earn and do that</v>
      </c>
      <c r="G573" s="1" t="str">
        <f>IFERROR(__xludf.DUMMYFUNCTION("""COMPUTED_VALUE"""),"Will work for 3 years or more")</f>
        <v>Will work for 3 years or more</v>
      </c>
      <c r="H573" s="1" t="str">
        <f>IFERROR(__xludf.DUMMYFUNCTION("""COMPUTED_VALUE"""),"Yes")</f>
        <v>Yes</v>
      </c>
      <c r="I573" s="1" t="str">
        <f>IFERROR(__xludf.DUMMYFUNCTION("""COMPUTED_VALUE"""),"Will NOT work for them")</f>
        <v>Will NOT work for them</v>
      </c>
      <c r="J573" s="1">
        <f>IFERROR(__xludf.DUMMYFUNCTION("""COMPUTED_VALUE"""),4.0)</f>
        <v>4</v>
      </c>
      <c r="K573" s="1" t="str">
        <f>IFERROR(__xludf.DUMMYFUNCTION("""COMPUTED_VALUE"""),"Hybrid Working Environment with less than 3 days a month at office")</f>
        <v>Hybrid Working Environment with less than 3 days a month at office</v>
      </c>
      <c r="L573" s="1" t="str">
        <f>IFERROR(__xludf.DUMMYFUNCTION("""COMPUTED_VALUE"""),"Employer who appreciates learning and enables that environment")</f>
        <v>Employer who appreciates learning and enables that environment</v>
      </c>
      <c r="M57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73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573" s="1" t="str">
        <f>IFERROR(__xludf.DUMMYFUNCTION("""COMPUTED_VALUE"""),"Manager who sets goal and helps me achieve it")</f>
        <v>Manager who sets goal and helps me achieve it</v>
      </c>
      <c r="P573" s="1" t="str">
        <f>IFERROR(__xludf.DUMMYFUNCTION("""COMPUTED_VALUE"""),"Work with more than 10 people in my team")</f>
        <v>Work with more than 10 people in my team</v>
      </c>
      <c r="Q573" s="1" t="str">
        <f>IFERROR(__xludf.DUMMYFUNCTION("""COMPUTED_VALUE"""),"Yes, I Understand this is gonna happen everywhere")</f>
        <v>Yes, I Understand this is gonna happen everywhere</v>
      </c>
      <c r="R573" s="1" t="str">
        <f>IFERROR(__xludf.DUMMYFUNCTION("""COMPUTED_VALUE"""),"This will be hard to do, but if it is the right company I would try")</f>
        <v>This will be hard to do, but if it is the right company I would try</v>
      </c>
      <c r="S573" s="1"/>
    </row>
    <row r="574">
      <c r="A574" s="2">
        <f>IFERROR(__xludf.DUMMYFUNCTION("""COMPUTED_VALUE"""),45021.71750006944)</f>
        <v>45021.7175</v>
      </c>
      <c r="B574" s="1" t="str">
        <f>IFERROR(__xludf.DUMMYFUNCTION("""COMPUTED_VALUE"""),"India")</f>
        <v>India</v>
      </c>
      <c r="C574" s="1">
        <f>IFERROR(__xludf.DUMMYFUNCTION("""COMPUTED_VALUE"""),630562.0)</f>
        <v>630562</v>
      </c>
      <c r="D574" s="1" t="str">
        <f>IFERROR(__xludf.DUMMYFUNCTION("""COMPUTED_VALUE"""),"Male")</f>
        <v>Male</v>
      </c>
      <c r="E574" s="1" t="str">
        <f>IFERROR(__xludf.DUMMYFUNCTION("""COMPUTED_VALUE"""),"Influencers who had successful careers")</f>
        <v>Influencers who had successful careers</v>
      </c>
      <c r="F574" s="1" t="str">
        <f>IFERROR(__xludf.DUMMYFUNCTION("""COMPUTED_VALUE"""),"Yes, I will earn and do that")</f>
        <v>Yes, I will earn and do that</v>
      </c>
      <c r="G574" s="1" t="str">
        <f>IFERROR(__xludf.DUMMYFUNCTION("""COMPUTED_VALUE"""),"This will be hard to do, but if it is the right company I would try")</f>
        <v>This will be hard to do, but if it is the right company I would try</v>
      </c>
      <c r="H574" s="1" t="str">
        <f>IFERROR(__xludf.DUMMYFUNCTION("""COMPUTED_VALUE"""),"No")</f>
        <v>No</v>
      </c>
      <c r="I574" s="1" t="str">
        <f>IFERROR(__xludf.DUMMYFUNCTION("""COMPUTED_VALUE"""),"Will NOT work for them")</f>
        <v>Will NOT work for them</v>
      </c>
      <c r="J574" s="1">
        <f>IFERROR(__xludf.DUMMYFUNCTION("""COMPUTED_VALUE"""),5.0)</f>
        <v>5</v>
      </c>
      <c r="K574" s="1" t="str">
        <f>IFERROR(__xludf.DUMMYFUNCTION("""COMPUTED_VALUE"""),"Every Day Office Environment")</f>
        <v>Every Day Office Environment</v>
      </c>
      <c r="L5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74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574" s="1" t="str">
        <f>IFERROR(__xludf.DUMMYFUNCTION("""COMPUTED_VALUE"""),"Manager who clearly describes what she/he needs")</f>
        <v>Manager who clearly describes what she/he needs</v>
      </c>
      <c r="P57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74" s="1" t="str">
        <f>IFERROR(__xludf.DUMMYFUNCTION("""COMPUTED_VALUE"""),"Yes, I Understand this is gonna happen everywhere")</f>
        <v>Yes, I Understand this is gonna happen everywhere</v>
      </c>
      <c r="R574" s="1" t="str">
        <f>IFERROR(__xludf.DUMMYFUNCTION("""COMPUTED_VALUE"""),"This will be hard to do, but if it is the right company I would try")</f>
        <v>This will be hard to do, but if it is the right company I would try</v>
      </c>
      <c r="S574" s="1"/>
    </row>
    <row r="575">
      <c r="A575" s="2">
        <f>IFERROR(__xludf.DUMMYFUNCTION("""COMPUTED_VALUE"""),45021.71847263889)</f>
        <v>45021.71847</v>
      </c>
      <c r="B575" s="1" t="str">
        <f>IFERROR(__xludf.DUMMYFUNCTION("""COMPUTED_VALUE"""),"India")</f>
        <v>India</v>
      </c>
      <c r="C575" s="1">
        <f>IFERROR(__xludf.DUMMYFUNCTION("""COMPUTED_VALUE"""),577204.0)</f>
        <v>577204</v>
      </c>
      <c r="D575" s="1" t="str">
        <f>IFERROR(__xludf.DUMMYFUNCTION("""COMPUTED_VALUE"""),"Female")</f>
        <v>Female</v>
      </c>
      <c r="E575" s="1" t="str">
        <f>IFERROR(__xludf.DUMMYFUNCTION("""COMPUTED_VALUE"""),"People from my circle, but not family members")</f>
        <v>People from my circle, but not family members</v>
      </c>
      <c r="F575" s="1" t="str">
        <f>IFERROR(__xludf.DUMMYFUNCTION("""COMPUTED_VALUE"""),"Yes, I will earn and do that")</f>
        <v>Yes, I will earn and do that</v>
      </c>
      <c r="G575" s="1" t="str">
        <f>IFERROR(__xludf.DUMMYFUNCTION("""COMPUTED_VALUE"""),"This will be hard to do, but if it is the right company I would try")</f>
        <v>This will be hard to do, but if it is the right company I would try</v>
      </c>
      <c r="H575" s="1" t="str">
        <f>IFERROR(__xludf.DUMMYFUNCTION("""COMPUTED_VALUE"""),"No")</f>
        <v>No</v>
      </c>
      <c r="I575" s="1" t="str">
        <f>IFERROR(__xludf.DUMMYFUNCTION("""COMPUTED_VALUE"""),"Will NOT work for them")</f>
        <v>Will NOT work for them</v>
      </c>
      <c r="J575" s="1">
        <f>IFERROR(__xludf.DUMMYFUNCTION("""COMPUTED_VALUE"""),4.0)</f>
        <v>4</v>
      </c>
      <c r="K575" s="1" t="str">
        <f>IFERROR(__xludf.DUMMYFUNCTION("""COMPUTED_VALUE"""),"Fully Remote with Options to travel as and when needed")</f>
        <v>Fully Remote with Options to travel as and when needed</v>
      </c>
      <c r="L575" s="1" t="str">
        <f>IFERROR(__xludf.DUMMYFUNCTION("""COMPUTED_VALUE"""),"Employer who appreciates learning and enables that environment")</f>
        <v>Employer who appreciates learning and enables that environment</v>
      </c>
      <c r="M57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575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575" s="1" t="str">
        <f>IFERROR(__xludf.DUMMYFUNCTION("""COMPUTED_VALUE"""),"Manager who explains what is expected, sets a goal and helps achieve it")</f>
        <v>Manager who explains what is expected, sets a goal and helps achieve it</v>
      </c>
      <c r="P575" s="1" t="str">
        <f>IFERROR(__xludf.DUMMYFUNCTION("""COMPUTED_VALUE"""),"Work alone, Work with 2 to 3 people in my team")</f>
        <v>Work alone, Work with 2 to 3 people in my team</v>
      </c>
      <c r="Q575" s="1" t="str">
        <f>IFERROR(__xludf.DUMMYFUNCTION("""COMPUTED_VALUE"""),"Yes, I Understand this is gonna happen everywhere")</f>
        <v>Yes, I Understand this is gonna happen everywhere</v>
      </c>
      <c r="R575" s="1" t="str">
        <f>IFERROR(__xludf.DUMMYFUNCTION("""COMPUTED_VALUE"""),"No way")</f>
        <v>No way</v>
      </c>
      <c r="S575" s="1"/>
    </row>
    <row r="576">
      <c r="A576" s="2">
        <f>IFERROR(__xludf.DUMMYFUNCTION("""COMPUTED_VALUE"""),45021.720453622685)</f>
        <v>45021.72045</v>
      </c>
      <c r="B576" s="1" t="str">
        <f>IFERROR(__xludf.DUMMYFUNCTION("""COMPUTED_VALUE"""),"India")</f>
        <v>India</v>
      </c>
      <c r="C576" s="1">
        <f>IFERROR(__xludf.DUMMYFUNCTION("""COMPUTED_VALUE"""),442902.0)</f>
        <v>442902</v>
      </c>
      <c r="D576" s="1" t="str">
        <f>IFERROR(__xludf.DUMMYFUNCTION("""COMPUTED_VALUE"""),"Male")</f>
        <v>Male</v>
      </c>
      <c r="E576" s="1" t="str">
        <f>IFERROR(__xludf.DUMMYFUNCTION("""COMPUTED_VALUE"""),"Influencers who had successful careers")</f>
        <v>Influencers who had successful careers</v>
      </c>
      <c r="F576" s="1" t="str">
        <f>IFERROR(__xludf.DUMMYFUNCTION("""COMPUTED_VALUE"""),"No I would not be pursuing Higher Education outside of India")</f>
        <v>No I would not be pursuing Higher Education outside of India</v>
      </c>
      <c r="G576" s="1" t="str">
        <f>IFERROR(__xludf.DUMMYFUNCTION("""COMPUTED_VALUE"""),"This will be hard to do, but if it is the right company I would try")</f>
        <v>This will be hard to do, but if it is the right company I would try</v>
      </c>
      <c r="H576" s="1" t="str">
        <f>IFERROR(__xludf.DUMMYFUNCTION("""COMPUTED_VALUE"""),"Yes")</f>
        <v>Yes</v>
      </c>
      <c r="I576" s="1" t="str">
        <f>IFERROR(__xludf.DUMMYFUNCTION("""COMPUTED_VALUE"""),"Will work for them")</f>
        <v>Will work for them</v>
      </c>
      <c r="J576" s="1">
        <f>IFERROR(__xludf.DUMMYFUNCTION("""COMPUTED_VALUE"""),8.0)</f>
        <v>8</v>
      </c>
      <c r="K576" s="1" t="str">
        <f>IFERROR(__xludf.DUMMYFUNCTION("""COMPUTED_VALUE"""),"Fully Remote with Options to travel as and when needed")</f>
        <v>Fully Remote with Options to travel as and when needed</v>
      </c>
      <c r="L5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6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576" s="1" t="str">
        <f>IFERROR(__xludf.DUMMYFUNCTION("""COMPUTED_VALUE"""),"Teaching in any of the institutes/colleges/online or offline, Business Operations in any organization, Become a content Creator in some platform, I Want to sell things/Sales")</f>
        <v>Teaching in any of the institutes/colleges/online or offline, Business Operations in any organization, Become a content Creator in some platform, I Want to sell things/Sales</v>
      </c>
      <c r="O576" s="1" t="str">
        <f>IFERROR(__xludf.DUMMYFUNCTION("""COMPUTED_VALUE"""),"Manager who explains what is expected, sets a goal and helps achieve it")</f>
        <v>Manager who explains what is expected, sets a goal and helps achieve it</v>
      </c>
      <c r="P576" s="1" t="str">
        <f>IFERROR(__xludf.DUMMYFUNCTION("""COMPUTED_VALUE"""),"Work with 5 to 6 people in my team")</f>
        <v>Work with 5 to 6 people in my team</v>
      </c>
      <c r="Q576" s="1" t="str">
        <f>IFERROR(__xludf.DUMMYFUNCTION("""COMPUTED_VALUE"""),"Yes, I Understand this is gonna happen everywhere")</f>
        <v>Yes, I Understand this is gonna happen everywhere</v>
      </c>
      <c r="R576" s="1" t="str">
        <f>IFERROR(__xludf.DUMMYFUNCTION("""COMPUTED_VALUE"""),"This will be hard to do, but if it is the right company I would try")</f>
        <v>This will be hard to do, but if it is the right company I would try</v>
      </c>
      <c r="S576" s="1"/>
    </row>
    <row r="577">
      <c r="A577" s="2">
        <f>IFERROR(__xludf.DUMMYFUNCTION("""COMPUTED_VALUE"""),45021.72088201389)</f>
        <v>45021.72088</v>
      </c>
      <c r="B577" s="1" t="str">
        <f>IFERROR(__xludf.DUMMYFUNCTION("""COMPUTED_VALUE"""),"India")</f>
        <v>India</v>
      </c>
      <c r="C577" s="1">
        <f>IFERROR(__xludf.DUMMYFUNCTION("""COMPUTED_VALUE"""),641005.0)</f>
        <v>641005</v>
      </c>
      <c r="D577" s="1" t="str">
        <f>IFERROR(__xludf.DUMMYFUNCTION("""COMPUTED_VALUE"""),"Transgender")</f>
        <v>Transgender</v>
      </c>
      <c r="E577" s="1" t="str">
        <f>IFERROR(__xludf.DUMMYFUNCTION("""COMPUTED_VALUE"""),"People who have changed the world for better")</f>
        <v>People who have changed the world for better</v>
      </c>
      <c r="F577" s="1" t="str">
        <f>IFERROR(__xludf.DUMMYFUNCTION("""COMPUTED_VALUE"""),"Yes, I will earn and do that")</f>
        <v>Yes, I will earn and do that</v>
      </c>
      <c r="G577" s="1" t="str">
        <f>IFERROR(__xludf.DUMMYFUNCTION("""COMPUTED_VALUE"""),"This will be hard to do, but if it is the right company I would try")</f>
        <v>This will be hard to do, but if it is the right company I would try</v>
      </c>
      <c r="H577" s="1" t="str">
        <f>IFERROR(__xludf.DUMMYFUNCTION("""COMPUTED_VALUE"""),"No")</f>
        <v>No</v>
      </c>
      <c r="I577" s="1" t="str">
        <f>IFERROR(__xludf.DUMMYFUNCTION("""COMPUTED_VALUE"""),"Will NOT work for them")</f>
        <v>Will NOT work for them</v>
      </c>
      <c r="J577" s="1">
        <f>IFERROR(__xludf.DUMMYFUNCTION("""COMPUTED_VALUE"""),1.0)</f>
        <v>1</v>
      </c>
      <c r="K577" s="1" t="str">
        <f>IFERROR(__xludf.DUMMYFUNCTION("""COMPUTED_VALUE"""),"Every Day Office Environment")</f>
        <v>Every Day Office Environment</v>
      </c>
      <c r="L5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77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577" s="1" t="str">
        <f>IFERROR(__xludf.DUMMYFUNCTION("""COMPUTED_VALUE"""),"Manager who clearly describes what she/he needs")</f>
        <v>Manager who clearly describes what she/he needs</v>
      </c>
      <c r="P577" s="1" t="str">
        <f>IFERROR(__xludf.DUMMYFUNCTION("""COMPUTED_VALUE"""),"Work with 2 to 3 people in my team, Work with 5 to 6 people in my team")</f>
        <v>Work with 2 to 3 people in my team, Work with 5 to 6 people in my team</v>
      </c>
      <c r="Q577" s="1" t="str">
        <f>IFERROR(__xludf.DUMMYFUNCTION("""COMPUTED_VALUE"""),"Yes")</f>
        <v>Yes</v>
      </c>
      <c r="R577" s="1" t="str">
        <f>IFERROR(__xludf.DUMMYFUNCTION("""COMPUTED_VALUE"""),"This will be hard to do, but if it is the right company I would try")</f>
        <v>This will be hard to do, but if it is the right company I would try</v>
      </c>
      <c r="S577" s="1"/>
    </row>
    <row r="578">
      <c r="A578" s="2">
        <f>IFERROR(__xludf.DUMMYFUNCTION("""COMPUTED_VALUE"""),45021.72132240741)</f>
        <v>45021.72132</v>
      </c>
      <c r="B578" s="1" t="str">
        <f>IFERROR(__xludf.DUMMYFUNCTION("""COMPUTED_VALUE"""),"India")</f>
        <v>India</v>
      </c>
      <c r="C578" s="1">
        <f>IFERROR(__xludf.DUMMYFUNCTION("""COMPUTED_VALUE"""),641062.0)</f>
        <v>641062</v>
      </c>
      <c r="D578" s="1" t="str">
        <f>IFERROR(__xludf.DUMMYFUNCTION("""COMPUTED_VALUE"""),"Male")</f>
        <v>Male</v>
      </c>
      <c r="E578" s="1" t="str">
        <f>IFERROR(__xludf.DUMMYFUNCTION("""COMPUTED_VALUE"""),"Social Media like LinkedIn")</f>
        <v>Social Media like LinkedIn</v>
      </c>
      <c r="F578" s="1" t="str">
        <f>IFERROR(__xludf.DUMMYFUNCTION("""COMPUTED_VALUE"""),"No, But if someone could bare the cost I will")</f>
        <v>No, But if someone could bare the cost I will</v>
      </c>
      <c r="G578" s="1" t="str">
        <f>IFERROR(__xludf.DUMMYFUNCTION("""COMPUTED_VALUE"""),"This will be hard to do, but if it is the right company I would try")</f>
        <v>This will be hard to do, but if it is the right company I would try</v>
      </c>
      <c r="H578" s="1" t="str">
        <f>IFERROR(__xludf.DUMMYFUNCTION("""COMPUTED_VALUE"""),"No")</f>
        <v>No</v>
      </c>
      <c r="I578" s="1" t="str">
        <f>IFERROR(__xludf.DUMMYFUNCTION("""COMPUTED_VALUE"""),"Will NOT work for them")</f>
        <v>Will NOT work for them</v>
      </c>
      <c r="J578" s="1">
        <f>IFERROR(__xludf.DUMMYFUNCTION("""COMPUTED_VALUE"""),1.0)</f>
        <v>1</v>
      </c>
      <c r="K578" s="1" t="str">
        <f>IFERROR(__xludf.DUMMYFUNCTION("""COMPUTED_VALUE"""),"Fully Remote with Options to travel as and when needed")</f>
        <v>Fully Remote with Options to travel as and when needed</v>
      </c>
      <c r="L5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78" s="1" t="str">
        <f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578" s="1" t="str">
        <f>IFERROR(__xludf.DUMMYFUNCTION("""COMPUTED_VALUE"""),"Manager who explains what is expected, sets a goal and helps achieve it")</f>
        <v>Manager who explains what is expected, sets a goal and helps achieve it</v>
      </c>
      <c r="P578" s="1" t="str">
        <f>IFERROR(__xludf.DUMMYFUNCTION("""COMPUTED_VALUE"""),"Work with 2 to 3 people in my team")</f>
        <v>Work with 2 to 3 people in my team</v>
      </c>
      <c r="Q578" s="1" t="str">
        <f>IFERROR(__xludf.DUMMYFUNCTION("""COMPUTED_VALUE"""),"Yes, I Understand this is gonna happen everywhere")</f>
        <v>Yes, I Understand this is gonna happen everywhere</v>
      </c>
      <c r="R578" s="1" t="str">
        <f>IFERROR(__xludf.DUMMYFUNCTION("""COMPUTED_VALUE"""),"This will be hard to do, but if it is the right company I would try")</f>
        <v>This will be hard to do, but if it is the right company I would try</v>
      </c>
      <c r="S578" s="1"/>
    </row>
    <row r="579">
      <c r="A579" s="2">
        <f>IFERROR(__xludf.DUMMYFUNCTION("""COMPUTED_VALUE"""),45021.72619560185)</f>
        <v>45021.7262</v>
      </c>
      <c r="B579" s="1" t="str">
        <f>IFERROR(__xludf.DUMMYFUNCTION("""COMPUTED_VALUE"""),"India")</f>
        <v>India</v>
      </c>
      <c r="C579" s="1">
        <f>IFERROR(__xludf.DUMMYFUNCTION("""COMPUTED_VALUE"""),400097.0)</f>
        <v>400097</v>
      </c>
      <c r="D579" s="1" t="str">
        <f>IFERROR(__xludf.DUMMYFUNCTION("""COMPUTED_VALUE"""),"Male")</f>
        <v>Male</v>
      </c>
      <c r="E579" s="1" t="str">
        <f>IFERROR(__xludf.DUMMYFUNCTION("""COMPUTED_VALUE"""),"My Parents")</f>
        <v>My Parents</v>
      </c>
      <c r="F579" s="1" t="str">
        <f>IFERROR(__xludf.DUMMYFUNCTION("""COMPUTED_VALUE"""),"No, But if someone could bare the cost I will")</f>
        <v>No, But if someone could bare the cost I will</v>
      </c>
      <c r="G579" s="1" t="str">
        <f>IFERROR(__xludf.DUMMYFUNCTION("""COMPUTED_VALUE"""),"This will be hard to do, but if it is the right company I would try")</f>
        <v>This will be hard to do, but if it is the right company I would try</v>
      </c>
      <c r="H579" s="1" t="str">
        <f>IFERROR(__xludf.DUMMYFUNCTION("""COMPUTED_VALUE"""),"No")</f>
        <v>No</v>
      </c>
      <c r="I579" s="1" t="str">
        <f>IFERROR(__xludf.DUMMYFUNCTION("""COMPUTED_VALUE"""),"Will NOT work for them")</f>
        <v>Will NOT work for them</v>
      </c>
      <c r="J579" s="1">
        <f>IFERROR(__xludf.DUMMYFUNCTION("""COMPUTED_VALUE"""),3.0)</f>
        <v>3</v>
      </c>
      <c r="K579" s="1" t="str">
        <f>IFERROR(__xludf.DUMMYFUNCTION("""COMPUTED_VALUE"""),"Fully Remote with Options to travel as and when needed")</f>
        <v>Fully Remote with Options to travel as and when needed</v>
      </c>
      <c r="L579" s="1" t="str">
        <f>IFERROR(__xludf.DUMMYFUNCTION("""COMPUTED_VALUE"""),"Employer who appreciates learning and enables that environment")</f>
        <v>Employer who appreciates learning and enables that environment</v>
      </c>
      <c r="M57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79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579" s="1" t="str">
        <f>IFERROR(__xludf.DUMMYFUNCTION("""COMPUTED_VALUE"""),"Manager who clearly describes what she/he needs")</f>
        <v>Manager who clearly describes what she/he needs</v>
      </c>
      <c r="P579" s="1" t="str">
        <f>IFERROR(__xludf.DUMMYFUNCTION("""COMPUTED_VALUE"""),"Work with 7 to 10 or more people in my team")</f>
        <v>Work with 7 to 10 or more people in my team</v>
      </c>
      <c r="Q579" s="1" t="str">
        <f>IFERROR(__xludf.DUMMYFUNCTION("""COMPUTED_VALUE"""),"No")</f>
        <v>No</v>
      </c>
      <c r="R579" s="1" t="str">
        <f>IFERROR(__xludf.DUMMYFUNCTION("""COMPUTED_VALUE"""),"This will be hard to do, but if it is the right company I would try")</f>
        <v>This will be hard to do, but if it is the right company I would try</v>
      </c>
      <c r="S579" s="1"/>
    </row>
    <row r="580">
      <c r="A580" s="2">
        <f>IFERROR(__xludf.DUMMYFUNCTION("""COMPUTED_VALUE"""),45021.72644719908)</f>
        <v>45021.72645</v>
      </c>
      <c r="B580" s="1" t="str">
        <f>IFERROR(__xludf.DUMMYFUNCTION("""COMPUTED_VALUE"""),"India")</f>
        <v>India</v>
      </c>
      <c r="C580" s="1">
        <f>IFERROR(__xludf.DUMMYFUNCTION("""COMPUTED_VALUE"""),442902.0)</f>
        <v>442902</v>
      </c>
      <c r="D580" s="1" t="str">
        <f>IFERROR(__xludf.DUMMYFUNCTION("""COMPUTED_VALUE"""),"Female")</f>
        <v>Female</v>
      </c>
      <c r="E580" s="1" t="str">
        <f>IFERROR(__xludf.DUMMYFUNCTION("""COMPUTED_VALUE"""),"My Parents")</f>
        <v>My Parents</v>
      </c>
      <c r="F580" s="1" t="str">
        <f>IFERROR(__xludf.DUMMYFUNCTION("""COMPUTED_VALUE"""),"No, But if someone could bare the cost I will")</f>
        <v>No, But if someone could bare the cost I will</v>
      </c>
      <c r="G580" s="1" t="str">
        <f>IFERROR(__xludf.DUMMYFUNCTION("""COMPUTED_VALUE"""),"This will be hard to do, but if it is the right company I would try")</f>
        <v>This will be hard to do, but if it is the right company I would try</v>
      </c>
      <c r="H580" s="1" t="str">
        <f>IFERROR(__xludf.DUMMYFUNCTION("""COMPUTED_VALUE"""),"No")</f>
        <v>No</v>
      </c>
      <c r="I580" s="1" t="str">
        <f>IFERROR(__xludf.DUMMYFUNCTION("""COMPUTED_VALUE"""),"Will NOT work for them")</f>
        <v>Will NOT work for them</v>
      </c>
      <c r="J580" s="1">
        <f>IFERROR(__xludf.DUMMYFUNCTION("""COMPUTED_VALUE"""),1.0)</f>
        <v>1</v>
      </c>
      <c r="K580" s="1" t="str">
        <f>IFERROR(__xludf.DUMMYFUNCTION("""COMPUTED_VALUE"""),"Every Day Office Environment")</f>
        <v>Every Day Office Environment</v>
      </c>
      <c r="L580" s="1" t="str">
        <f>IFERROR(__xludf.DUMMYFUNCTION("""COMPUTED_VALUE"""),"Employer who appreciates learning and enables that environment")</f>
        <v>Employer who appreciates learning and enables that environment</v>
      </c>
      <c r="M58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80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580" s="1" t="str">
        <f>IFERROR(__xludf.DUMMYFUNCTION("""COMPUTED_VALUE"""),"Manager who explains what is expected, sets a goal and helps achieve it")</f>
        <v>Manager who explains what is expected, sets a goal and helps achieve it</v>
      </c>
      <c r="P580" s="1" t="str">
        <f>IFERROR(__xludf.DUMMYFUNCTION("""COMPUTED_VALUE"""),"Work with 2 to 3 people in my team")</f>
        <v>Work with 2 to 3 people in my team</v>
      </c>
      <c r="Q580" s="1" t="str">
        <f>IFERROR(__xludf.DUMMYFUNCTION("""COMPUTED_VALUE"""),"No")</f>
        <v>No</v>
      </c>
      <c r="R580" s="1" t="str">
        <f>IFERROR(__xludf.DUMMYFUNCTION("""COMPUTED_VALUE"""),"This will be hard to do, but if it is the right company I would try")</f>
        <v>This will be hard to do, but if it is the right company I would try</v>
      </c>
      <c r="S580" s="1"/>
    </row>
    <row r="581">
      <c r="A581" s="2">
        <f>IFERROR(__xludf.DUMMYFUNCTION("""COMPUTED_VALUE"""),45021.727038576384)</f>
        <v>45021.72704</v>
      </c>
      <c r="B581" s="1" t="str">
        <f>IFERROR(__xludf.DUMMYFUNCTION("""COMPUTED_VALUE"""),"India")</f>
        <v>India</v>
      </c>
      <c r="C581" s="1">
        <f>IFERROR(__xludf.DUMMYFUNCTION("""COMPUTED_VALUE"""),621218.0)</f>
        <v>621218</v>
      </c>
      <c r="D581" s="1" t="str">
        <f>IFERROR(__xludf.DUMMYFUNCTION("""COMPUTED_VALUE"""),"Female")</f>
        <v>Female</v>
      </c>
      <c r="E581" s="1" t="str">
        <f>IFERROR(__xludf.DUMMYFUNCTION("""COMPUTED_VALUE"""),"My Parents")</f>
        <v>My Parents</v>
      </c>
      <c r="F581" s="1" t="str">
        <f>IFERROR(__xludf.DUMMYFUNCTION("""COMPUTED_VALUE"""),"No, But if someone could bare the cost I will")</f>
        <v>No, But if someone could bare the cost I will</v>
      </c>
      <c r="G581" s="1" t="str">
        <f>IFERROR(__xludf.DUMMYFUNCTION("""COMPUTED_VALUE"""),"This will be hard to do, but if it is the right company I would try")</f>
        <v>This will be hard to do, but if it is the right company I would try</v>
      </c>
      <c r="H581" s="1" t="str">
        <f>IFERROR(__xludf.DUMMYFUNCTION("""COMPUTED_VALUE"""),"No")</f>
        <v>No</v>
      </c>
      <c r="I581" s="1" t="str">
        <f>IFERROR(__xludf.DUMMYFUNCTION("""COMPUTED_VALUE"""),"Will NOT work for them")</f>
        <v>Will NOT work for them</v>
      </c>
      <c r="J581" s="1">
        <f>IFERROR(__xludf.DUMMYFUNCTION("""COMPUTED_VALUE"""),2.0)</f>
        <v>2</v>
      </c>
      <c r="K581" s="1" t="str">
        <f>IFERROR(__xludf.DUMMYFUNCTION("""COMPUTED_VALUE"""),"Every Day Office Environment")</f>
        <v>Every Day Office Environment</v>
      </c>
      <c r="L581" s="1" t="str">
        <f>IFERROR(__xludf.DUMMYFUNCTION("""COMPUTED_VALUE"""),"Employer who appreciates learning and enables that environment")</f>
        <v>Employer who appreciates learning and enables that environment</v>
      </c>
      <c r="M58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81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581" s="1" t="str">
        <f>IFERROR(__xludf.DUMMYFUNCTION("""COMPUTED_VALUE"""),"Manager who explains what is expected, sets a goal and helps achieve it")</f>
        <v>Manager who explains what is expected, sets a goal and helps achieve it</v>
      </c>
      <c r="P581" s="1" t="str">
        <f>IFERROR(__xludf.DUMMYFUNCTION("""COMPUTED_VALUE"""),"Work alone, Work with 2 to 3 people in my team")</f>
        <v>Work alone, Work with 2 to 3 people in my team</v>
      </c>
      <c r="Q581" s="1" t="str">
        <f>IFERROR(__xludf.DUMMYFUNCTION("""COMPUTED_VALUE"""),"No")</f>
        <v>No</v>
      </c>
      <c r="R581" s="1" t="str">
        <f>IFERROR(__xludf.DUMMYFUNCTION("""COMPUTED_VALUE"""),"This will be hard to do, but if it is the right company I would try")</f>
        <v>This will be hard to do, but if it is the right company I would try</v>
      </c>
      <c r="S581" s="1"/>
    </row>
    <row r="582">
      <c r="A582" s="2">
        <f>IFERROR(__xludf.DUMMYFUNCTION("""COMPUTED_VALUE"""),45021.72814695602)</f>
        <v>45021.72815</v>
      </c>
      <c r="B582" s="1" t="str">
        <f>IFERROR(__xludf.DUMMYFUNCTION("""COMPUTED_VALUE"""),"India")</f>
        <v>India</v>
      </c>
      <c r="C582" s="1">
        <f>IFERROR(__xludf.DUMMYFUNCTION("""COMPUTED_VALUE"""),560100.0)</f>
        <v>560100</v>
      </c>
      <c r="D582" s="1" t="str">
        <f>IFERROR(__xludf.DUMMYFUNCTION("""COMPUTED_VALUE"""),"Female")</f>
        <v>Female</v>
      </c>
      <c r="E582" s="1" t="str">
        <f>IFERROR(__xludf.DUMMYFUNCTION("""COMPUTED_VALUE"""),"People from my circle, but not family members")</f>
        <v>People from my circle, but not family members</v>
      </c>
      <c r="F582" s="1" t="str">
        <f>IFERROR(__xludf.DUMMYFUNCTION("""COMPUTED_VALUE"""),"No I would not be pursuing Higher Education outside of India")</f>
        <v>No I would not be pursuing Higher Education outside of India</v>
      </c>
      <c r="G582" s="1" t="str">
        <f>IFERROR(__xludf.DUMMYFUNCTION("""COMPUTED_VALUE"""),"This will be hard to do, but if it is the right company I would try")</f>
        <v>This will be hard to do, but if it is the right company I would try</v>
      </c>
      <c r="H582" s="1" t="str">
        <f>IFERROR(__xludf.DUMMYFUNCTION("""COMPUTED_VALUE"""),"No")</f>
        <v>No</v>
      </c>
      <c r="I582" s="1" t="str">
        <f>IFERROR(__xludf.DUMMYFUNCTION("""COMPUTED_VALUE"""),"Will NOT work for them")</f>
        <v>Will NOT work for them</v>
      </c>
      <c r="J582" s="1">
        <f>IFERROR(__xludf.DUMMYFUNCTION("""COMPUTED_VALUE"""),5.0)</f>
        <v>5</v>
      </c>
      <c r="K582" s="1" t="str">
        <f>IFERROR(__xludf.DUMMYFUNCTION("""COMPUTED_VALUE"""),"Hybrid Working Environment with more than 15 days a month at office")</f>
        <v>Hybrid Working Environment with more than 15 days a month at office</v>
      </c>
      <c r="L582" s="1" t="str">
        <f>IFERROR(__xludf.DUMMYFUNCTION("""COMPUTED_VALUE"""),"Employer who appreciates learning and enables that environment")</f>
        <v>Employer who appreciates learning and enables that environment</v>
      </c>
      <c r="M58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82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582" s="1" t="str">
        <f>IFERROR(__xludf.DUMMYFUNCTION("""COMPUTED_VALUE"""),"Manager who explains what is expected, sets a goal and helps achieve it")</f>
        <v>Manager who explains what is expected, sets a goal and helps achieve it</v>
      </c>
      <c r="P582" s="1" t="str">
        <f>IFERROR(__xludf.DUMMYFUNCTION("""COMPUTED_VALUE"""),"Work with more than 10 people in my team")</f>
        <v>Work with more than 10 people in my team</v>
      </c>
      <c r="Q582" s="1" t="str">
        <f>IFERROR(__xludf.DUMMYFUNCTION("""COMPUTED_VALUE"""),"No")</f>
        <v>No</v>
      </c>
      <c r="R582" s="1" t="str">
        <f>IFERROR(__xludf.DUMMYFUNCTION("""COMPUTED_VALUE"""),"No way")</f>
        <v>No way</v>
      </c>
      <c r="S582" s="1"/>
    </row>
    <row r="583">
      <c r="A583" s="2">
        <f>IFERROR(__xludf.DUMMYFUNCTION("""COMPUTED_VALUE"""),45021.73107821759)</f>
        <v>45021.73108</v>
      </c>
      <c r="B583" s="1" t="str">
        <f>IFERROR(__xludf.DUMMYFUNCTION("""COMPUTED_VALUE"""),"India")</f>
        <v>India</v>
      </c>
      <c r="C583" s="1">
        <f>IFERROR(__xludf.DUMMYFUNCTION("""COMPUTED_VALUE"""),364001.0)</f>
        <v>364001</v>
      </c>
      <c r="D583" s="1" t="str">
        <f>IFERROR(__xludf.DUMMYFUNCTION("""COMPUTED_VALUE"""),"Female")</f>
        <v>Female</v>
      </c>
      <c r="E583" s="1" t="str">
        <f>IFERROR(__xludf.DUMMYFUNCTION("""COMPUTED_VALUE"""),"People who have changed the world for better")</f>
        <v>People who have changed the world for better</v>
      </c>
      <c r="F583" s="1" t="str">
        <f>IFERROR(__xludf.DUMMYFUNCTION("""COMPUTED_VALUE"""),"Yes, I will earn and do that")</f>
        <v>Yes, I will earn and do that</v>
      </c>
      <c r="G583" s="1" t="str">
        <f>IFERROR(__xludf.DUMMYFUNCTION("""COMPUTED_VALUE"""),"This will be hard to do, but if it is the right company I would try")</f>
        <v>This will be hard to do, but if it is the right company I would try</v>
      </c>
      <c r="H583" s="1" t="str">
        <f>IFERROR(__xludf.DUMMYFUNCTION("""COMPUTED_VALUE"""),"No")</f>
        <v>No</v>
      </c>
      <c r="I583" s="1" t="str">
        <f>IFERROR(__xludf.DUMMYFUNCTION("""COMPUTED_VALUE"""),"Will NOT work for them")</f>
        <v>Will NOT work for them</v>
      </c>
      <c r="J583" s="1">
        <f>IFERROR(__xludf.DUMMYFUNCTION("""COMPUTED_VALUE"""),3.0)</f>
        <v>3</v>
      </c>
      <c r="K583" s="1" t="str">
        <f>IFERROR(__xludf.DUMMYFUNCTION("""COMPUTED_VALUE"""),"Every Day Office Environment")</f>
        <v>Every Day Office Environment</v>
      </c>
      <c r="L583" s="1" t="str">
        <f>IFERROR(__xludf.DUMMYFUNCTION("""COMPUTED_VALUE"""),"Employer who appreciates learning and enables that environment")</f>
        <v>Employer who appreciates learning and enables that environment</v>
      </c>
      <c r="M5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83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583" s="1" t="str">
        <f>IFERROR(__xludf.DUMMYFUNCTION("""COMPUTED_VALUE"""),"Manager who explains what is expected, sets a goal and helps achieve it")</f>
        <v>Manager who explains what is expected, sets a goal and helps achieve it</v>
      </c>
      <c r="P583" s="1" t="str">
        <f>IFERROR(__xludf.DUMMYFUNCTION("""COMPUTED_VALUE"""),"Work with more than 10 people in my team")</f>
        <v>Work with more than 10 people in my team</v>
      </c>
      <c r="Q583" s="1" t="str">
        <f>IFERROR(__xludf.DUMMYFUNCTION("""COMPUTED_VALUE"""),"Yes, I Understand this is gonna happen everywhere")</f>
        <v>Yes, I Understand this is gonna happen everywhere</v>
      </c>
      <c r="R583" s="1" t="str">
        <f>IFERROR(__xludf.DUMMYFUNCTION("""COMPUTED_VALUE"""),"This will be hard to do, but if it is the right company I would try")</f>
        <v>This will be hard to do, but if it is the right company I would try</v>
      </c>
      <c r="S583" s="1"/>
    </row>
    <row r="584">
      <c r="A584" s="2">
        <f>IFERROR(__xludf.DUMMYFUNCTION("""COMPUTED_VALUE"""),45021.7322719213)</f>
        <v>45021.73227</v>
      </c>
      <c r="B584" s="1" t="str">
        <f>IFERROR(__xludf.DUMMYFUNCTION("""COMPUTED_VALUE"""),"India")</f>
        <v>India</v>
      </c>
      <c r="C584" s="1">
        <f>IFERROR(__xludf.DUMMYFUNCTION("""COMPUTED_VALUE"""),442501.0)</f>
        <v>442501</v>
      </c>
      <c r="D584" s="1" t="str">
        <f>IFERROR(__xludf.DUMMYFUNCTION("""COMPUTED_VALUE"""),"Female")</f>
        <v>Female</v>
      </c>
      <c r="E584" s="1" t="str">
        <f>IFERROR(__xludf.DUMMYFUNCTION("""COMPUTED_VALUE"""),"People who have changed the world for better")</f>
        <v>People who have changed the world for better</v>
      </c>
      <c r="F584" s="1" t="str">
        <f>IFERROR(__xludf.DUMMYFUNCTION("""COMPUTED_VALUE"""),"Yes, I will earn and do that")</f>
        <v>Yes, I will earn and do that</v>
      </c>
      <c r="G584" s="1" t="str">
        <f>IFERROR(__xludf.DUMMYFUNCTION("""COMPUTED_VALUE"""),"This will be hard to do, but if it is the right company I would try")</f>
        <v>This will be hard to do, but if it is the right company I would try</v>
      </c>
      <c r="H584" s="1" t="str">
        <f>IFERROR(__xludf.DUMMYFUNCTION("""COMPUTED_VALUE"""),"Yes")</f>
        <v>Yes</v>
      </c>
      <c r="I584" s="1" t="str">
        <f>IFERROR(__xludf.DUMMYFUNCTION("""COMPUTED_VALUE"""),"Will work for them")</f>
        <v>Will work for them</v>
      </c>
      <c r="J584" s="1">
        <f>IFERROR(__xludf.DUMMYFUNCTION("""COMPUTED_VALUE"""),3.0)</f>
        <v>3</v>
      </c>
      <c r="K584" s="1" t="str">
        <f>IFERROR(__xludf.DUMMYFUNCTION("""COMPUTED_VALUE"""),"Every Day Office Environment")</f>
        <v>Every Day Office Environment</v>
      </c>
      <c r="L5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584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584" s="1" t="str">
        <f>IFERROR(__xludf.DUMMYFUNCTION("""COMPUTED_VALUE"""),"Manager who sets targets and expects me to achieve it")</f>
        <v>Manager who sets targets and expects me to achieve it</v>
      </c>
      <c r="P584" s="1" t="str">
        <f>IFERROR(__xludf.DUMMYFUNCTION("""COMPUTED_VALUE"""),"Work with 5 to 6 people in my team")</f>
        <v>Work with 5 to 6 people in my team</v>
      </c>
      <c r="Q584" s="1" t="str">
        <f>IFERROR(__xludf.DUMMYFUNCTION("""COMPUTED_VALUE"""),"No")</f>
        <v>No</v>
      </c>
      <c r="R584" s="1" t="str">
        <f>IFERROR(__xludf.DUMMYFUNCTION("""COMPUTED_VALUE"""),"This will be hard to do, but if it is the right company I would try")</f>
        <v>This will be hard to do, but if it is the right company I would try</v>
      </c>
      <c r="S584" s="1"/>
    </row>
    <row r="585">
      <c r="A585" s="2">
        <f>IFERROR(__xludf.DUMMYFUNCTION("""COMPUTED_VALUE"""),45021.73291402777)</f>
        <v>45021.73291</v>
      </c>
      <c r="B585" s="1" t="str">
        <f>IFERROR(__xludf.DUMMYFUNCTION("""COMPUTED_VALUE"""),"India")</f>
        <v>India</v>
      </c>
      <c r="C585" s="1">
        <f>IFERROR(__xludf.DUMMYFUNCTION("""COMPUTED_VALUE"""),500083.0)</f>
        <v>500083</v>
      </c>
      <c r="D585" s="1" t="str">
        <f>IFERROR(__xludf.DUMMYFUNCTION("""COMPUTED_VALUE"""),"Male")</f>
        <v>Male</v>
      </c>
      <c r="E585" s="1" t="str">
        <f>IFERROR(__xludf.DUMMYFUNCTION("""COMPUTED_VALUE"""),"My Parents")</f>
        <v>My Parents</v>
      </c>
      <c r="F585" s="1" t="str">
        <f>IFERROR(__xludf.DUMMYFUNCTION("""COMPUTED_VALUE"""),"Yes, I will earn and do that")</f>
        <v>Yes, I will earn and do that</v>
      </c>
      <c r="G585" s="1" t="str">
        <f>IFERROR(__xludf.DUMMYFUNCTION("""COMPUTED_VALUE"""),"This will be hard to do, but if it is the right company I would try")</f>
        <v>This will be hard to do, but if it is the right company I would try</v>
      </c>
      <c r="H585" s="1" t="str">
        <f>IFERROR(__xludf.DUMMYFUNCTION("""COMPUTED_VALUE"""),"No")</f>
        <v>No</v>
      </c>
      <c r="I585" s="1" t="str">
        <f>IFERROR(__xludf.DUMMYFUNCTION("""COMPUTED_VALUE"""),"Will NOT work for them")</f>
        <v>Will NOT work for them</v>
      </c>
      <c r="J585" s="1">
        <f>IFERROR(__xludf.DUMMYFUNCTION("""COMPUTED_VALUE"""),5.0)</f>
        <v>5</v>
      </c>
      <c r="K585" s="1" t="str">
        <f>IFERROR(__xludf.DUMMYFUNCTION("""COMPUTED_VALUE"""),"Hybrid Working Environment with less than 3 days a month at office")</f>
        <v>Hybrid Working Environment with less than 3 days a month at office</v>
      </c>
      <c r="L5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585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585" s="1" t="str">
        <f>IFERROR(__xludf.DUMMYFUNCTION("""COMPUTED_VALUE"""),"Manager who explains what is expected, sets a goal and helps achieve it")</f>
        <v>Manager who explains what is expected, sets a goal and helps achieve it</v>
      </c>
      <c r="P585" s="1" t="str">
        <f>IFERROR(__xludf.DUMMYFUNCTION("""COMPUTED_VALUE"""),"Work alone")</f>
        <v>Work alone</v>
      </c>
      <c r="Q585" s="1" t="str">
        <f>IFERROR(__xludf.DUMMYFUNCTION("""COMPUTED_VALUE"""),"Yes")</f>
        <v>Yes</v>
      </c>
      <c r="R585" s="1" t="str">
        <f>IFERROR(__xludf.DUMMYFUNCTION("""COMPUTED_VALUE"""),"This will be hard to do, but if it is the right company I would try")</f>
        <v>This will be hard to do, but if it is the right company I would try</v>
      </c>
      <c r="S585" s="1"/>
    </row>
    <row r="586">
      <c r="A586" s="2">
        <f>IFERROR(__xludf.DUMMYFUNCTION("""COMPUTED_VALUE"""),45021.73323196759)</f>
        <v>45021.73323</v>
      </c>
      <c r="B586" s="1" t="str">
        <f>IFERROR(__xludf.DUMMYFUNCTION("""COMPUTED_VALUE"""),"India")</f>
        <v>India</v>
      </c>
      <c r="C586" s="1">
        <f>IFERROR(__xludf.DUMMYFUNCTION("""COMPUTED_VALUE"""),670301.0)</f>
        <v>670301</v>
      </c>
      <c r="D586" s="1" t="str">
        <f>IFERROR(__xludf.DUMMYFUNCTION("""COMPUTED_VALUE"""),"Male")</f>
        <v>Male</v>
      </c>
      <c r="E586" s="1" t="str">
        <f>IFERROR(__xludf.DUMMYFUNCTION("""COMPUTED_VALUE"""),"My Parents")</f>
        <v>My Parents</v>
      </c>
      <c r="F586" s="1" t="str">
        <f>IFERROR(__xludf.DUMMYFUNCTION("""COMPUTED_VALUE"""),"Yes, I will earn and do that")</f>
        <v>Yes, I will earn and do that</v>
      </c>
      <c r="G586" s="1" t="str">
        <f>IFERROR(__xludf.DUMMYFUNCTION("""COMPUTED_VALUE"""),"This will be hard to do, but if it is the right company I would try")</f>
        <v>This will be hard to do, but if it is the right company I would try</v>
      </c>
      <c r="H586" s="1" t="str">
        <f>IFERROR(__xludf.DUMMYFUNCTION("""COMPUTED_VALUE"""),"No")</f>
        <v>No</v>
      </c>
      <c r="I586" s="1" t="str">
        <f>IFERROR(__xludf.DUMMYFUNCTION("""COMPUTED_VALUE"""),"Will NOT work for them")</f>
        <v>Will NOT work for them</v>
      </c>
      <c r="J586" s="1">
        <f>IFERROR(__xludf.DUMMYFUNCTION("""COMPUTED_VALUE"""),5.0)</f>
        <v>5</v>
      </c>
      <c r="K586" s="1" t="str">
        <f>IFERROR(__xludf.DUMMYFUNCTION("""COMPUTED_VALUE"""),"Every Day Office Environment")</f>
        <v>Every Day Office Environment</v>
      </c>
      <c r="L586" s="1" t="str">
        <f>IFERROR(__xludf.DUMMYFUNCTION("""COMPUTED_VALUE"""),"Employer who appreciates learning and enables that environment")</f>
        <v>Employer who appreciates learning and enables that environment</v>
      </c>
      <c r="M58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86" s="1" t="str">
        <f>IFERROR(__xludf.DUMMYFUNCTION("""COMPUTED_VALUE"""),"Design and Creative strategy in any company, Design and Develop amazing software, Work as a freelancer and do my thing my way, Become a content Creator in some platform")</f>
        <v>Design and Creative strategy in any company, Design and Develop amazing software, Work as a freelancer and do my thing my way, Become a content Creator in some platform</v>
      </c>
      <c r="O586" s="1" t="str">
        <f>IFERROR(__xludf.DUMMYFUNCTION("""COMPUTED_VALUE"""),"Manager who explains what is expected, sets a goal and helps achieve it")</f>
        <v>Manager who explains what is expected, sets a goal and helps achieve it</v>
      </c>
      <c r="P586" s="1" t="str">
        <f>IFERROR(__xludf.DUMMYFUNCTION("""COMPUTED_VALUE"""),"Work alone")</f>
        <v>Work alone</v>
      </c>
      <c r="Q586" s="1" t="str">
        <f>IFERROR(__xludf.DUMMYFUNCTION("""COMPUTED_VALUE"""),"No")</f>
        <v>No</v>
      </c>
      <c r="R586" s="1" t="str">
        <f>IFERROR(__xludf.DUMMYFUNCTION("""COMPUTED_VALUE"""),"No way")</f>
        <v>No way</v>
      </c>
      <c r="S586" s="1"/>
    </row>
    <row r="587">
      <c r="A587" s="2">
        <f>IFERROR(__xludf.DUMMYFUNCTION("""COMPUTED_VALUE"""),45021.73564640046)</f>
        <v>45021.73565</v>
      </c>
      <c r="B587" s="1" t="str">
        <f>IFERROR(__xludf.DUMMYFUNCTION("""COMPUTED_VALUE"""),"India")</f>
        <v>India</v>
      </c>
      <c r="C587" s="1">
        <f>IFERROR(__xludf.DUMMYFUNCTION("""COMPUTED_VALUE"""),400607.0)</f>
        <v>400607</v>
      </c>
      <c r="D587" s="1" t="str">
        <f>IFERROR(__xludf.DUMMYFUNCTION("""COMPUTED_VALUE"""),"Male")</f>
        <v>Male</v>
      </c>
      <c r="E587" s="1" t="str">
        <f>IFERROR(__xludf.DUMMYFUNCTION("""COMPUTED_VALUE"""),"People who have changed the world for better")</f>
        <v>People who have changed the world for better</v>
      </c>
      <c r="F587" s="1" t="str">
        <f>IFERROR(__xludf.DUMMYFUNCTION("""COMPUTED_VALUE"""),"No I would not be pursuing Higher Education outside of India")</f>
        <v>No I would not be pursuing Higher Education outside of India</v>
      </c>
      <c r="G587" s="1" t="str">
        <f>IFERROR(__xludf.DUMMYFUNCTION("""COMPUTED_VALUE"""),"This will be hard to do, but if it is the right company I would try")</f>
        <v>This will be hard to do, but if it is the right company I would try</v>
      </c>
      <c r="H587" s="1" t="str">
        <f>IFERROR(__xludf.DUMMYFUNCTION("""COMPUTED_VALUE"""),"No")</f>
        <v>No</v>
      </c>
      <c r="I587" s="1" t="str">
        <f>IFERROR(__xludf.DUMMYFUNCTION("""COMPUTED_VALUE"""),"Will NOT work for them")</f>
        <v>Will NOT work for them</v>
      </c>
      <c r="J587" s="1">
        <f>IFERROR(__xludf.DUMMYFUNCTION("""COMPUTED_VALUE"""),5.0)</f>
        <v>5</v>
      </c>
      <c r="K587" s="1" t="str">
        <f>IFERROR(__xludf.DUMMYFUNCTION("""COMPUTED_VALUE"""),"Hybrid Working Environment with more than 15 days a month at office")</f>
        <v>Hybrid Working Environment with more than 15 days a month at office</v>
      </c>
      <c r="L587" s="1" t="str">
        <f>IFERROR(__xludf.DUMMYFUNCTION("""COMPUTED_VALUE"""),"Employer who appreciates learning and enables that environment")</f>
        <v>Employer who appreciates learning and enables that environment</v>
      </c>
      <c r="M5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8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587" s="1" t="str">
        <f>IFERROR(__xludf.DUMMYFUNCTION("""COMPUTED_VALUE"""),"Manager who explains what is expected, sets a goal and helps achieve it")</f>
        <v>Manager who explains what is expected, sets a goal and helps achieve it</v>
      </c>
      <c r="P587" s="1" t="str">
        <f>IFERROR(__xludf.DUMMYFUNCTION("""COMPUTED_VALUE"""),"Work with 2 to 3 people in my team")</f>
        <v>Work with 2 to 3 people in my team</v>
      </c>
      <c r="Q587" s="1" t="str">
        <f>IFERROR(__xludf.DUMMYFUNCTION("""COMPUTED_VALUE"""),"Yes, I Understand this is gonna happen everywhere")</f>
        <v>Yes, I Understand this is gonna happen everywhere</v>
      </c>
      <c r="R587" s="1" t="str">
        <f>IFERROR(__xludf.DUMMYFUNCTION("""COMPUTED_VALUE"""),"No way")</f>
        <v>No way</v>
      </c>
      <c r="S587" s="1"/>
    </row>
    <row r="588">
      <c r="A588" s="2">
        <f>IFERROR(__xludf.DUMMYFUNCTION("""COMPUTED_VALUE"""),45021.73617056713)</f>
        <v>45021.73617</v>
      </c>
      <c r="B588" s="1" t="str">
        <f>IFERROR(__xludf.DUMMYFUNCTION("""COMPUTED_VALUE"""),"India")</f>
        <v>India</v>
      </c>
      <c r="C588" s="1">
        <f>IFERROR(__xludf.DUMMYFUNCTION("""COMPUTED_VALUE"""),632515.0)</f>
        <v>632515</v>
      </c>
      <c r="D588" s="1" t="str">
        <f>IFERROR(__xludf.DUMMYFUNCTION("""COMPUTED_VALUE"""),"Male")</f>
        <v>Male</v>
      </c>
      <c r="E588" s="1" t="str">
        <f>IFERROR(__xludf.DUMMYFUNCTION("""COMPUTED_VALUE"""),"Social Media like LinkedIn")</f>
        <v>Social Media like LinkedIn</v>
      </c>
      <c r="F588" s="1" t="str">
        <f>IFERROR(__xludf.DUMMYFUNCTION("""COMPUTED_VALUE"""),"No I would not be pursuing Higher Education outside of India")</f>
        <v>No I would not be pursuing Higher Education outside of India</v>
      </c>
      <c r="G588" s="1" t="str">
        <f>IFERROR(__xludf.DUMMYFUNCTION("""COMPUTED_VALUE"""),"This will be hard to do, but if it is the right company I would try")</f>
        <v>This will be hard to do, but if it is the right company I would try</v>
      </c>
      <c r="H588" s="1" t="str">
        <f>IFERROR(__xludf.DUMMYFUNCTION("""COMPUTED_VALUE"""),"No")</f>
        <v>No</v>
      </c>
      <c r="I588" s="1" t="str">
        <f>IFERROR(__xludf.DUMMYFUNCTION("""COMPUTED_VALUE"""),"Will NOT work for them")</f>
        <v>Will NOT work for them</v>
      </c>
      <c r="J588" s="1">
        <f>IFERROR(__xludf.DUMMYFUNCTION("""COMPUTED_VALUE"""),5.0)</f>
        <v>5</v>
      </c>
      <c r="K588" s="1" t="str">
        <f>IFERROR(__xludf.DUMMYFUNCTION("""COMPUTED_VALUE"""),"Fully Remote with Options to travel as and when needed")</f>
        <v>Fully Remote with Options to travel as and when needed</v>
      </c>
      <c r="L588" s="1" t="str">
        <f>IFERROR(__xludf.DUMMYFUNCTION("""COMPUTED_VALUE"""),"Employer who rewards learning and enables that environment")</f>
        <v>Employer who rewards learning and enables that environment</v>
      </c>
      <c r="M58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88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588" s="1" t="str">
        <f>IFERROR(__xludf.DUMMYFUNCTION("""COMPUTED_VALUE"""),"Manager who explains what is expected, sets a goal and helps achieve it")</f>
        <v>Manager who explains what is expected, sets a goal and helps achieve it</v>
      </c>
      <c r="P58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88" s="1" t="str">
        <f>IFERROR(__xludf.DUMMYFUNCTION("""COMPUTED_VALUE"""),"Yes")</f>
        <v>Yes</v>
      </c>
      <c r="R588" s="1" t="str">
        <f>IFERROR(__xludf.DUMMYFUNCTION("""COMPUTED_VALUE"""),"This will be hard to do, but if it is the right company I would try")</f>
        <v>This will be hard to do, but if it is the right company I would try</v>
      </c>
      <c r="S588" s="1"/>
    </row>
    <row r="589">
      <c r="A589" s="2">
        <f>IFERROR(__xludf.DUMMYFUNCTION("""COMPUTED_VALUE"""),45021.7368515625)</f>
        <v>45021.73685</v>
      </c>
      <c r="B589" s="1" t="str">
        <f>IFERROR(__xludf.DUMMYFUNCTION("""COMPUTED_VALUE"""),"India")</f>
        <v>India</v>
      </c>
      <c r="C589" s="1">
        <f>IFERROR(__xludf.DUMMYFUNCTION("""COMPUTED_VALUE"""),516329.0)</f>
        <v>516329</v>
      </c>
      <c r="D589" s="1" t="str">
        <f>IFERROR(__xludf.DUMMYFUNCTION("""COMPUTED_VALUE"""),"Female")</f>
        <v>Female</v>
      </c>
      <c r="E589" s="1" t="str">
        <f>IFERROR(__xludf.DUMMYFUNCTION("""COMPUTED_VALUE"""),"My Parents")</f>
        <v>My Parents</v>
      </c>
      <c r="F589" s="1" t="str">
        <f>IFERROR(__xludf.DUMMYFUNCTION("""COMPUTED_VALUE"""),"No, But if someone could bare the cost I will")</f>
        <v>No, But if someone could bare the cost I will</v>
      </c>
      <c r="G589" s="1" t="str">
        <f>IFERROR(__xludf.DUMMYFUNCTION("""COMPUTED_VALUE"""),"Will work for 3 years or more")</f>
        <v>Will work for 3 years or more</v>
      </c>
      <c r="H589" s="1" t="str">
        <f>IFERROR(__xludf.DUMMYFUNCTION("""COMPUTED_VALUE"""),"No")</f>
        <v>No</v>
      </c>
      <c r="I589" s="1" t="str">
        <f>IFERROR(__xludf.DUMMYFUNCTION("""COMPUTED_VALUE"""),"Will work for them")</f>
        <v>Will work for them</v>
      </c>
      <c r="J589" s="1">
        <f>IFERROR(__xludf.DUMMYFUNCTION("""COMPUTED_VALUE"""),7.0)</f>
        <v>7</v>
      </c>
      <c r="K589" s="1" t="str">
        <f>IFERROR(__xludf.DUMMYFUNCTION("""COMPUTED_VALUE"""),"Fully Remote with Options to travel as and when needed")</f>
        <v>Fully Remote with Options to travel as and when needed</v>
      </c>
      <c r="L5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589" s="1" t="str">
        <f>IFERROR(__xludf.DUMMYFUNCTION("""COMPUTED_VALUE"""),"Business Operations in any organization, Work in a BPO setup for some well known client, An Artificial Intelligence Specialist / Talking to Robots, Manufacturing / Oil and Gas/ Construction / Hard Physical Work related")</f>
        <v>Business Operations in any organization, Work in a BPO setup for some well known client, An Artificial Intelligence Specialist / Talking to Robots, Manufacturing / Oil and Gas/ Construction / Hard Physical Work related</v>
      </c>
      <c r="O589" s="1" t="str">
        <f>IFERROR(__xludf.DUMMYFUNCTION("""COMPUTED_VALUE"""),"Manager who explains what is expected, sets a goal and helps achieve it")</f>
        <v>Manager who explains what is expected, sets a goal and helps achieve it</v>
      </c>
      <c r="P589" s="1" t="str">
        <f>IFERROR(__xludf.DUMMYFUNCTION("""COMPUTED_VALUE"""),"Work with 2 to 3 people in my team, Work with 5 to 6 people in my team")</f>
        <v>Work with 2 to 3 people in my team, Work with 5 to 6 people in my team</v>
      </c>
      <c r="Q589" s="1" t="str">
        <f>IFERROR(__xludf.DUMMYFUNCTION("""COMPUTED_VALUE"""),"Yes")</f>
        <v>Yes</v>
      </c>
      <c r="R589" s="1" t="str">
        <f>IFERROR(__xludf.DUMMYFUNCTION("""COMPUTED_VALUE"""),"Will work for 7 years or more")</f>
        <v>Will work for 7 years or more</v>
      </c>
      <c r="S589" s="1"/>
    </row>
    <row r="590">
      <c r="A590" s="2">
        <f>IFERROR(__xludf.DUMMYFUNCTION("""COMPUTED_VALUE"""),45021.738362696764)</f>
        <v>45021.73836</v>
      </c>
      <c r="B590" s="1" t="str">
        <f>IFERROR(__xludf.DUMMYFUNCTION("""COMPUTED_VALUE"""),"India")</f>
        <v>India</v>
      </c>
      <c r="C590" s="1">
        <f>IFERROR(__xludf.DUMMYFUNCTION("""COMPUTED_VALUE"""),620001.0)</f>
        <v>620001</v>
      </c>
      <c r="D590" s="1" t="str">
        <f>IFERROR(__xludf.DUMMYFUNCTION("""COMPUTED_VALUE"""),"Female")</f>
        <v>Female</v>
      </c>
      <c r="E590" s="1" t="str">
        <f>IFERROR(__xludf.DUMMYFUNCTION("""COMPUTED_VALUE"""),"People from my circle, but not family members")</f>
        <v>People from my circle, but not family members</v>
      </c>
      <c r="F590" s="1" t="str">
        <f>IFERROR(__xludf.DUMMYFUNCTION("""COMPUTED_VALUE"""),"No, But if someone could bare the cost I will")</f>
        <v>No, But if someone could bare the cost I will</v>
      </c>
      <c r="G590" s="1" t="str">
        <f>IFERROR(__xludf.DUMMYFUNCTION("""COMPUTED_VALUE"""),"Will work for 3 years or more")</f>
        <v>Will work for 3 years or more</v>
      </c>
      <c r="H590" s="1" t="str">
        <f>IFERROR(__xludf.DUMMYFUNCTION("""COMPUTED_VALUE"""),"No")</f>
        <v>No</v>
      </c>
      <c r="I590" s="1" t="str">
        <f>IFERROR(__xludf.DUMMYFUNCTION("""COMPUTED_VALUE"""),"Will NOT work for them")</f>
        <v>Will NOT work for them</v>
      </c>
      <c r="J590" s="1">
        <f>IFERROR(__xludf.DUMMYFUNCTION("""COMPUTED_VALUE"""),6.0)</f>
        <v>6</v>
      </c>
      <c r="K590" s="1" t="str">
        <f>IFERROR(__xludf.DUMMYFUNCTION("""COMPUTED_VALUE"""),"Fully Remote with Options to travel as and when needed")</f>
        <v>Fully Remote with Options to travel as and when needed</v>
      </c>
      <c r="L5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590" s="1" t="str">
        <f>IFERROR(__xludf.DUMMYFUNCTION("""COMPUTED_VALUE"""),"Become a content Creator in some platform, I Want to sell things/Sales, An Artificial Intelligence Specialist / Talking to Robots, Manufacturing / Oil and Gas/ Construction / Hard Physical Work related")</f>
        <v>Become a content Creator in some platform, I Want to sell things/Sales, An Artificial Intelligence Specialist / Talking to Robots, Manufacturing / Oil and Gas/ Construction / Hard Physical Work related</v>
      </c>
      <c r="O590" s="1" t="str">
        <f>IFERROR(__xludf.DUMMYFUNCTION("""COMPUTED_VALUE"""),"Manager who explains what is expected, sets a goal and helps achieve it")</f>
        <v>Manager who explains what is expected, sets a goal and helps achieve it</v>
      </c>
      <c r="P590" s="1" t="str">
        <f>IFERROR(__xludf.DUMMYFUNCTION("""COMPUTED_VALUE"""),"Work with 5 to 6 people in my team")</f>
        <v>Work with 5 to 6 people in my team</v>
      </c>
      <c r="Q590" s="1" t="str">
        <f>IFERROR(__xludf.DUMMYFUNCTION("""COMPUTED_VALUE"""),"Yes, I Understand this is gonna happen everywhere")</f>
        <v>Yes, I Understand this is gonna happen everywhere</v>
      </c>
      <c r="R590" s="1" t="str">
        <f>IFERROR(__xludf.DUMMYFUNCTION("""COMPUTED_VALUE"""),"This will be hard to do, but if it is the right company I would try")</f>
        <v>This will be hard to do, but if it is the right company I would try</v>
      </c>
      <c r="S590" s="1"/>
    </row>
    <row r="591">
      <c r="A591" s="2">
        <f>IFERROR(__xludf.DUMMYFUNCTION("""COMPUTED_VALUE"""),45021.73880234954)</f>
        <v>45021.7388</v>
      </c>
      <c r="B591" s="1" t="str">
        <f>IFERROR(__xludf.DUMMYFUNCTION("""COMPUTED_VALUE"""),"India")</f>
        <v>India</v>
      </c>
      <c r="C591" s="1">
        <f>IFERROR(__xludf.DUMMYFUNCTION("""COMPUTED_VALUE"""),600116.0)</f>
        <v>600116</v>
      </c>
      <c r="D591" s="1" t="str">
        <f>IFERROR(__xludf.DUMMYFUNCTION("""COMPUTED_VALUE"""),"Male")</f>
        <v>Male</v>
      </c>
      <c r="E591" s="1" t="str">
        <f>IFERROR(__xludf.DUMMYFUNCTION("""COMPUTED_VALUE"""),"People from my circle, but not family members")</f>
        <v>People from my circle, but not family members</v>
      </c>
      <c r="F591" s="1" t="str">
        <f>IFERROR(__xludf.DUMMYFUNCTION("""COMPUTED_VALUE"""),"No I would not be pursuing Higher Education outside of India")</f>
        <v>No I would not be pursuing Higher Education outside of India</v>
      </c>
      <c r="G591" s="1" t="str">
        <f>IFERROR(__xludf.DUMMYFUNCTION("""COMPUTED_VALUE"""),"Will work for 3 years or more")</f>
        <v>Will work for 3 years or more</v>
      </c>
      <c r="H591" s="1" t="str">
        <f>IFERROR(__xludf.DUMMYFUNCTION("""COMPUTED_VALUE"""),"No")</f>
        <v>No</v>
      </c>
      <c r="I591" s="1" t="str">
        <f>IFERROR(__xludf.DUMMYFUNCTION("""COMPUTED_VALUE"""),"Will work for them")</f>
        <v>Will work for them</v>
      </c>
      <c r="J591" s="1">
        <f>IFERROR(__xludf.DUMMYFUNCTION("""COMPUTED_VALUE"""),4.0)</f>
        <v>4</v>
      </c>
      <c r="K591" s="1" t="str">
        <f>IFERROR(__xludf.DUMMYFUNCTION("""COMPUTED_VALUE"""),"Hybrid Working Environment with more than 15 days a month at office")</f>
        <v>Hybrid Working Environment with more than 15 days a month at office</v>
      </c>
      <c r="L591" s="1" t="str">
        <f>IFERROR(__xludf.DUMMYFUNCTION("""COMPUTED_VALUE"""),"Employer who appreciates learning and enables that environment")</f>
        <v>Employer who appreciates learning and enables that environment</v>
      </c>
      <c r="M591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591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591" s="1" t="str">
        <f>IFERROR(__xludf.DUMMYFUNCTION("""COMPUTED_VALUE"""),"Manager who explains what is expected, sets a goal and helps achieve it")</f>
        <v>Manager who explains what is expected, sets a goal and helps achieve it</v>
      </c>
      <c r="P591" s="1" t="str">
        <f>IFERROR(__xludf.DUMMYFUNCTION("""COMPUTED_VALUE"""),"Work with more than 10 people in my team")</f>
        <v>Work with more than 10 people in my team</v>
      </c>
      <c r="Q591" s="1" t="str">
        <f>IFERROR(__xludf.DUMMYFUNCTION("""COMPUTED_VALUE"""),"No")</f>
        <v>No</v>
      </c>
      <c r="R591" s="1" t="str">
        <f>IFERROR(__xludf.DUMMYFUNCTION("""COMPUTED_VALUE"""),"Will work for 7 years or more")</f>
        <v>Will work for 7 years or more</v>
      </c>
      <c r="S591" s="1"/>
    </row>
    <row r="592">
      <c r="A592" s="2">
        <f>IFERROR(__xludf.DUMMYFUNCTION("""COMPUTED_VALUE"""),45021.73914146991)</f>
        <v>45021.73914</v>
      </c>
      <c r="B592" s="1" t="str">
        <f>IFERROR(__xludf.DUMMYFUNCTION("""COMPUTED_VALUE"""),"India")</f>
        <v>India</v>
      </c>
      <c r="C592" s="1">
        <f>IFERROR(__xludf.DUMMYFUNCTION("""COMPUTED_VALUE"""),560016.0)</f>
        <v>560016</v>
      </c>
      <c r="D592" s="1" t="str">
        <f>IFERROR(__xludf.DUMMYFUNCTION("""COMPUTED_VALUE"""),"Male")</f>
        <v>Male</v>
      </c>
      <c r="E592" s="1" t="str">
        <f>IFERROR(__xludf.DUMMYFUNCTION("""COMPUTED_VALUE"""),"People from my circle, but not family members")</f>
        <v>People from my circle, but not family members</v>
      </c>
      <c r="F592" s="1" t="str">
        <f>IFERROR(__xludf.DUMMYFUNCTION("""COMPUTED_VALUE"""),"Yes, I will earn and do that")</f>
        <v>Yes, I will earn and do that</v>
      </c>
      <c r="G592" s="1" t="str">
        <f>IFERROR(__xludf.DUMMYFUNCTION("""COMPUTED_VALUE"""),"This will be hard to do, but if it is the right company I would try")</f>
        <v>This will be hard to do, but if it is the right company I would try</v>
      </c>
      <c r="H592" s="1" t="str">
        <f>IFERROR(__xludf.DUMMYFUNCTION("""COMPUTED_VALUE"""),"Yes")</f>
        <v>Yes</v>
      </c>
      <c r="I592" s="1" t="str">
        <f>IFERROR(__xludf.DUMMYFUNCTION("""COMPUTED_VALUE"""),"Will NOT work for them")</f>
        <v>Will NOT work for them</v>
      </c>
      <c r="J592" s="1">
        <f>IFERROR(__xludf.DUMMYFUNCTION("""COMPUTED_VALUE"""),8.0)</f>
        <v>8</v>
      </c>
      <c r="K592" s="1" t="str">
        <f>IFERROR(__xludf.DUMMYFUNCTION("""COMPUTED_VALUE"""),"Hybrid Working Environment with more than 15 days a month at office")</f>
        <v>Hybrid Working Environment with more than 15 days a month at office</v>
      </c>
      <c r="L5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92" s="1" t="str">
        <f>IFERROR(__xludf.DUMMYFUNCTION("""COMPUTED_VALUE"""),"Business Operations in any organization, Manage and drive End-to-End Projects or Products, Entrepreneur or Start Up, I Want to sell things/Sales")</f>
        <v>Business Operations in any organization, Manage and drive End-to-End Projects or Products, Entrepreneur or Start Up, I Want to sell things/Sales</v>
      </c>
      <c r="O592" s="1" t="str">
        <f>IFERROR(__xludf.DUMMYFUNCTION("""COMPUTED_VALUE"""),"Manager who explains what is expected, sets a goal and helps achieve it")</f>
        <v>Manager who explains what is expected, sets a goal and helps achieve it</v>
      </c>
      <c r="P592" s="1" t="str">
        <f>IFERROR(__xludf.DUMMYFUNCTION("""COMPUTED_VALUE"""),"Work with 5 to 6 people in my team")</f>
        <v>Work with 5 to 6 people in my team</v>
      </c>
      <c r="Q592" s="1" t="str">
        <f>IFERROR(__xludf.DUMMYFUNCTION("""COMPUTED_VALUE"""),"Yes, I Understand this is gonna happen everywhere")</f>
        <v>Yes, I Understand this is gonna happen everywhere</v>
      </c>
      <c r="R592" s="1" t="str">
        <f>IFERROR(__xludf.DUMMYFUNCTION("""COMPUTED_VALUE"""),"This will be hard to do, but if it is the right company I would try")</f>
        <v>This will be hard to do, but if it is the right company I would try</v>
      </c>
      <c r="S592" s="1"/>
    </row>
    <row r="593">
      <c r="A593" s="2">
        <f>IFERROR(__xludf.DUMMYFUNCTION("""COMPUTED_VALUE"""),45021.73925944444)</f>
        <v>45021.73926</v>
      </c>
      <c r="B593" s="1" t="str">
        <f>IFERROR(__xludf.DUMMYFUNCTION("""COMPUTED_VALUE"""),"India")</f>
        <v>India</v>
      </c>
      <c r="C593" s="1">
        <f>IFERROR(__xludf.DUMMYFUNCTION("""COMPUTED_VALUE"""),641062.0)</f>
        <v>641062</v>
      </c>
      <c r="D593" s="1" t="str">
        <f>IFERROR(__xludf.DUMMYFUNCTION("""COMPUTED_VALUE"""),"Male")</f>
        <v>Male</v>
      </c>
      <c r="E593" s="1" t="str">
        <f>IFERROR(__xludf.DUMMYFUNCTION("""COMPUTED_VALUE"""),"Influencers who had successful careers")</f>
        <v>Influencers who had successful careers</v>
      </c>
      <c r="F593" s="1" t="str">
        <f>IFERROR(__xludf.DUMMYFUNCTION("""COMPUTED_VALUE"""),"No, But if someone could bare the cost I will")</f>
        <v>No, But if someone could bare the cost I will</v>
      </c>
      <c r="G593" s="1" t="str">
        <f>IFERROR(__xludf.DUMMYFUNCTION("""COMPUTED_VALUE"""),"This will be hard to do, but if it is the right company I would try")</f>
        <v>This will be hard to do, but if it is the right company I would try</v>
      </c>
      <c r="H593" s="1" t="str">
        <f>IFERROR(__xludf.DUMMYFUNCTION("""COMPUTED_VALUE"""),"No")</f>
        <v>No</v>
      </c>
      <c r="I593" s="1" t="str">
        <f>IFERROR(__xludf.DUMMYFUNCTION("""COMPUTED_VALUE"""),"Will NOT work for them")</f>
        <v>Will NOT work for them</v>
      </c>
      <c r="J593" s="1">
        <f>IFERROR(__xludf.DUMMYFUNCTION("""COMPUTED_VALUE"""),1.0)</f>
        <v>1</v>
      </c>
      <c r="K593" s="1" t="str">
        <f>IFERROR(__xludf.DUMMYFUNCTION("""COMPUTED_VALUE"""),"Hybrid Working Environment with less than 3 days a month at office")</f>
        <v>Hybrid Working Environment with less than 3 days a month at office</v>
      </c>
      <c r="L5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93" s="1" t="str">
        <f>IFERROR(__xludf.DUMMYFUNCTION("""COMPUTED_VALUE"""),"Design and Creative strategy in any company, Work as a freelancer and do my thing my way, Become a content Creator in some platform, I Want to sell things/Sales")</f>
        <v>Design and Creative strategy in any company, Work as a freelancer and do my thing my way, Become a content Creator in some platform, I Want to sell things/Sales</v>
      </c>
      <c r="O593" s="1" t="str">
        <f>IFERROR(__xludf.DUMMYFUNCTION("""COMPUTED_VALUE"""),"Manager who explains what is expected, sets a goal and helps achieve it")</f>
        <v>Manager who explains what is expected, sets a goal and helps achieve it</v>
      </c>
      <c r="P593" s="1" t="str">
        <f>IFERROR(__xludf.DUMMYFUNCTION("""COMPUTED_VALUE"""),"Work with 2 to 3 people in my team")</f>
        <v>Work with 2 to 3 people in my team</v>
      </c>
      <c r="Q593" s="1" t="str">
        <f>IFERROR(__xludf.DUMMYFUNCTION("""COMPUTED_VALUE"""),"Yes, I Understand this is gonna happen everywhere")</f>
        <v>Yes, I Understand this is gonna happen everywhere</v>
      </c>
      <c r="R593" s="1" t="str">
        <f>IFERROR(__xludf.DUMMYFUNCTION("""COMPUTED_VALUE"""),"This will be hard to do, but if it is the right company I would try")</f>
        <v>This will be hard to do, but if it is the right company I would try</v>
      </c>
      <c r="S593" s="1"/>
    </row>
    <row r="594">
      <c r="A594" s="2">
        <f>IFERROR(__xludf.DUMMYFUNCTION("""COMPUTED_VALUE"""),45021.742798067135)</f>
        <v>45021.7428</v>
      </c>
      <c r="B594" s="1" t="str">
        <f>IFERROR(__xludf.DUMMYFUNCTION("""COMPUTED_VALUE"""),"India")</f>
        <v>India</v>
      </c>
      <c r="C594" s="1">
        <f>IFERROR(__xludf.DUMMYFUNCTION("""COMPUTED_VALUE"""),793002.0)</f>
        <v>793002</v>
      </c>
      <c r="D594" s="1" t="str">
        <f>IFERROR(__xludf.DUMMYFUNCTION("""COMPUTED_VALUE"""),"Male")</f>
        <v>Male</v>
      </c>
      <c r="E594" s="1" t="str">
        <f>IFERROR(__xludf.DUMMYFUNCTION("""COMPUTED_VALUE"""),"People from my circle, but not family members")</f>
        <v>People from my circle, but not family members</v>
      </c>
      <c r="F594" s="1" t="str">
        <f>IFERROR(__xludf.DUMMYFUNCTION("""COMPUTED_VALUE"""),"No I would not be pursuing Higher Education outside of India")</f>
        <v>No I would not be pursuing Higher Education outside of India</v>
      </c>
      <c r="G594" s="1" t="str">
        <f>IFERROR(__xludf.DUMMYFUNCTION("""COMPUTED_VALUE"""),"This will be hard to do, but if it is the right company I would try")</f>
        <v>This will be hard to do, but if it is the right company I would try</v>
      </c>
      <c r="H594" s="1" t="str">
        <f>IFERROR(__xludf.DUMMYFUNCTION("""COMPUTED_VALUE"""),"Yes")</f>
        <v>Yes</v>
      </c>
      <c r="I594" s="1" t="str">
        <f>IFERROR(__xludf.DUMMYFUNCTION("""COMPUTED_VALUE"""),"Will NOT work for them")</f>
        <v>Will NOT work for them</v>
      </c>
      <c r="J594" s="1">
        <f>IFERROR(__xludf.DUMMYFUNCTION("""COMPUTED_VALUE"""),4.0)</f>
        <v>4</v>
      </c>
      <c r="K594" s="1" t="str">
        <f>IFERROR(__xludf.DUMMYFUNCTION("""COMPUTED_VALUE"""),"Fully Remote with Options to travel as and when needed")</f>
        <v>Fully Remote with Options to travel as and when needed</v>
      </c>
      <c r="L5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94" s="1" t="str">
        <f>IFERROR(__xludf.DUMMYFUNCTION("""COMPUTED_VALUE"""),"Manage and drive End-to-End Projects or Products, Look deeply into Data and generate insights, Work as a freelancer and do my thing my way, Become a content Creator in some platform")</f>
        <v>Manage and drive End-to-End Projects or Products, Look deeply into Data and generate insights, Work as a freelancer and do my thing my way, Become a content Creator in some platform</v>
      </c>
      <c r="O594" s="1" t="str">
        <f>IFERROR(__xludf.DUMMYFUNCTION("""COMPUTED_VALUE"""),"Manager who explains what is expected, sets a goal and helps achieve it")</f>
        <v>Manager who explains what is expected, sets a goal and helps achieve it</v>
      </c>
      <c r="P59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594" s="1" t="str">
        <f>IFERROR(__xludf.DUMMYFUNCTION("""COMPUTED_VALUE"""),"No")</f>
        <v>No</v>
      </c>
      <c r="R594" s="1" t="str">
        <f>IFERROR(__xludf.DUMMYFUNCTION("""COMPUTED_VALUE"""),"No way")</f>
        <v>No way</v>
      </c>
      <c r="S594" s="1"/>
    </row>
    <row r="595">
      <c r="A595" s="2">
        <f>IFERROR(__xludf.DUMMYFUNCTION("""COMPUTED_VALUE"""),45021.74511149306)</f>
        <v>45021.74511</v>
      </c>
      <c r="B595" s="1" t="str">
        <f>IFERROR(__xludf.DUMMYFUNCTION("""COMPUTED_VALUE"""),"India")</f>
        <v>India</v>
      </c>
      <c r="C595" s="1">
        <f>IFERROR(__xludf.DUMMYFUNCTION("""COMPUTED_VALUE"""),122022.0)</f>
        <v>122022</v>
      </c>
      <c r="D595" s="1" t="str">
        <f>IFERROR(__xludf.DUMMYFUNCTION("""COMPUTED_VALUE"""),"Male")</f>
        <v>Male</v>
      </c>
      <c r="E595" s="1" t="str">
        <f>IFERROR(__xludf.DUMMYFUNCTION("""COMPUTED_VALUE"""),"People from my circle, but not family members")</f>
        <v>People from my circle, but not family members</v>
      </c>
      <c r="F595" s="1" t="str">
        <f>IFERROR(__xludf.DUMMYFUNCTION("""COMPUTED_VALUE"""),"No I would not be pursuing Higher Education outside of India")</f>
        <v>No I would not be pursuing Higher Education outside of India</v>
      </c>
      <c r="G595" s="1" t="str">
        <f>IFERROR(__xludf.DUMMYFUNCTION("""COMPUTED_VALUE"""),"Will work for 3 years or more")</f>
        <v>Will work for 3 years or more</v>
      </c>
      <c r="H595" s="1" t="str">
        <f>IFERROR(__xludf.DUMMYFUNCTION("""COMPUTED_VALUE"""),"No")</f>
        <v>No</v>
      </c>
      <c r="I595" s="1" t="str">
        <f>IFERROR(__xludf.DUMMYFUNCTION("""COMPUTED_VALUE"""),"Will NOT work for them")</f>
        <v>Will NOT work for them</v>
      </c>
      <c r="J595" s="1">
        <f>IFERROR(__xludf.DUMMYFUNCTION("""COMPUTED_VALUE"""),10.0)</f>
        <v>10</v>
      </c>
      <c r="K595" s="1" t="str">
        <f>IFERROR(__xludf.DUMMYFUNCTION("""COMPUTED_VALUE"""),"Hybrid Working Environment with less than 3 days a month at office")</f>
        <v>Hybrid Working Environment with less than 3 days a month at office</v>
      </c>
      <c r="L5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95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595" s="1" t="str">
        <f>IFERROR(__xludf.DUMMYFUNCTION("""COMPUTED_VALUE"""),"Manager who clearly describes what she/he needs")</f>
        <v>Manager who clearly describes what she/he needs</v>
      </c>
      <c r="P595" s="1" t="str">
        <f>IFERROR(__xludf.DUMMYFUNCTION("""COMPUTED_VALUE"""),"Work with more than 10 people in my team")</f>
        <v>Work with more than 10 people in my team</v>
      </c>
      <c r="Q595" s="1" t="str">
        <f>IFERROR(__xludf.DUMMYFUNCTION("""COMPUTED_VALUE"""),"No")</f>
        <v>No</v>
      </c>
      <c r="R595" s="1" t="str">
        <f>IFERROR(__xludf.DUMMYFUNCTION("""COMPUTED_VALUE"""),"This will be hard to do, but if it is the right company I would try")</f>
        <v>This will be hard to do, but if it is the right company I would try</v>
      </c>
      <c r="S595" s="1"/>
    </row>
    <row r="596">
      <c r="A596" s="2">
        <f>IFERROR(__xludf.DUMMYFUNCTION("""COMPUTED_VALUE"""),45021.74683188657)</f>
        <v>45021.74683</v>
      </c>
      <c r="B596" s="1" t="str">
        <f>IFERROR(__xludf.DUMMYFUNCTION("""COMPUTED_VALUE"""),"India")</f>
        <v>India</v>
      </c>
      <c r="C596" s="1">
        <f>IFERROR(__xludf.DUMMYFUNCTION("""COMPUTED_VALUE"""),110059.0)</f>
        <v>110059</v>
      </c>
      <c r="D596" s="1" t="str">
        <f>IFERROR(__xludf.DUMMYFUNCTION("""COMPUTED_VALUE"""),"Male")</f>
        <v>Male</v>
      </c>
      <c r="E596" s="1" t="str">
        <f>IFERROR(__xludf.DUMMYFUNCTION("""COMPUTED_VALUE"""),"People who have changed the world for better")</f>
        <v>People who have changed the world for better</v>
      </c>
      <c r="F596" s="1" t="str">
        <f>IFERROR(__xludf.DUMMYFUNCTION("""COMPUTED_VALUE"""),"No I would not be pursuing Higher Education outside of India")</f>
        <v>No I would not be pursuing Higher Education outside of India</v>
      </c>
      <c r="G596" s="1" t="str">
        <f>IFERROR(__xludf.DUMMYFUNCTION("""COMPUTED_VALUE"""),"This will be hard to do, but if it is the right company I would try")</f>
        <v>This will be hard to do, but if it is the right company I would try</v>
      </c>
      <c r="H596" s="1" t="str">
        <f>IFERROR(__xludf.DUMMYFUNCTION("""COMPUTED_VALUE"""),"No")</f>
        <v>No</v>
      </c>
      <c r="I596" s="1" t="str">
        <f>IFERROR(__xludf.DUMMYFUNCTION("""COMPUTED_VALUE"""),"Will NOT work for them")</f>
        <v>Will NOT work for them</v>
      </c>
      <c r="J596" s="1">
        <f>IFERROR(__xludf.DUMMYFUNCTION("""COMPUTED_VALUE"""),2.0)</f>
        <v>2</v>
      </c>
      <c r="K596" s="1" t="str">
        <f>IFERROR(__xludf.DUMMYFUNCTION("""COMPUTED_VALUE"""),"Fully Remote with Options to travel as and when needed")</f>
        <v>Fully Remote with Options to travel as and when needed</v>
      </c>
      <c r="L5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96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596" s="1" t="str">
        <f>IFERROR(__xludf.DUMMYFUNCTION("""COMPUTED_VALUE"""),"Manager who explains what is expected, sets a goal and helps achieve it")</f>
        <v>Manager who explains what is expected, sets a goal and helps achieve it</v>
      </c>
      <c r="P596" s="1" t="str">
        <f>IFERROR(__xludf.DUMMYFUNCTION("""COMPUTED_VALUE"""),"Work with 5 to 6 people in my team")</f>
        <v>Work with 5 to 6 people in my team</v>
      </c>
      <c r="Q596" s="1" t="str">
        <f>IFERROR(__xludf.DUMMYFUNCTION("""COMPUTED_VALUE"""),"Yes, I Understand this is gonna happen everywhere")</f>
        <v>Yes, I Understand this is gonna happen everywhere</v>
      </c>
      <c r="R596" s="1" t="str">
        <f>IFERROR(__xludf.DUMMYFUNCTION("""COMPUTED_VALUE"""),"No way")</f>
        <v>No way</v>
      </c>
      <c r="S596" s="1"/>
    </row>
    <row r="597">
      <c r="A597" s="2">
        <f>IFERROR(__xludf.DUMMYFUNCTION("""COMPUTED_VALUE"""),45021.7473158912)</f>
        <v>45021.74732</v>
      </c>
      <c r="B597" s="1" t="str">
        <f>IFERROR(__xludf.DUMMYFUNCTION("""COMPUTED_VALUE"""),"India")</f>
        <v>India</v>
      </c>
      <c r="C597" s="1">
        <f>IFERROR(__xludf.DUMMYFUNCTION("""COMPUTED_VALUE"""),620002.0)</f>
        <v>620002</v>
      </c>
      <c r="D597" s="1" t="str">
        <f>IFERROR(__xludf.DUMMYFUNCTION("""COMPUTED_VALUE"""),"Male")</f>
        <v>Male</v>
      </c>
      <c r="E597" s="1" t="str">
        <f>IFERROR(__xludf.DUMMYFUNCTION("""COMPUTED_VALUE"""),"Influencers who had successful careers")</f>
        <v>Influencers who had successful careers</v>
      </c>
      <c r="F597" s="1" t="str">
        <f>IFERROR(__xludf.DUMMYFUNCTION("""COMPUTED_VALUE"""),"No I would not be pursuing Higher Education outside of India")</f>
        <v>No I would not be pursuing Higher Education outside of India</v>
      </c>
      <c r="G597" s="1" t="str">
        <f>IFERROR(__xludf.DUMMYFUNCTION("""COMPUTED_VALUE"""),"This will be hard to do, but if it is the right company I would try")</f>
        <v>This will be hard to do, but if it is the right company I would try</v>
      </c>
      <c r="H597" s="1" t="str">
        <f>IFERROR(__xludf.DUMMYFUNCTION("""COMPUTED_VALUE"""),"Yes")</f>
        <v>Yes</v>
      </c>
      <c r="I597" s="1" t="str">
        <f>IFERROR(__xludf.DUMMYFUNCTION("""COMPUTED_VALUE"""),"Will NOT work for them")</f>
        <v>Will NOT work for them</v>
      </c>
      <c r="J597" s="1">
        <f>IFERROR(__xludf.DUMMYFUNCTION("""COMPUTED_VALUE"""),5.0)</f>
        <v>5</v>
      </c>
      <c r="K597" s="1" t="str">
        <f>IFERROR(__xludf.DUMMYFUNCTION("""COMPUTED_VALUE"""),"Hybrid Working Environment with less than 3 days a month at office")</f>
        <v>Hybrid Working Environment with less than 3 days a month at office</v>
      </c>
      <c r="L5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97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597" s="1" t="str">
        <f>IFERROR(__xludf.DUMMYFUNCTION("""COMPUTED_VALUE"""),"Manager who sets goal and helps me achieve it")</f>
        <v>Manager who sets goal and helps me achieve it</v>
      </c>
      <c r="P597" s="1" t="str">
        <f>IFERROR(__xludf.DUMMYFUNCTION("""COMPUTED_VALUE"""),"Work with 7 to 10 or more people in my team")</f>
        <v>Work with 7 to 10 or more people in my team</v>
      </c>
      <c r="Q597" s="1" t="str">
        <f>IFERROR(__xludf.DUMMYFUNCTION("""COMPUTED_VALUE"""),"Yes, I Understand this is gonna happen everywhere")</f>
        <v>Yes, I Understand this is gonna happen everywhere</v>
      </c>
      <c r="R597" s="1" t="str">
        <f>IFERROR(__xludf.DUMMYFUNCTION("""COMPUTED_VALUE"""),"This will be hard to do, but if it is the right company I would try")</f>
        <v>This will be hard to do, but if it is the right company I would try</v>
      </c>
      <c r="S597" s="1"/>
    </row>
    <row r="598">
      <c r="A598" s="2">
        <f>IFERROR(__xludf.DUMMYFUNCTION("""COMPUTED_VALUE"""),45021.74844753472)</f>
        <v>45021.74845</v>
      </c>
      <c r="B598" s="1" t="str">
        <f>IFERROR(__xludf.DUMMYFUNCTION("""COMPUTED_VALUE"""),"India")</f>
        <v>India</v>
      </c>
      <c r="C598" s="1">
        <f>IFERROR(__xludf.DUMMYFUNCTION("""COMPUTED_VALUE"""),641028.0)</f>
        <v>641028</v>
      </c>
      <c r="D598" s="1" t="str">
        <f>IFERROR(__xludf.DUMMYFUNCTION("""COMPUTED_VALUE"""),"Male")</f>
        <v>Male</v>
      </c>
      <c r="E598" s="1" t="str">
        <f>IFERROR(__xludf.DUMMYFUNCTION("""COMPUTED_VALUE"""),"People from my circle, but not family members")</f>
        <v>People from my circle, but not family members</v>
      </c>
      <c r="F598" s="1" t="str">
        <f>IFERROR(__xludf.DUMMYFUNCTION("""COMPUTED_VALUE"""),"No I would not be pursuing Higher Education outside of India")</f>
        <v>No I would not be pursuing Higher Education outside of India</v>
      </c>
      <c r="G598" s="1" t="str">
        <f>IFERROR(__xludf.DUMMYFUNCTION("""COMPUTED_VALUE"""),"This will be hard to do, but if it is the right company I would try")</f>
        <v>This will be hard to do, but if it is the right company I would try</v>
      </c>
      <c r="H598" s="1" t="str">
        <f>IFERROR(__xludf.DUMMYFUNCTION("""COMPUTED_VALUE"""),"No")</f>
        <v>No</v>
      </c>
      <c r="I598" s="1" t="str">
        <f>IFERROR(__xludf.DUMMYFUNCTION("""COMPUTED_VALUE"""),"Will NOT work for them")</f>
        <v>Will NOT work for them</v>
      </c>
      <c r="J598" s="1">
        <f>IFERROR(__xludf.DUMMYFUNCTION("""COMPUTED_VALUE"""),3.0)</f>
        <v>3</v>
      </c>
      <c r="K598" s="1" t="str">
        <f>IFERROR(__xludf.DUMMYFUNCTION("""COMPUTED_VALUE"""),"Hybrid Working Environment with more than 15 days a month at office")</f>
        <v>Hybrid Working Environment with more than 15 days a month at office</v>
      </c>
      <c r="L5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98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598" s="1" t="str">
        <f>IFERROR(__xludf.DUMMYFUNCTION("""COMPUTED_VALUE"""),"Manager who clearly describes what she/he needs")</f>
        <v>Manager who clearly describes what she/he needs</v>
      </c>
      <c r="P598" s="1" t="str">
        <f>IFERROR(__xludf.DUMMYFUNCTION("""COMPUTED_VALUE"""),"Work with 7 to 10 or more people in my team")</f>
        <v>Work with 7 to 10 or more people in my team</v>
      </c>
      <c r="Q598" s="1" t="str">
        <f>IFERROR(__xludf.DUMMYFUNCTION("""COMPUTED_VALUE"""),"Yes, I Understand this is gonna happen everywhere")</f>
        <v>Yes, I Understand this is gonna happen everywhere</v>
      </c>
      <c r="R598" s="1" t="str">
        <f>IFERROR(__xludf.DUMMYFUNCTION("""COMPUTED_VALUE"""),"No way")</f>
        <v>No way</v>
      </c>
      <c r="S598" s="1"/>
    </row>
    <row r="599">
      <c r="A599" s="2">
        <f>IFERROR(__xludf.DUMMYFUNCTION("""COMPUTED_VALUE"""),45021.748869560186)</f>
        <v>45021.74887</v>
      </c>
      <c r="B599" s="1" t="str">
        <f>IFERROR(__xludf.DUMMYFUNCTION("""COMPUTED_VALUE"""),"India")</f>
        <v>India</v>
      </c>
      <c r="C599" s="1">
        <f>IFERROR(__xludf.DUMMYFUNCTION("""COMPUTED_VALUE"""),632515.0)</f>
        <v>632515</v>
      </c>
      <c r="D599" s="1" t="str">
        <f>IFERROR(__xludf.DUMMYFUNCTION("""COMPUTED_VALUE"""),"Male")</f>
        <v>Male</v>
      </c>
      <c r="E599" s="1" t="str">
        <f>IFERROR(__xludf.DUMMYFUNCTION("""COMPUTED_VALUE"""),"My Parents")</f>
        <v>My Parents</v>
      </c>
      <c r="F599" s="1" t="str">
        <f>IFERROR(__xludf.DUMMYFUNCTION("""COMPUTED_VALUE"""),"Yes, I will earn and do that")</f>
        <v>Yes, I will earn and do that</v>
      </c>
      <c r="G599" s="1" t="str">
        <f>IFERROR(__xludf.DUMMYFUNCTION("""COMPUTED_VALUE"""),"No way")</f>
        <v>No way</v>
      </c>
      <c r="H599" s="1" t="str">
        <f>IFERROR(__xludf.DUMMYFUNCTION("""COMPUTED_VALUE"""),"No")</f>
        <v>No</v>
      </c>
      <c r="I599" s="1" t="str">
        <f>IFERROR(__xludf.DUMMYFUNCTION("""COMPUTED_VALUE"""),"Will NOT work for them")</f>
        <v>Will NOT work for them</v>
      </c>
      <c r="J599" s="1">
        <f>IFERROR(__xludf.DUMMYFUNCTION("""COMPUTED_VALUE"""),4.0)</f>
        <v>4</v>
      </c>
      <c r="K599" s="1" t="str">
        <f>IFERROR(__xludf.DUMMYFUNCTION("""COMPUTED_VALUE"""),"Hybrid Working Environment with less than 3 days a month at office")</f>
        <v>Hybrid Working Environment with less than 3 days a month at office</v>
      </c>
      <c r="L599" s="1" t="str">
        <f>IFERROR(__xludf.DUMMYFUNCTION("""COMPUTED_VALUE"""),"Employer who rewards learning and enables that environment")</f>
        <v>Employer who rewards learning and enables that environment</v>
      </c>
      <c r="M59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99" s="1" t="str">
        <f>IFERROR(__xludf.DUMMYFUNCTION("""COMPUTED_VALUE"""),"Design and Creative strategy in any company, Business Operations in any organization, Design and Develop amazing software, Become a content Creator in some platform")</f>
        <v>Design and Creative strategy in any company, Business Operations in any organization, Design and Develop amazing software, Become a content Creator in some platform</v>
      </c>
      <c r="O599" s="1" t="str">
        <f>IFERROR(__xludf.DUMMYFUNCTION("""COMPUTED_VALUE"""),"Manager who sets goal and helps me achieve it")</f>
        <v>Manager who sets goal and helps me achieve it</v>
      </c>
      <c r="P599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599" s="1" t="str">
        <f>IFERROR(__xludf.DUMMYFUNCTION("""COMPUTED_VALUE"""),"No")</f>
        <v>No</v>
      </c>
      <c r="R599" s="1" t="str">
        <f>IFERROR(__xludf.DUMMYFUNCTION("""COMPUTED_VALUE"""),"No way")</f>
        <v>No way</v>
      </c>
      <c r="S599" s="1"/>
    </row>
    <row r="600">
      <c r="A600" s="2">
        <f>IFERROR(__xludf.DUMMYFUNCTION("""COMPUTED_VALUE"""),45021.752834375)</f>
        <v>45021.75283</v>
      </c>
      <c r="B600" s="1" t="str">
        <f>IFERROR(__xludf.DUMMYFUNCTION("""COMPUTED_VALUE"""),"India")</f>
        <v>India</v>
      </c>
      <c r="C600" s="1">
        <f>IFERROR(__xludf.DUMMYFUNCTION("""COMPUTED_VALUE"""),620017.0)</f>
        <v>620017</v>
      </c>
      <c r="D600" s="1" t="str">
        <f>IFERROR(__xludf.DUMMYFUNCTION("""COMPUTED_VALUE"""),"Female")</f>
        <v>Female</v>
      </c>
      <c r="E600" s="1" t="str">
        <f>IFERROR(__xludf.DUMMYFUNCTION("""COMPUTED_VALUE"""),"People who have changed the world for better")</f>
        <v>People who have changed the world for better</v>
      </c>
      <c r="F600" s="1" t="str">
        <f>IFERROR(__xludf.DUMMYFUNCTION("""COMPUTED_VALUE"""),"Yes, I will earn and do that")</f>
        <v>Yes, I will earn and do that</v>
      </c>
      <c r="G600" s="1" t="str">
        <f>IFERROR(__xludf.DUMMYFUNCTION("""COMPUTED_VALUE"""),"This will be hard to do, but if it is the right company I would try")</f>
        <v>This will be hard to do, but if it is the right company I would try</v>
      </c>
      <c r="H600" s="1" t="str">
        <f>IFERROR(__xludf.DUMMYFUNCTION("""COMPUTED_VALUE"""),"No")</f>
        <v>No</v>
      </c>
      <c r="I600" s="1" t="str">
        <f>IFERROR(__xludf.DUMMYFUNCTION("""COMPUTED_VALUE"""),"Will NOT work for them")</f>
        <v>Will NOT work for them</v>
      </c>
      <c r="J600" s="1">
        <f>IFERROR(__xludf.DUMMYFUNCTION("""COMPUTED_VALUE"""),6.0)</f>
        <v>6</v>
      </c>
      <c r="K600" s="1" t="str">
        <f>IFERROR(__xludf.DUMMYFUNCTION("""COMPUTED_VALUE"""),"Hybrid Working Environment with more than 15 days a month at office")</f>
        <v>Hybrid Working Environment with more than 15 days a month at office</v>
      </c>
      <c r="L600" s="1" t="str">
        <f>IFERROR(__xludf.DUMMYFUNCTION("""COMPUTED_VALUE"""),"Employer who appreciates learning and enables that environment")</f>
        <v>Employer who appreciates learning and enables that environment</v>
      </c>
      <c r="M60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00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600" s="1" t="str">
        <f>IFERROR(__xludf.DUMMYFUNCTION("""COMPUTED_VALUE"""),"Manager who sets targets and expects me to achieve it")</f>
        <v>Manager who sets targets and expects me to achieve it</v>
      </c>
      <c r="P60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600" s="1" t="str">
        <f>IFERROR(__xludf.DUMMYFUNCTION("""COMPUTED_VALUE"""),"Yes, I Understand this is gonna happen everywhere")</f>
        <v>Yes, I Understand this is gonna happen everywhere</v>
      </c>
      <c r="R600" s="1" t="str">
        <f>IFERROR(__xludf.DUMMYFUNCTION("""COMPUTED_VALUE"""),"This will be hard to do, but if it is the right company I would try")</f>
        <v>This will be hard to do, but if it is the right company I would try</v>
      </c>
      <c r="S600" s="1"/>
    </row>
    <row r="601">
      <c r="A601" s="2">
        <f>IFERROR(__xludf.DUMMYFUNCTION("""COMPUTED_VALUE"""),45021.753411909725)</f>
        <v>45021.75341</v>
      </c>
      <c r="B601" s="1" t="str">
        <f>IFERROR(__xludf.DUMMYFUNCTION("""COMPUTED_VALUE"""),"India")</f>
        <v>India</v>
      </c>
      <c r="C601" s="1">
        <f>IFERROR(__xludf.DUMMYFUNCTION("""COMPUTED_VALUE"""),574106.0)</f>
        <v>574106</v>
      </c>
      <c r="D601" s="1" t="str">
        <f>IFERROR(__xludf.DUMMYFUNCTION("""COMPUTED_VALUE"""),"Female")</f>
        <v>Female</v>
      </c>
      <c r="E601" s="1" t="str">
        <f>IFERROR(__xludf.DUMMYFUNCTION("""COMPUTED_VALUE"""),"Social Media like LinkedIn")</f>
        <v>Social Media like LinkedIn</v>
      </c>
      <c r="F601" s="1" t="str">
        <f>IFERROR(__xludf.DUMMYFUNCTION("""COMPUTED_VALUE"""),"Yes, I will earn and do that")</f>
        <v>Yes, I will earn and do that</v>
      </c>
      <c r="G601" s="1" t="str">
        <f>IFERROR(__xludf.DUMMYFUNCTION("""COMPUTED_VALUE"""),"Will work for 3 years or more")</f>
        <v>Will work for 3 years or more</v>
      </c>
      <c r="H601" s="1" t="str">
        <f>IFERROR(__xludf.DUMMYFUNCTION("""COMPUTED_VALUE"""),"Yes")</f>
        <v>Yes</v>
      </c>
      <c r="I601" s="1" t="str">
        <f>IFERROR(__xludf.DUMMYFUNCTION("""COMPUTED_VALUE"""),"Will work for them")</f>
        <v>Will work for them</v>
      </c>
      <c r="J601" s="1">
        <f>IFERROR(__xludf.DUMMYFUNCTION("""COMPUTED_VALUE"""),7.0)</f>
        <v>7</v>
      </c>
      <c r="K601" s="1" t="str">
        <f>IFERROR(__xludf.DUMMYFUNCTION("""COMPUTED_VALUE"""),"Fully Remote with Options to travel as and when needed")</f>
        <v>Fully Remote with Options to travel as and when needed</v>
      </c>
      <c r="L6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01" s="1" t="str">
        <f>IFERROR(__xludf.DUMMYFUNCTION("""COMPUTED_VALUE"""),"Build and develop a Team, Work in a BPO setup for some well known client, Work as a freelancer and do my thing my way, An Artificial Intelligence Specialist / Talking to Robots")</f>
        <v>Build and develop a Team, Work in a BPO setup for some well known client, Work as a freelancer and do my thing my way, An Artificial Intelligence Specialist / Talking to Robots</v>
      </c>
      <c r="O601" s="1" t="str">
        <f>IFERROR(__xludf.DUMMYFUNCTION("""COMPUTED_VALUE"""),"Manager who explains what is expected, sets a goal and helps achieve it")</f>
        <v>Manager who explains what is expected, sets a goal and helps achieve it</v>
      </c>
      <c r="P601" s="1" t="str">
        <f>IFERROR(__xludf.DUMMYFUNCTION("""COMPUTED_VALUE"""),"Work with 2 to 3 people in my team")</f>
        <v>Work with 2 to 3 people in my team</v>
      </c>
      <c r="Q601" s="1" t="str">
        <f>IFERROR(__xludf.DUMMYFUNCTION("""COMPUTED_VALUE"""),"I have NO other choice")</f>
        <v>I have NO other choice</v>
      </c>
      <c r="R601" s="1" t="str">
        <f>IFERROR(__xludf.DUMMYFUNCTION("""COMPUTED_VALUE"""),"This will be hard to do, but if it is the right company I would try")</f>
        <v>This will be hard to do, but if it is the right company I would try</v>
      </c>
      <c r="S601" s="1"/>
    </row>
    <row r="602">
      <c r="A602" s="2">
        <f>IFERROR(__xludf.DUMMYFUNCTION("""COMPUTED_VALUE"""),45021.753736342594)</f>
        <v>45021.75374</v>
      </c>
      <c r="B602" s="1" t="str">
        <f>IFERROR(__xludf.DUMMYFUNCTION("""COMPUTED_VALUE"""),"India")</f>
        <v>India</v>
      </c>
      <c r="C602" s="1">
        <f>IFERROR(__xludf.DUMMYFUNCTION("""COMPUTED_VALUE"""),752050.0)</f>
        <v>752050</v>
      </c>
      <c r="D602" s="1" t="str">
        <f>IFERROR(__xludf.DUMMYFUNCTION("""COMPUTED_VALUE"""),"Male")</f>
        <v>Male</v>
      </c>
      <c r="E602" s="1" t="str">
        <f>IFERROR(__xludf.DUMMYFUNCTION("""COMPUTED_VALUE"""),"People from my circle, but not family members")</f>
        <v>People from my circle, but not family members</v>
      </c>
      <c r="F602" s="1" t="str">
        <f>IFERROR(__xludf.DUMMYFUNCTION("""COMPUTED_VALUE"""),"No I would not be pursuing Higher Education outside of India")</f>
        <v>No I would not be pursuing Higher Education outside of India</v>
      </c>
      <c r="G602" s="1" t="str">
        <f>IFERROR(__xludf.DUMMYFUNCTION("""COMPUTED_VALUE"""),"This will be hard to do, but if it is the right company I would try")</f>
        <v>This will be hard to do, but if it is the right company I would try</v>
      </c>
      <c r="H602" s="1" t="str">
        <f>IFERROR(__xludf.DUMMYFUNCTION("""COMPUTED_VALUE"""),"No")</f>
        <v>No</v>
      </c>
      <c r="I602" s="1" t="str">
        <f>IFERROR(__xludf.DUMMYFUNCTION("""COMPUTED_VALUE"""),"Will NOT work for them")</f>
        <v>Will NOT work for them</v>
      </c>
      <c r="J602" s="1">
        <f>IFERROR(__xludf.DUMMYFUNCTION("""COMPUTED_VALUE"""),8.0)</f>
        <v>8</v>
      </c>
      <c r="K602" s="1" t="str">
        <f>IFERROR(__xludf.DUMMYFUNCTION("""COMPUTED_VALUE"""),"Fully Remote with Options to travel as and when needed")</f>
        <v>Fully Remote with Options to travel as and when needed</v>
      </c>
      <c r="L602" s="1" t="str">
        <f>IFERROR(__xludf.DUMMYFUNCTION("""COMPUTED_VALUE"""),"Employer who rewards learning and enables that environment")</f>
        <v>Employer who rewards learning and enables that environment</v>
      </c>
      <c r="M60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02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602" s="1" t="str">
        <f>IFERROR(__xludf.DUMMYFUNCTION("""COMPUTED_VALUE"""),"Manager who sets targets and expects me to achieve it")</f>
        <v>Manager who sets targets and expects me to achieve it</v>
      </c>
      <c r="P602" s="1" t="str">
        <f>IFERROR(__xludf.DUMMYFUNCTION("""COMPUTED_VALUE"""),"Work with 5 to 6 people in my team")</f>
        <v>Work with 5 to 6 people in my team</v>
      </c>
      <c r="Q602" s="1" t="str">
        <f>IFERROR(__xludf.DUMMYFUNCTION("""COMPUTED_VALUE"""),"Yes, I Understand this is gonna happen everywhere")</f>
        <v>Yes, I Understand this is gonna happen everywhere</v>
      </c>
      <c r="R602" s="1" t="str">
        <f>IFERROR(__xludf.DUMMYFUNCTION("""COMPUTED_VALUE"""),"This will be hard to do, but if it is the right company I would try")</f>
        <v>This will be hard to do, but if it is the right company I would try</v>
      </c>
      <c r="S602" s="1"/>
    </row>
    <row r="603">
      <c r="A603" s="2">
        <f>IFERROR(__xludf.DUMMYFUNCTION("""COMPUTED_VALUE"""),45021.75591665509)</f>
        <v>45021.75592</v>
      </c>
      <c r="B603" s="1" t="str">
        <f>IFERROR(__xludf.DUMMYFUNCTION("""COMPUTED_VALUE"""),"India")</f>
        <v>India</v>
      </c>
      <c r="C603" s="1">
        <f>IFERROR(__xludf.DUMMYFUNCTION("""COMPUTED_VALUE"""),781015.0)</f>
        <v>781015</v>
      </c>
      <c r="D603" s="1" t="str">
        <f>IFERROR(__xludf.DUMMYFUNCTION("""COMPUTED_VALUE"""),"Male")</f>
        <v>Male</v>
      </c>
      <c r="E603" s="1" t="str">
        <f>IFERROR(__xludf.DUMMYFUNCTION("""COMPUTED_VALUE"""),"My Parents")</f>
        <v>My Parents</v>
      </c>
      <c r="F603" s="1" t="str">
        <f>IFERROR(__xludf.DUMMYFUNCTION("""COMPUTED_VALUE"""),"Yes, I will earn and do that")</f>
        <v>Yes, I will earn and do that</v>
      </c>
      <c r="G603" s="1" t="str">
        <f>IFERROR(__xludf.DUMMYFUNCTION("""COMPUTED_VALUE"""),"Will work for 3 years or more")</f>
        <v>Will work for 3 years or more</v>
      </c>
      <c r="H603" s="1" t="str">
        <f>IFERROR(__xludf.DUMMYFUNCTION("""COMPUTED_VALUE"""),"Yes")</f>
        <v>Yes</v>
      </c>
      <c r="I603" s="1" t="str">
        <f>IFERROR(__xludf.DUMMYFUNCTION("""COMPUTED_VALUE"""),"Will work for them")</f>
        <v>Will work for them</v>
      </c>
      <c r="J603" s="1">
        <f>IFERROR(__xludf.DUMMYFUNCTION("""COMPUTED_VALUE"""),1.0)</f>
        <v>1</v>
      </c>
      <c r="K603" s="1" t="str">
        <f>IFERROR(__xludf.DUMMYFUNCTION("""COMPUTED_VALUE"""),"Every Day Office Environment")</f>
        <v>Every Day Office Environment</v>
      </c>
      <c r="L603" s="1" t="str">
        <f>IFERROR(__xludf.DUMMYFUNCTION("""COMPUTED_VALUE"""),"Employer who appreciates learning and enables that environment")</f>
        <v>Employer who appreciates learning and enables that environment</v>
      </c>
      <c r="M60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603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03" s="1" t="str">
        <f>IFERROR(__xludf.DUMMYFUNCTION("""COMPUTED_VALUE"""),"Manager who sets targets and expects me to achieve it")</f>
        <v>Manager who sets targets and expects me to achieve it</v>
      </c>
      <c r="P603" s="1" t="str">
        <f>IFERROR(__xludf.DUMMYFUNCTION("""COMPUTED_VALUE"""),"Work with 7 to 10 or more people in my team")</f>
        <v>Work with 7 to 10 or more people in my team</v>
      </c>
      <c r="Q603" s="1" t="str">
        <f>IFERROR(__xludf.DUMMYFUNCTION("""COMPUTED_VALUE"""),"Yes")</f>
        <v>Yes</v>
      </c>
      <c r="R603" s="1" t="str">
        <f>IFERROR(__xludf.DUMMYFUNCTION("""COMPUTED_VALUE"""),"Will work for 7 years or more")</f>
        <v>Will work for 7 years or more</v>
      </c>
      <c r="S603" s="1"/>
    </row>
    <row r="604">
      <c r="A604" s="2">
        <f>IFERROR(__xludf.DUMMYFUNCTION("""COMPUTED_VALUE"""),45021.769428009255)</f>
        <v>45021.76943</v>
      </c>
      <c r="B604" s="1" t="str">
        <f>IFERROR(__xludf.DUMMYFUNCTION("""COMPUTED_VALUE"""),"India")</f>
        <v>India</v>
      </c>
      <c r="C604" s="1">
        <f>IFERROR(__xludf.DUMMYFUNCTION("""COMPUTED_VALUE"""),380008.0)</f>
        <v>380008</v>
      </c>
      <c r="D604" s="1" t="str">
        <f>IFERROR(__xludf.DUMMYFUNCTION("""COMPUTED_VALUE"""),"Male")</f>
        <v>Male</v>
      </c>
      <c r="E604" s="1" t="str">
        <f>IFERROR(__xludf.DUMMYFUNCTION("""COMPUTED_VALUE"""),"Influencers who had successful careers")</f>
        <v>Influencers who had successful careers</v>
      </c>
      <c r="F604" s="1" t="str">
        <f>IFERROR(__xludf.DUMMYFUNCTION("""COMPUTED_VALUE"""),"Yes, I will earn and do that")</f>
        <v>Yes, I will earn and do that</v>
      </c>
      <c r="G604" s="1" t="str">
        <f>IFERROR(__xludf.DUMMYFUNCTION("""COMPUTED_VALUE"""),"Will work for 3 years or more")</f>
        <v>Will work for 3 years or more</v>
      </c>
      <c r="H604" s="1" t="str">
        <f>IFERROR(__xludf.DUMMYFUNCTION("""COMPUTED_VALUE"""),"No")</f>
        <v>No</v>
      </c>
      <c r="I604" s="1" t="str">
        <f>IFERROR(__xludf.DUMMYFUNCTION("""COMPUTED_VALUE"""),"Will NOT work for them")</f>
        <v>Will NOT work for them</v>
      </c>
      <c r="J604" s="1">
        <f>IFERROR(__xludf.DUMMYFUNCTION("""COMPUTED_VALUE"""),6.0)</f>
        <v>6</v>
      </c>
      <c r="K604" s="1" t="str">
        <f>IFERROR(__xludf.DUMMYFUNCTION("""COMPUTED_VALUE"""),"Hybrid Working Environment with less than 3 days a month at office")</f>
        <v>Hybrid Working Environment with less than 3 days a month at office</v>
      </c>
      <c r="L6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04" s="1" t="str">
        <f>IFERROR(__xludf.DUMMYFUNCTION("""COMPUTED_VALUE"""),"Business Operations in any organization, Look deeply into Data and generate insights, An Artificial Intelligence Specialist / Talking to Robots, Manufacturing / Oil and Gas/ Construction / Hard Physical Work related")</f>
        <v>Business Operations in any organization, Look deeply into Data and generate insights, An Artificial Intelligence Specialist / Talking to Robots, Manufacturing / Oil and Gas/ Construction / Hard Physical Work related</v>
      </c>
      <c r="O604" s="1" t="str">
        <f>IFERROR(__xludf.DUMMYFUNCTION("""COMPUTED_VALUE"""),"Manager who sets goal and helps me achieve it")</f>
        <v>Manager who sets goal and helps me achieve it</v>
      </c>
      <c r="P604" s="1" t="str">
        <f>IFERROR(__xludf.DUMMYFUNCTION("""COMPUTED_VALUE"""),"Work with 2 to 3 people in my team")</f>
        <v>Work with 2 to 3 people in my team</v>
      </c>
      <c r="Q604" s="1" t="str">
        <f>IFERROR(__xludf.DUMMYFUNCTION("""COMPUTED_VALUE"""),"Yes, I Understand this is gonna happen everywhere")</f>
        <v>Yes, I Understand this is gonna happen everywhere</v>
      </c>
      <c r="R604" s="1" t="str">
        <f>IFERROR(__xludf.DUMMYFUNCTION("""COMPUTED_VALUE"""),"This will be hard to do, but if it is the right company I would try")</f>
        <v>This will be hard to do, but if it is the right company I would try</v>
      </c>
      <c r="S604" s="1"/>
    </row>
    <row r="605">
      <c r="A605" s="2">
        <f>IFERROR(__xludf.DUMMYFUNCTION("""COMPUTED_VALUE"""),45021.77276414352)</f>
        <v>45021.77276</v>
      </c>
      <c r="B605" s="1" t="str">
        <f>IFERROR(__xludf.DUMMYFUNCTION("""COMPUTED_VALUE"""),"India")</f>
        <v>India</v>
      </c>
      <c r="C605" s="1">
        <f>IFERROR(__xludf.DUMMYFUNCTION("""COMPUTED_VALUE"""),600073.0)</f>
        <v>600073</v>
      </c>
      <c r="D605" s="1" t="str">
        <f>IFERROR(__xludf.DUMMYFUNCTION("""COMPUTED_VALUE"""),"Male")</f>
        <v>Male</v>
      </c>
      <c r="E605" s="1" t="str">
        <f>IFERROR(__xludf.DUMMYFUNCTION("""COMPUTED_VALUE"""),"People who have changed the world for better")</f>
        <v>People who have changed the world for better</v>
      </c>
      <c r="F605" s="1" t="str">
        <f>IFERROR(__xludf.DUMMYFUNCTION("""COMPUTED_VALUE"""),"No, But if someone could bare the cost I will")</f>
        <v>No, But if someone could bare the cost I will</v>
      </c>
      <c r="G605" s="1" t="str">
        <f>IFERROR(__xludf.DUMMYFUNCTION("""COMPUTED_VALUE"""),"This will be hard to do, but if it is the right company I would try")</f>
        <v>This will be hard to do, but if it is the right company I would try</v>
      </c>
      <c r="H605" s="1" t="str">
        <f>IFERROR(__xludf.DUMMYFUNCTION("""COMPUTED_VALUE"""),"No")</f>
        <v>No</v>
      </c>
      <c r="I605" s="1" t="str">
        <f>IFERROR(__xludf.DUMMYFUNCTION("""COMPUTED_VALUE"""),"Will NOT work for them")</f>
        <v>Will NOT work for them</v>
      </c>
      <c r="J605" s="1">
        <f>IFERROR(__xludf.DUMMYFUNCTION("""COMPUTED_VALUE"""),3.0)</f>
        <v>3</v>
      </c>
      <c r="K605" s="1" t="str">
        <f>IFERROR(__xludf.DUMMYFUNCTION("""COMPUTED_VALUE"""),"Fully Remote with Options to travel as and when needed")</f>
        <v>Fully Remote with Options to travel as and when needed</v>
      </c>
      <c r="L605" s="1" t="str">
        <f>IFERROR(__xludf.DUMMYFUNCTION("""COMPUTED_VALUE"""),"Employer who rewards learning and enables that environment")</f>
        <v>Employer who rewards learning and enables that environment</v>
      </c>
      <c r="M60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05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05" s="1" t="str">
        <f>IFERROR(__xludf.DUMMYFUNCTION("""COMPUTED_VALUE"""),"Manager who sets goal and helps me achieve it")</f>
        <v>Manager who sets goal and helps me achieve it</v>
      </c>
      <c r="P605" s="1" t="str">
        <f>IFERROR(__xludf.DUMMYFUNCTION("""COMPUTED_VALUE"""),"Work with 7 to 10 or more people in my team")</f>
        <v>Work with 7 to 10 or more people in my team</v>
      </c>
      <c r="Q605" s="1" t="str">
        <f>IFERROR(__xludf.DUMMYFUNCTION("""COMPUTED_VALUE"""),"Yes, I Understand this is gonna happen everywhere")</f>
        <v>Yes, I Understand this is gonna happen everywhere</v>
      </c>
      <c r="R605" s="1" t="str">
        <f>IFERROR(__xludf.DUMMYFUNCTION("""COMPUTED_VALUE"""),"This will be hard to do, but if it is the right company I would try")</f>
        <v>This will be hard to do, but if it is the right company I would try</v>
      </c>
      <c r="S605" s="1"/>
    </row>
    <row r="606">
      <c r="A606" s="2">
        <f>IFERROR(__xludf.DUMMYFUNCTION("""COMPUTED_VALUE"""),45021.780750254635)</f>
        <v>45021.78075</v>
      </c>
      <c r="B606" s="1" t="str">
        <f>IFERROR(__xludf.DUMMYFUNCTION("""COMPUTED_VALUE"""),"India")</f>
        <v>India</v>
      </c>
      <c r="C606" s="1">
        <f>IFERROR(__xludf.DUMMYFUNCTION("""COMPUTED_VALUE"""),620001.0)</f>
        <v>620001</v>
      </c>
      <c r="D606" s="1" t="str">
        <f>IFERROR(__xludf.DUMMYFUNCTION("""COMPUTED_VALUE"""),"Male")</f>
        <v>Male</v>
      </c>
      <c r="E606" s="1" t="str">
        <f>IFERROR(__xludf.DUMMYFUNCTION("""COMPUTED_VALUE"""),"Influencers who had successful careers")</f>
        <v>Influencers who had successful careers</v>
      </c>
      <c r="F606" s="1" t="str">
        <f>IFERROR(__xludf.DUMMYFUNCTION("""COMPUTED_VALUE"""),"Yes, I will earn and do that")</f>
        <v>Yes, I will earn and do that</v>
      </c>
      <c r="G606" s="1" t="str">
        <f>IFERROR(__xludf.DUMMYFUNCTION("""COMPUTED_VALUE"""),"Will work for 3 years or more")</f>
        <v>Will work for 3 years or more</v>
      </c>
      <c r="H606" s="1" t="str">
        <f>IFERROR(__xludf.DUMMYFUNCTION("""COMPUTED_VALUE"""),"No")</f>
        <v>No</v>
      </c>
      <c r="I606" s="1" t="str">
        <f>IFERROR(__xludf.DUMMYFUNCTION("""COMPUTED_VALUE"""),"Will NOT work for them")</f>
        <v>Will NOT work for them</v>
      </c>
      <c r="J606" s="1">
        <f>IFERROR(__xludf.DUMMYFUNCTION("""COMPUTED_VALUE"""),10.0)</f>
        <v>10</v>
      </c>
      <c r="K606" s="1" t="str">
        <f>IFERROR(__xludf.DUMMYFUNCTION("""COMPUTED_VALUE"""),"Every Day Office Environment")</f>
        <v>Every Day Office Environment</v>
      </c>
      <c r="L606" s="1" t="str">
        <f>IFERROR(__xludf.DUMMYFUNCTION("""COMPUTED_VALUE"""),"Employer who appreciates learning and enables that environment")</f>
        <v>Employer who appreciates learning and enables that environment</v>
      </c>
      <c r="M6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06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606" s="1" t="str">
        <f>IFERROR(__xludf.DUMMYFUNCTION("""COMPUTED_VALUE"""),"Manager who clearly describes what she/he needs")</f>
        <v>Manager who clearly describes what she/he needs</v>
      </c>
      <c r="P606" s="1" t="str">
        <f>IFERROR(__xludf.DUMMYFUNCTION("""COMPUTED_VALUE"""),"Work with 5 to 6 people in my team")</f>
        <v>Work with 5 to 6 people in my team</v>
      </c>
      <c r="Q606" s="1" t="str">
        <f>IFERROR(__xludf.DUMMYFUNCTION("""COMPUTED_VALUE"""),"Yes, I Understand this is gonna happen everywhere")</f>
        <v>Yes, I Understand this is gonna happen everywhere</v>
      </c>
      <c r="R606" s="1" t="str">
        <f>IFERROR(__xludf.DUMMYFUNCTION("""COMPUTED_VALUE"""),"This will be hard to do, but if it is the right company I would try")</f>
        <v>This will be hard to do, but if it is the right company I would try</v>
      </c>
      <c r="S606" s="1"/>
    </row>
    <row r="607">
      <c r="A607" s="2">
        <f>IFERROR(__xludf.DUMMYFUNCTION("""COMPUTED_VALUE"""),45021.78412859954)</f>
        <v>45021.78413</v>
      </c>
      <c r="B607" s="1" t="str">
        <f>IFERROR(__xludf.DUMMYFUNCTION("""COMPUTED_VALUE"""),"India")</f>
        <v>India</v>
      </c>
      <c r="C607" s="1">
        <f>IFERROR(__xludf.DUMMYFUNCTION("""COMPUTED_VALUE"""),401202.0)</f>
        <v>401202</v>
      </c>
      <c r="D607" s="1" t="str">
        <f>IFERROR(__xludf.DUMMYFUNCTION("""COMPUTED_VALUE"""),"Male")</f>
        <v>Male</v>
      </c>
      <c r="E607" s="1" t="str">
        <f>IFERROR(__xludf.DUMMYFUNCTION("""COMPUTED_VALUE"""),"Influencers who had successful careers")</f>
        <v>Influencers who had successful careers</v>
      </c>
      <c r="F607" s="1" t="str">
        <f>IFERROR(__xludf.DUMMYFUNCTION("""COMPUTED_VALUE"""),"Yes, I will earn and do that")</f>
        <v>Yes, I will earn and do that</v>
      </c>
      <c r="G607" s="1" t="str">
        <f>IFERROR(__xludf.DUMMYFUNCTION("""COMPUTED_VALUE"""),"This will be hard to do, but if it is the right company I would try")</f>
        <v>This will be hard to do, but if it is the right company I would try</v>
      </c>
      <c r="H607" s="1" t="str">
        <f>IFERROR(__xludf.DUMMYFUNCTION("""COMPUTED_VALUE"""),"Yes")</f>
        <v>Yes</v>
      </c>
      <c r="I607" s="1" t="str">
        <f>IFERROR(__xludf.DUMMYFUNCTION("""COMPUTED_VALUE"""),"Will work for them")</f>
        <v>Will work for them</v>
      </c>
      <c r="J607" s="1">
        <f>IFERROR(__xludf.DUMMYFUNCTION("""COMPUTED_VALUE"""),7.0)</f>
        <v>7</v>
      </c>
      <c r="K607" s="1" t="str">
        <f>IFERROR(__xludf.DUMMYFUNCTION("""COMPUTED_VALUE"""),"Every Day Office Environment")</f>
        <v>Every Day Office Environment</v>
      </c>
      <c r="L6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07" s="1" t="str">
        <f>IFERROR(__xludf.DUMMYFUNCTION("""COMPUTED_VALUE"""),"Teaching in any of the institutes/colleges/online or offline, Work as a freelancer and do my thing my way, An Artificial Intelligence Specialist / Talking to Robots, Manufacturing / Oil and Gas/ Construction / Hard Physical Work related")</f>
        <v>Teaching in any of the institutes/colleges/online or offline, Work as a freelancer and do my thing my way, An Artificial Intelligence Specialist / Talking to Robots, Manufacturing / Oil and Gas/ Construction / Hard Physical Work related</v>
      </c>
      <c r="O607" s="1" t="str">
        <f>IFERROR(__xludf.DUMMYFUNCTION("""COMPUTED_VALUE"""),"Manager who explains what is expected, sets a goal and helps achieve it")</f>
        <v>Manager who explains what is expected, sets a goal and helps achieve it</v>
      </c>
      <c r="P607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07" s="1" t="str">
        <f>IFERROR(__xludf.DUMMYFUNCTION("""COMPUTED_VALUE"""),"Yes, I Understand this is gonna happen everywhere")</f>
        <v>Yes, I Understand this is gonna happen everywhere</v>
      </c>
      <c r="R607" s="1" t="str">
        <f>IFERROR(__xludf.DUMMYFUNCTION("""COMPUTED_VALUE"""),"This will be hard to do, but if it is the right company I would try")</f>
        <v>This will be hard to do, but if it is the right company I would try</v>
      </c>
      <c r="S607" s="1"/>
    </row>
    <row r="608">
      <c r="A608" s="2">
        <f>IFERROR(__xludf.DUMMYFUNCTION("""COMPUTED_VALUE"""),45021.78825777778)</f>
        <v>45021.78826</v>
      </c>
      <c r="B608" s="1" t="str">
        <f>IFERROR(__xludf.DUMMYFUNCTION("""COMPUTED_VALUE"""),"India")</f>
        <v>India</v>
      </c>
      <c r="C608" s="1">
        <f>IFERROR(__xludf.DUMMYFUNCTION("""COMPUTED_VALUE"""),620102.0)</f>
        <v>620102</v>
      </c>
      <c r="D608" s="1" t="str">
        <f>IFERROR(__xludf.DUMMYFUNCTION("""COMPUTED_VALUE"""),"Female")</f>
        <v>Female</v>
      </c>
      <c r="E608" s="1" t="str">
        <f>IFERROR(__xludf.DUMMYFUNCTION("""COMPUTED_VALUE"""),"My Parents")</f>
        <v>My Parents</v>
      </c>
      <c r="F608" s="1" t="str">
        <f>IFERROR(__xludf.DUMMYFUNCTION("""COMPUTED_VALUE"""),"Yes, I will earn and do that")</f>
        <v>Yes, I will earn and do that</v>
      </c>
      <c r="G608" s="1" t="str">
        <f>IFERROR(__xludf.DUMMYFUNCTION("""COMPUTED_VALUE"""),"This will be hard to do, but if it is the right company I would try")</f>
        <v>This will be hard to do, but if it is the right company I would try</v>
      </c>
      <c r="H608" s="1" t="str">
        <f>IFERROR(__xludf.DUMMYFUNCTION("""COMPUTED_VALUE"""),"No")</f>
        <v>No</v>
      </c>
      <c r="I608" s="1" t="str">
        <f>IFERROR(__xludf.DUMMYFUNCTION("""COMPUTED_VALUE"""),"Will NOT work for them")</f>
        <v>Will NOT work for them</v>
      </c>
      <c r="J608" s="1">
        <f>IFERROR(__xludf.DUMMYFUNCTION("""COMPUTED_VALUE"""),3.0)</f>
        <v>3</v>
      </c>
      <c r="K608" s="1" t="str">
        <f>IFERROR(__xludf.DUMMYFUNCTION("""COMPUTED_VALUE"""),"Every Day Office Environment")</f>
        <v>Every Day Office Environment</v>
      </c>
      <c r="L608" s="1" t="str">
        <f>IFERROR(__xludf.DUMMYFUNCTION("""COMPUTED_VALUE"""),"Employer who rewards learning and enables that environment")</f>
        <v>Employer who rewards learning and enables that environment</v>
      </c>
      <c r="M6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0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08" s="1" t="str">
        <f>IFERROR(__xludf.DUMMYFUNCTION("""COMPUTED_VALUE"""),"Manager who sets goal and helps me achieve it")</f>
        <v>Manager who sets goal and helps me achieve it</v>
      </c>
      <c r="P608" s="1" t="str">
        <f>IFERROR(__xludf.DUMMYFUNCTION("""COMPUTED_VALUE"""),"Work with 5 to 6 people in my team")</f>
        <v>Work with 5 to 6 people in my team</v>
      </c>
      <c r="Q608" s="1" t="str">
        <f>IFERROR(__xludf.DUMMYFUNCTION("""COMPUTED_VALUE"""),"No")</f>
        <v>No</v>
      </c>
      <c r="R608" s="1" t="str">
        <f>IFERROR(__xludf.DUMMYFUNCTION("""COMPUTED_VALUE"""),"This will be hard to do, but if it is the right company I would try")</f>
        <v>This will be hard to do, but if it is the right company I would try</v>
      </c>
      <c r="S608" s="1"/>
    </row>
    <row r="609">
      <c r="A609" s="2">
        <f>IFERROR(__xludf.DUMMYFUNCTION("""COMPUTED_VALUE"""),45021.79217804398)</f>
        <v>45021.79218</v>
      </c>
      <c r="B609" s="1" t="str">
        <f>IFERROR(__xludf.DUMMYFUNCTION("""COMPUTED_VALUE"""),"India")</f>
        <v>India</v>
      </c>
      <c r="C609" s="1">
        <f>IFERROR(__xludf.DUMMYFUNCTION("""COMPUTED_VALUE"""),560037.0)</f>
        <v>560037</v>
      </c>
      <c r="D609" s="1" t="str">
        <f>IFERROR(__xludf.DUMMYFUNCTION("""COMPUTED_VALUE"""),"Male")</f>
        <v>Male</v>
      </c>
      <c r="E609" s="1" t="str">
        <f>IFERROR(__xludf.DUMMYFUNCTION("""COMPUTED_VALUE"""),"My Parents")</f>
        <v>My Parents</v>
      </c>
      <c r="F609" s="1" t="str">
        <f>IFERROR(__xludf.DUMMYFUNCTION("""COMPUTED_VALUE"""),"Yes, I will earn and do that")</f>
        <v>Yes, I will earn and do that</v>
      </c>
      <c r="G609" s="1" t="str">
        <f>IFERROR(__xludf.DUMMYFUNCTION("""COMPUTED_VALUE"""),"This will be hard to do, but if it is the right company I would try")</f>
        <v>This will be hard to do, but if it is the right company I would try</v>
      </c>
      <c r="H609" s="1" t="str">
        <f>IFERROR(__xludf.DUMMYFUNCTION("""COMPUTED_VALUE"""),"No")</f>
        <v>No</v>
      </c>
      <c r="I609" s="1" t="str">
        <f>IFERROR(__xludf.DUMMYFUNCTION("""COMPUTED_VALUE"""),"Will NOT work for them")</f>
        <v>Will NOT work for them</v>
      </c>
      <c r="J609" s="1">
        <f>IFERROR(__xludf.DUMMYFUNCTION("""COMPUTED_VALUE"""),1.0)</f>
        <v>1</v>
      </c>
      <c r="K609" s="1" t="str">
        <f>IFERROR(__xludf.DUMMYFUNCTION("""COMPUTED_VALUE"""),"Hybrid Working Environment with more than 15 days a month at office")</f>
        <v>Hybrid Working Environment with more than 15 days a month at office</v>
      </c>
      <c r="L609" s="1" t="str">
        <f>IFERROR(__xludf.DUMMYFUNCTION("""COMPUTED_VALUE"""),"Employer who appreciates learning and enables that environment")</f>
        <v>Employer who appreciates learning and enables that environment</v>
      </c>
      <c r="M60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09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609" s="1" t="str">
        <f>IFERROR(__xludf.DUMMYFUNCTION("""COMPUTED_VALUE"""),"Manager who clearly describes what she/he needs")</f>
        <v>Manager who clearly describes what she/he needs</v>
      </c>
      <c r="P609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09" s="1" t="str">
        <f>IFERROR(__xludf.DUMMYFUNCTION("""COMPUTED_VALUE"""),"Yes, I Understand this is gonna happen everywhere")</f>
        <v>Yes, I Understand this is gonna happen everywhere</v>
      </c>
      <c r="R609" s="1" t="str">
        <f>IFERROR(__xludf.DUMMYFUNCTION("""COMPUTED_VALUE"""),"This will be hard to do, but if it is the right company I would try")</f>
        <v>This will be hard to do, but if it is the right company I would try</v>
      </c>
      <c r="S609" s="1"/>
    </row>
    <row r="610">
      <c r="A610" s="2">
        <f>IFERROR(__xludf.DUMMYFUNCTION("""COMPUTED_VALUE"""),45021.792924560184)</f>
        <v>45021.79292</v>
      </c>
      <c r="B610" s="1" t="str">
        <f>IFERROR(__xludf.DUMMYFUNCTION("""COMPUTED_VALUE"""),"India")</f>
        <v>India</v>
      </c>
      <c r="C610" s="1">
        <f>IFERROR(__xludf.DUMMYFUNCTION("""COMPUTED_VALUE"""),400053.0)</f>
        <v>400053</v>
      </c>
      <c r="D610" s="1" t="str">
        <f>IFERROR(__xludf.DUMMYFUNCTION("""COMPUTED_VALUE"""),"Female")</f>
        <v>Female</v>
      </c>
      <c r="E610" s="1" t="str">
        <f>IFERROR(__xludf.DUMMYFUNCTION("""COMPUTED_VALUE"""),"My Parents")</f>
        <v>My Parents</v>
      </c>
      <c r="F610" s="1" t="str">
        <f>IFERROR(__xludf.DUMMYFUNCTION("""COMPUTED_VALUE"""),"No I would not be pursuing Higher Education outside of India")</f>
        <v>No I would not be pursuing Higher Education outside of India</v>
      </c>
      <c r="G610" s="1" t="str">
        <f>IFERROR(__xludf.DUMMYFUNCTION("""COMPUTED_VALUE"""),"This will be hard to do, but if it is the right company I would try")</f>
        <v>This will be hard to do, but if it is the right company I would try</v>
      </c>
      <c r="H610" s="1" t="str">
        <f>IFERROR(__xludf.DUMMYFUNCTION("""COMPUTED_VALUE"""),"No")</f>
        <v>No</v>
      </c>
      <c r="I610" s="1" t="str">
        <f>IFERROR(__xludf.DUMMYFUNCTION("""COMPUTED_VALUE"""),"Will NOT work for them")</f>
        <v>Will NOT work for them</v>
      </c>
      <c r="J610" s="1">
        <f>IFERROR(__xludf.DUMMYFUNCTION("""COMPUTED_VALUE"""),3.0)</f>
        <v>3</v>
      </c>
      <c r="K610" s="1" t="str">
        <f>IFERROR(__xludf.DUMMYFUNCTION("""COMPUTED_VALUE"""),"Every Day Office Environment")</f>
        <v>Every Day Office Environment</v>
      </c>
      <c r="L610" s="1" t="str">
        <f>IFERROR(__xludf.DUMMYFUNCTION("""COMPUTED_VALUE"""),"Employer who appreciates learning and enables that environment")</f>
        <v>Employer who appreciates learning and enables that environment</v>
      </c>
      <c r="M61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10" s="1" t="str">
        <f>IFERROR(__xludf.DUMMYFUNCTION("""COMPUTED_VALUE"""),"Teaching in any of the institutes/colleges/online or offline, Design and Develop amazing software, Work as a freelancer and do my thing my way, An Artificial Intelligence Specialist / Talking to Robots")</f>
        <v>Teaching in any of the institutes/colleges/online or offline, Design and Develop amazing software, Work as a freelancer and do my thing my way, An Artificial Intelligence Specialist / Talking to Robots</v>
      </c>
      <c r="O610" s="1" t="str">
        <f>IFERROR(__xludf.DUMMYFUNCTION("""COMPUTED_VALUE"""),"Manager who clearly describes what she/he needs")</f>
        <v>Manager who clearly describes what she/he needs</v>
      </c>
      <c r="P610" s="1" t="str">
        <f>IFERROR(__xludf.DUMMYFUNCTION("""COMPUTED_VALUE"""),"Work with 2 to 3 people in my team")</f>
        <v>Work with 2 to 3 people in my team</v>
      </c>
      <c r="Q610" s="1" t="str">
        <f>IFERROR(__xludf.DUMMYFUNCTION("""COMPUTED_VALUE"""),"No")</f>
        <v>No</v>
      </c>
      <c r="R610" s="1" t="str">
        <f>IFERROR(__xludf.DUMMYFUNCTION("""COMPUTED_VALUE"""),"This will be hard to do, but if it is the right company I would try")</f>
        <v>This will be hard to do, but if it is the right company I would try</v>
      </c>
      <c r="S610" s="1"/>
    </row>
    <row r="611">
      <c r="A611" s="2">
        <f>IFERROR(__xludf.DUMMYFUNCTION("""COMPUTED_VALUE"""),45021.795224490736)</f>
        <v>45021.79522</v>
      </c>
      <c r="B611" s="1" t="str">
        <f>IFERROR(__xludf.DUMMYFUNCTION("""COMPUTED_VALUE"""),"India")</f>
        <v>India</v>
      </c>
      <c r="C611" s="1">
        <f>IFERROR(__xludf.DUMMYFUNCTION("""COMPUTED_VALUE"""),620002.0)</f>
        <v>620002</v>
      </c>
      <c r="D611" s="1" t="str">
        <f>IFERROR(__xludf.DUMMYFUNCTION("""COMPUTED_VALUE"""),"Female")</f>
        <v>Female</v>
      </c>
      <c r="E611" s="1" t="str">
        <f>IFERROR(__xludf.DUMMYFUNCTION("""COMPUTED_VALUE"""),"People who have changed the world for better")</f>
        <v>People who have changed the world for better</v>
      </c>
      <c r="F611" s="1" t="str">
        <f>IFERROR(__xludf.DUMMYFUNCTION("""COMPUTED_VALUE"""),"Yes, I will earn and do that")</f>
        <v>Yes, I will earn and do that</v>
      </c>
      <c r="G611" s="1" t="str">
        <f>IFERROR(__xludf.DUMMYFUNCTION("""COMPUTED_VALUE"""),"This will be hard to do, but if it is the right company I would try")</f>
        <v>This will be hard to do, but if it is the right company I would try</v>
      </c>
      <c r="H611" s="1" t="str">
        <f>IFERROR(__xludf.DUMMYFUNCTION("""COMPUTED_VALUE"""),"No")</f>
        <v>No</v>
      </c>
      <c r="I611" s="1" t="str">
        <f>IFERROR(__xludf.DUMMYFUNCTION("""COMPUTED_VALUE"""),"Will NOT work for them")</f>
        <v>Will NOT work for them</v>
      </c>
      <c r="J611" s="1">
        <f>IFERROR(__xludf.DUMMYFUNCTION("""COMPUTED_VALUE"""),5.0)</f>
        <v>5</v>
      </c>
      <c r="K611" s="1" t="str">
        <f>IFERROR(__xludf.DUMMYFUNCTION("""COMPUTED_VALUE"""),"Fully Remote with Options to travel as and when needed")</f>
        <v>Fully Remote with Options to travel as and when needed</v>
      </c>
      <c r="L6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11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611" s="1" t="str">
        <f>IFERROR(__xludf.DUMMYFUNCTION("""COMPUTED_VALUE"""),"Manager who explains what is expected, sets a goal and helps achieve it")</f>
        <v>Manager who explains what is expected, sets a goal and helps achieve it</v>
      </c>
      <c r="P611" s="1" t="str">
        <f>IFERROR(__xludf.DUMMYFUNCTION("""COMPUTED_VALUE"""),"Work with 2 to 3 people in my team")</f>
        <v>Work with 2 to 3 people in my team</v>
      </c>
      <c r="Q611" s="1" t="str">
        <f>IFERROR(__xludf.DUMMYFUNCTION("""COMPUTED_VALUE"""),"No")</f>
        <v>No</v>
      </c>
      <c r="R611" s="1" t="str">
        <f>IFERROR(__xludf.DUMMYFUNCTION("""COMPUTED_VALUE"""),"This will be hard to do, but if it is the right company I would try")</f>
        <v>This will be hard to do, but if it is the right company I would try</v>
      </c>
      <c r="S611" s="1"/>
    </row>
    <row r="612">
      <c r="A612" s="2">
        <f>IFERROR(__xludf.DUMMYFUNCTION("""COMPUTED_VALUE"""),45021.80120099537)</f>
        <v>45021.8012</v>
      </c>
      <c r="B612" s="1" t="str">
        <f>IFERROR(__xludf.DUMMYFUNCTION("""COMPUTED_VALUE"""),"India")</f>
        <v>India</v>
      </c>
      <c r="C612" s="1">
        <f>IFERROR(__xludf.DUMMYFUNCTION("""COMPUTED_VALUE"""),711102.0)</f>
        <v>711102</v>
      </c>
      <c r="D612" s="1" t="str">
        <f>IFERROR(__xludf.DUMMYFUNCTION("""COMPUTED_VALUE"""),"Male")</f>
        <v>Male</v>
      </c>
      <c r="E612" s="1" t="str">
        <f>IFERROR(__xludf.DUMMYFUNCTION("""COMPUTED_VALUE"""),"People who have changed the world for better")</f>
        <v>People who have changed the world for better</v>
      </c>
      <c r="F612" s="1" t="str">
        <f>IFERROR(__xludf.DUMMYFUNCTION("""COMPUTED_VALUE"""),"No I would not be pursuing Higher Education outside of India")</f>
        <v>No I would not be pursuing Higher Education outside of India</v>
      </c>
      <c r="G612" s="1" t="str">
        <f>IFERROR(__xludf.DUMMYFUNCTION("""COMPUTED_VALUE"""),"This will be hard to do, but if it is the right company I would try")</f>
        <v>This will be hard to do, but if it is the right company I would try</v>
      </c>
      <c r="H612" s="1" t="str">
        <f>IFERROR(__xludf.DUMMYFUNCTION("""COMPUTED_VALUE"""),"No")</f>
        <v>No</v>
      </c>
      <c r="I612" s="1" t="str">
        <f>IFERROR(__xludf.DUMMYFUNCTION("""COMPUTED_VALUE"""),"Will NOT work for them")</f>
        <v>Will NOT work for them</v>
      </c>
      <c r="J612" s="1">
        <f>IFERROR(__xludf.DUMMYFUNCTION("""COMPUTED_VALUE"""),10.0)</f>
        <v>10</v>
      </c>
      <c r="K612" s="1" t="str">
        <f>IFERROR(__xludf.DUMMYFUNCTION("""COMPUTED_VALUE"""),"Fully Remote with Options to travel as and when needed")</f>
        <v>Fully Remote with Options to travel as and when needed</v>
      </c>
      <c r="L6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12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612" s="1" t="str">
        <f>IFERROR(__xludf.DUMMYFUNCTION("""COMPUTED_VALUE"""),"Manager who explains what is expected, sets a goal and helps achieve it")</f>
        <v>Manager who explains what is expected, sets a goal and helps achieve it</v>
      </c>
      <c r="P61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612" s="1" t="str">
        <f>IFERROR(__xludf.DUMMYFUNCTION("""COMPUTED_VALUE"""),"No")</f>
        <v>No</v>
      </c>
      <c r="R612" s="1" t="str">
        <f>IFERROR(__xludf.DUMMYFUNCTION("""COMPUTED_VALUE"""),"This will be hard to do, but if it is the right company I would try")</f>
        <v>This will be hard to do, but if it is the right company I would try</v>
      </c>
      <c r="S612" s="1"/>
    </row>
    <row r="613">
      <c r="A613" s="2">
        <f>IFERROR(__xludf.DUMMYFUNCTION("""COMPUTED_VALUE"""),45021.80303681713)</f>
        <v>45021.80304</v>
      </c>
      <c r="B613" s="1" t="str">
        <f>IFERROR(__xludf.DUMMYFUNCTION("""COMPUTED_VALUE"""),"India")</f>
        <v>India</v>
      </c>
      <c r="C613" s="1">
        <f>IFERROR(__xludf.DUMMYFUNCTION("""COMPUTED_VALUE"""),520015.0)</f>
        <v>520015</v>
      </c>
      <c r="D613" s="1" t="str">
        <f>IFERROR(__xludf.DUMMYFUNCTION("""COMPUTED_VALUE"""),"Female")</f>
        <v>Female</v>
      </c>
      <c r="E613" s="1" t="str">
        <f>IFERROR(__xludf.DUMMYFUNCTION("""COMPUTED_VALUE"""),"Influencers who had successful careers")</f>
        <v>Influencers who had successful careers</v>
      </c>
      <c r="F613" s="1" t="str">
        <f>IFERROR(__xludf.DUMMYFUNCTION("""COMPUTED_VALUE"""),"Yes, I will earn and do that")</f>
        <v>Yes, I will earn and do that</v>
      </c>
      <c r="G613" s="1" t="str">
        <f>IFERROR(__xludf.DUMMYFUNCTION("""COMPUTED_VALUE"""),"Will work for 3 years or more")</f>
        <v>Will work for 3 years or more</v>
      </c>
      <c r="H613" s="1" t="str">
        <f>IFERROR(__xludf.DUMMYFUNCTION("""COMPUTED_VALUE"""),"No")</f>
        <v>No</v>
      </c>
      <c r="I613" s="1" t="str">
        <f>IFERROR(__xludf.DUMMYFUNCTION("""COMPUTED_VALUE"""),"Will NOT work for them")</f>
        <v>Will NOT work for them</v>
      </c>
      <c r="J613" s="1">
        <f>IFERROR(__xludf.DUMMYFUNCTION("""COMPUTED_VALUE"""),4.0)</f>
        <v>4</v>
      </c>
      <c r="K613" s="1" t="str">
        <f>IFERROR(__xludf.DUMMYFUNCTION("""COMPUTED_VALUE"""),"Hybrid Working Environment with less than 3 days a month at office")</f>
        <v>Hybrid Working Environment with less than 3 days a month at office</v>
      </c>
      <c r="L613" s="1" t="str">
        <f>IFERROR(__xludf.DUMMYFUNCTION("""COMPUTED_VALUE"""),"Employer who appreciates learning and enables that environment")</f>
        <v>Employer who appreciates learning and enables that environment</v>
      </c>
      <c r="M61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13" s="1" t="str">
        <f>IFERROR(__xludf.DUMMYFUNCTION("""COMPUTED_VALUE"""),"Business Operations in any organization, Manage and drive End-to-End Projects or Products, Build and develop a Team, An Artificial Intelligence Specialist / Talking to Robots")</f>
        <v>Business Operations in any organization, Manage and drive End-to-End Projects or Products, Build and develop a Team, An Artificial Intelligence Specialist / Talking to Robots</v>
      </c>
      <c r="O613" s="1" t="str">
        <f>IFERROR(__xludf.DUMMYFUNCTION("""COMPUTED_VALUE"""),"Manager who explains what is expected, sets a goal and helps achieve it")</f>
        <v>Manager who explains what is expected, sets a goal and helps achieve it</v>
      </c>
      <c r="P613" s="1" t="str">
        <f>IFERROR(__xludf.DUMMYFUNCTION("""COMPUTED_VALUE"""),"Work with 5 to 6 people in my team")</f>
        <v>Work with 5 to 6 people in my team</v>
      </c>
      <c r="Q613" s="1" t="str">
        <f>IFERROR(__xludf.DUMMYFUNCTION("""COMPUTED_VALUE"""),"Yes, I Understand this is gonna happen everywhere")</f>
        <v>Yes, I Understand this is gonna happen everywhere</v>
      </c>
      <c r="R613" s="1" t="str">
        <f>IFERROR(__xludf.DUMMYFUNCTION("""COMPUTED_VALUE"""),"This will be hard to do, but if it is the right company I would try")</f>
        <v>This will be hard to do, but if it is the right company I would try</v>
      </c>
      <c r="S613" s="1"/>
    </row>
    <row r="614">
      <c r="A614" s="2">
        <f>IFERROR(__xludf.DUMMYFUNCTION("""COMPUTED_VALUE"""),45021.805137013886)</f>
        <v>45021.80514</v>
      </c>
      <c r="B614" s="1" t="str">
        <f>IFERROR(__xludf.DUMMYFUNCTION("""COMPUTED_VALUE"""),"India")</f>
        <v>India</v>
      </c>
      <c r="C614" s="1">
        <f>IFERROR(__xludf.DUMMYFUNCTION("""COMPUTED_VALUE"""),607104.0)</f>
        <v>607104</v>
      </c>
      <c r="D614" s="1" t="str">
        <f>IFERROR(__xludf.DUMMYFUNCTION("""COMPUTED_VALUE"""),"Male")</f>
        <v>Male</v>
      </c>
      <c r="E614" s="1" t="str">
        <f>IFERROR(__xludf.DUMMYFUNCTION("""COMPUTED_VALUE"""),"Influencers who had successful careers")</f>
        <v>Influencers who had successful careers</v>
      </c>
      <c r="F614" s="1" t="str">
        <f>IFERROR(__xludf.DUMMYFUNCTION("""COMPUTED_VALUE"""),"No, But if someone could bare the cost I will")</f>
        <v>No, But if someone could bare the cost I will</v>
      </c>
      <c r="G614" s="1" t="str">
        <f>IFERROR(__xludf.DUMMYFUNCTION("""COMPUTED_VALUE"""),"This will be hard to do, but if it is the right company I would try")</f>
        <v>This will be hard to do, but if it is the right company I would try</v>
      </c>
      <c r="H614" s="1" t="str">
        <f>IFERROR(__xludf.DUMMYFUNCTION("""COMPUTED_VALUE"""),"No")</f>
        <v>No</v>
      </c>
      <c r="I614" s="1" t="str">
        <f>IFERROR(__xludf.DUMMYFUNCTION("""COMPUTED_VALUE"""),"Will NOT work for them")</f>
        <v>Will NOT work for them</v>
      </c>
      <c r="J614" s="1">
        <f>IFERROR(__xludf.DUMMYFUNCTION("""COMPUTED_VALUE"""),8.0)</f>
        <v>8</v>
      </c>
      <c r="K614" s="1" t="str">
        <f>IFERROR(__xludf.DUMMYFUNCTION("""COMPUTED_VALUE"""),"Hybrid Working Environment with less than 3 days a month at office")</f>
        <v>Hybrid Working Environment with less than 3 days a month at office</v>
      </c>
      <c r="L614" s="1" t="str">
        <f>IFERROR(__xludf.DUMMYFUNCTION("""COMPUTED_VALUE"""),"Employer who appreciates learning and enables that environment")</f>
        <v>Employer who appreciates learning and enables that environment</v>
      </c>
      <c r="M614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614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614" s="1" t="str">
        <f>IFERROR(__xludf.DUMMYFUNCTION("""COMPUTED_VALUE"""),"Manager who explains what is expected, sets a goal and helps achieve it")</f>
        <v>Manager who explains what is expected, sets a goal and helps achieve it</v>
      </c>
      <c r="P614" s="1" t="str">
        <f>IFERROR(__xludf.DUMMYFUNCTION("""COMPUTED_VALUE"""),"Work with 5 to 6 people in my team")</f>
        <v>Work with 5 to 6 people in my team</v>
      </c>
      <c r="Q614" s="1" t="str">
        <f>IFERROR(__xludf.DUMMYFUNCTION("""COMPUTED_VALUE"""),"Yes, I Understand this is gonna happen everywhere")</f>
        <v>Yes, I Understand this is gonna happen everywhere</v>
      </c>
      <c r="R614" s="1" t="str">
        <f>IFERROR(__xludf.DUMMYFUNCTION("""COMPUTED_VALUE"""),"This will be hard to do, but if it is the right company I would try")</f>
        <v>This will be hard to do, but if it is the right company I would try</v>
      </c>
      <c r="S614" s="1"/>
    </row>
    <row r="615">
      <c r="A615" s="2">
        <f>IFERROR(__xludf.DUMMYFUNCTION("""COMPUTED_VALUE"""),45021.805844918985)</f>
        <v>45021.80584</v>
      </c>
      <c r="B615" s="1" t="str">
        <f>IFERROR(__xludf.DUMMYFUNCTION("""COMPUTED_VALUE"""),"India")</f>
        <v>India</v>
      </c>
      <c r="C615" s="1">
        <f>IFERROR(__xludf.DUMMYFUNCTION("""COMPUTED_VALUE"""),842002.0)</f>
        <v>842002</v>
      </c>
      <c r="D615" s="1" t="str">
        <f>IFERROR(__xludf.DUMMYFUNCTION("""COMPUTED_VALUE"""),"Female")</f>
        <v>Female</v>
      </c>
      <c r="E615" s="1" t="str">
        <f>IFERROR(__xludf.DUMMYFUNCTION("""COMPUTED_VALUE"""),"People who have changed the world for better")</f>
        <v>People who have changed the world for better</v>
      </c>
      <c r="F615" s="1" t="str">
        <f>IFERROR(__xludf.DUMMYFUNCTION("""COMPUTED_VALUE"""),"No, But if someone could bare the cost I will")</f>
        <v>No, But if someone could bare the cost I will</v>
      </c>
      <c r="G615" s="1" t="str">
        <f>IFERROR(__xludf.DUMMYFUNCTION("""COMPUTED_VALUE"""),"This will be hard to do, but if it is the right company I would try")</f>
        <v>This will be hard to do, but if it is the right company I would try</v>
      </c>
      <c r="H615" s="1" t="str">
        <f>IFERROR(__xludf.DUMMYFUNCTION("""COMPUTED_VALUE"""),"No")</f>
        <v>No</v>
      </c>
      <c r="I615" s="1" t="str">
        <f>IFERROR(__xludf.DUMMYFUNCTION("""COMPUTED_VALUE"""),"Will NOT work for them")</f>
        <v>Will NOT work for them</v>
      </c>
      <c r="J615" s="1">
        <f>IFERROR(__xludf.DUMMYFUNCTION("""COMPUTED_VALUE"""),5.0)</f>
        <v>5</v>
      </c>
      <c r="K615" s="1" t="str">
        <f>IFERROR(__xludf.DUMMYFUNCTION("""COMPUTED_VALUE"""),"Hybrid Working Environment with more than 15 days a month at office")</f>
        <v>Hybrid Working Environment with more than 15 days a month at office</v>
      </c>
      <c r="L615" s="1" t="str">
        <f>IFERROR(__xludf.DUMMYFUNCTION("""COMPUTED_VALUE"""),"Employer who rewards learning and enables that environment")</f>
        <v>Employer who rewards learning and enables that environment</v>
      </c>
      <c r="M6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15" s="1" t="str">
        <f>IFERROR(__xludf.DUMMYFUNCTION("""COMPUTED_VALUE"""),"Teaching in any of the institutes/colleges/online or offline, Business Operations in any organization, Manage and drive End-to-End Projects or Products, Design and Develop amazing software")</f>
        <v>Teaching in any of the institutes/colleges/online or offline, Business Operations in any organization, Manage and drive End-to-End Projects or Products, Design and Develop amazing software</v>
      </c>
      <c r="O615" s="1" t="str">
        <f>IFERROR(__xludf.DUMMYFUNCTION("""COMPUTED_VALUE"""),"Manager who sets goal and helps me achieve it")</f>
        <v>Manager who sets goal and helps me achieve it</v>
      </c>
      <c r="P615" s="1" t="str">
        <f>IFERROR(__xludf.DUMMYFUNCTION("""COMPUTED_VALUE"""),"Work with 2 to 3 people in my team, Work with 5 to 6 people in my team")</f>
        <v>Work with 2 to 3 people in my team, Work with 5 to 6 people in my team</v>
      </c>
      <c r="Q615" s="1" t="str">
        <f>IFERROR(__xludf.DUMMYFUNCTION("""COMPUTED_VALUE"""),"Yes, I Understand this is gonna happen everywhere")</f>
        <v>Yes, I Understand this is gonna happen everywhere</v>
      </c>
      <c r="R615" s="1" t="str">
        <f>IFERROR(__xludf.DUMMYFUNCTION("""COMPUTED_VALUE"""),"No way")</f>
        <v>No way</v>
      </c>
      <c r="S615" s="1"/>
    </row>
    <row r="616">
      <c r="A616" s="2">
        <f>IFERROR(__xludf.DUMMYFUNCTION("""COMPUTED_VALUE"""),45021.806865798615)</f>
        <v>45021.80687</v>
      </c>
      <c r="B616" s="1" t="str">
        <f>IFERROR(__xludf.DUMMYFUNCTION("""COMPUTED_VALUE"""),"India")</f>
        <v>India</v>
      </c>
      <c r="C616" s="1">
        <f>IFERROR(__xludf.DUMMYFUNCTION("""COMPUTED_VALUE"""),517501.0)</f>
        <v>517501</v>
      </c>
      <c r="D616" s="1" t="str">
        <f>IFERROR(__xludf.DUMMYFUNCTION("""COMPUTED_VALUE"""),"Male")</f>
        <v>Male</v>
      </c>
      <c r="E616" s="1" t="str">
        <f>IFERROR(__xludf.DUMMYFUNCTION("""COMPUTED_VALUE"""),"People who have changed the world for better")</f>
        <v>People who have changed the world for better</v>
      </c>
      <c r="F616" s="1" t="str">
        <f>IFERROR(__xludf.DUMMYFUNCTION("""COMPUTED_VALUE"""),"Yes, I will earn and do that")</f>
        <v>Yes, I will earn and do that</v>
      </c>
      <c r="G616" s="1" t="str">
        <f>IFERROR(__xludf.DUMMYFUNCTION("""COMPUTED_VALUE"""),"This will be hard to do, but if it is the right company I would try")</f>
        <v>This will be hard to do, but if it is the right company I would try</v>
      </c>
      <c r="H616" s="1" t="str">
        <f>IFERROR(__xludf.DUMMYFUNCTION("""COMPUTED_VALUE"""),"No")</f>
        <v>No</v>
      </c>
      <c r="I616" s="1" t="str">
        <f>IFERROR(__xludf.DUMMYFUNCTION("""COMPUTED_VALUE"""),"Will NOT work for them")</f>
        <v>Will NOT work for them</v>
      </c>
      <c r="J616" s="1">
        <f>IFERROR(__xludf.DUMMYFUNCTION("""COMPUTED_VALUE"""),4.0)</f>
        <v>4</v>
      </c>
      <c r="K616" s="1" t="str">
        <f>IFERROR(__xludf.DUMMYFUNCTION("""COMPUTED_VALUE"""),"Hybrid Working Environment with less than 3 days a month at office")</f>
        <v>Hybrid Working Environment with less than 3 days a month at office</v>
      </c>
      <c r="L616" s="1" t="str">
        <f>IFERROR(__xludf.DUMMYFUNCTION("""COMPUTED_VALUE"""),"Employer who appreciates learning and enables that environment")</f>
        <v>Employer who appreciates learning and enables that environment</v>
      </c>
      <c r="M6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1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616" s="1" t="str">
        <f>IFERROR(__xludf.DUMMYFUNCTION("""COMPUTED_VALUE"""),"Manager who clearly describes what she/he needs")</f>
        <v>Manager who clearly describes what she/he needs</v>
      </c>
      <c r="P616" s="1" t="str">
        <f>IFERROR(__xludf.DUMMYFUNCTION("""COMPUTED_VALUE"""),"Work with 2 to 3 people in my team")</f>
        <v>Work with 2 to 3 people in my team</v>
      </c>
      <c r="Q616" s="1" t="str">
        <f>IFERROR(__xludf.DUMMYFUNCTION("""COMPUTED_VALUE"""),"Yes, I Understand this is gonna happen everywhere")</f>
        <v>Yes, I Understand this is gonna happen everywhere</v>
      </c>
      <c r="R616" s="1" t="str">
        <f>IFERROR(__xludf.DUMMYFUNCTION("""COMPUTED_VALUE"""),"No way")</f>
        <v>No way</v>
      </c>
      <c r="S616" s="1"/>
    </row>
    <row r="617">
      <c r="A617" s="2">
        <f>IFERROR(__xludf.DUMMYFUNCTION("""COMPUTED_VALUE"""),45021.807028587966)</f>
        <v>45021.80703</v>
      </c>
      <c r="B617" s="1" t="str">
        <f>IFERROR(__xludf.DUMMYFUNCTION("""COMPUTED_VALUE"""),"India")</f>
        <v>India</v>
      </c>
      <c r="C617" s="1">
        <f>IFERROR(__xludf.DUMMYFUNCTION("""COMPUTED_VALUE"""),208027.0)</f>
        <v>208027</v>
      </c>
      <c r="D617" s="1" t="str">
        <f>IFERROR(__xludf.DUMMYFUNCTION("""COMPUTED_VALUE"""),"Male")</f>
        <v>Male</v>
      </c>
      <c r="E617" s="1" t="str">
        <f>IFERROR(__xludf.DUMMYFUNCTION("""COMPUTED_VALUE"""),"Influencers who had successful careers")</f>
        <v>Influencers who had successful careers</v>
      </c>
      <c r="F617" s="1" t="str">
        <f>IFERROR(__xludf.DUMMYFUNCTION("""COMPUTED_VALUE"""),"Yes, I will earn and do that")</f>
        <v>Yes, I will earn and do that</v>
      </c>
      <c r="G617" s="1" t="str">
        <f>IFERROR(__xludf.DUMMYFUNCTION("""COMPUTED_VALUE"""),"This will be hard to do, but if it is the right company I would try")</f>
        <v>This will be hard to do, but if it is the right company I would try</v>
      </c>
      <c r="H617" s="1" t="str">
        <f>IFERROR(__xludf.DUMMYFUNCTION("""COMPUTED_VALUE"""),"No")</f>
        <v>No</v>
      </c>
      <c r="I617" s="1" t="str">
        <f>IFERROR(__xludf.DUMMYFUNCTION("""COMPUTED_VALUE"""),"Will NOT work for them")</f>
        <v>Will NOT work for them</v>
      </c>
      <c r="J617" s="1">
        <f>IFERROR(__xludf.DUMMYFUNCTION("""COMPUTED_VALUE"""),5.0)</f>
        <v>5</v>
      </c>
      <c r="K617" s="1" t="str">
        <f>IFERROR(__xludf.DUMMYFUNCTION("""COMPUTED_VALUE"""),"Every Day Office Environment")</f>
        <v>Every Day Office Environment</v>
      </c>
      <c r="L6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17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617" s="1" t="str">
        <f>IFERROR(__xludf.DUMMYFUNCTION("""COMPUTED_VALUE"""),"Manager who sets goal and helps me achieve it")</f>
        <v>Manager who sets goal and helps me achieve it</v>
      </c>
      <c r="P617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17" s="1" t="str">
        <f>IFERROR(__xludf.DUMMYFUNCTION("""COMPUTED_VALUE"""),"Yes, I Understand this is gonna happen everywhere")</f>
        <v>Yes, I Understand this is gonna happen everywhere</v>
      </c>
      <c r="R617" s="1" t="str">
        <f>IFERROR(__xludf.DUMMYFUNCTION("""COMPUTED_VALUE"""),"This will be hard to do, but if it is the right company I would try")</f>
        <v>This will be hard to do, but if it is the right company I would try</v>
      </c>
      <c r="S617" s="1"/>
    </row>
    <row r="618">
      <c r="A618" s="2">
        <f>IFERROR(__xludf.DUMMYFUNCTION("""COMPUTED_VALUE"""),45021.809759826385)</f>
        <v>45021.80976</v>
      </c>
      <c r="B618" s="1" t="str">
        <f>IFERROR(__xludf.DUMMYFUNCTION("""COMPUTED_VALUE"""),"India")</f>
        <v>India</v>
      </c>
      <c r="C618" s="1">
        <f>IFERROR(__xludf.DUMMYFUNCTION("""COMPUTED_VALUE"""),400022.0)</f>
        <v>400022</v>
      </c>
      <c r="D618" s="1" t="str">
        <f>IFERROR(__xludf.DUMMYFUNCTION("""COMPUTED_VALUE"""),"Male")</f>
        <v>Male</v>
      </c>
      <c r="E618" s="1" t="str">
        <f>IFERROR(__xludf.DUMMYFUNCTION("""COMPUTED_VALUE"""),"People from my circle, but not family members")</f>
        <v>People from my circle, but not family members</v>
      </c>
      <c r="F618" s="1" t="str">
        <f>IFERROR(__xludf.DUMMYFUNCTION("""COMPUTED_VALUE"""),"No I would not be pursuing Higher Education outside of India")</f>
        <v>No I would not be pursuing Higher Education outside of India</v>
      </c>
      <c r="G618" s="1" t="str">
        <f>IFERROR(__xludf.DUMMYFUNCTION("""COMPUTED_VALUE"""),"No way")</f>
        <v>No way</v>
      </c>
      <c r="H618" s="1" t="str">
        <f>IFERROR(__xludf.DUMMYFUNCTION("""COMPUTED_VALUE"""),"Yes")</f>
        <v>Yes</v>
      </c>
      <c r="I618" s="1" t="str">
        <f>IFERROR(__xludf.DUMMYFUNCTION("""COMPUTED_VALUE"""),"Will work for them")</f>
        <v>Will work for them</v>
      </c>
      <c r="J618" s="1">
        <f>IFERROR(__xludf.DUMMYFUNCTION("""COMPUTED_VALUE"""),10.0)</f>
        <v>10</v>
      </c>
      <c r="K618" s="1" t="str">
        <f>IFERROR(__xludf.DUMMYFUNCTION("""COMPUTED_VALUE"""),"Hybrid Working Environment with less than 3 days a month at office")</f>
        <v>Hybrid Working Environment with less than 3 days a month at office</v>
      </c>
      <c r="L618" s="1" t="str">
        <f>IFERROR(__xludf.DUMMYFUNCTION("""COMPUTED_VALUE"""),"Employer who appreciates learning and enables that environment")</f>
        <v>Employer who appreciates learning and enables that environment</v>
      </c>
      <c r="M61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18" s="1" t="str">
        <f>IFERROR(__xludf.DUMMYFUNCTION("""COMPUTED_VALUE"""),"Design and Creative strategy in any company, Teaching in any of the institutes/colleges/online or offline, Business Operations in any organization, Manufacturing / Oil and Gas/ Construction / Hard Physical Work related")</f>
        <v>Design and Creative strategy in any company, Teaching in any of the institutes/colleges/online or offline, Business Operations in any organization, Manufacturing / Oil and Gas/ Construction / Hard Physical Work related</v>
      </c>
      <c r="O618" s="1" t="str">
        <f>IFERROR(__xludf.DUMMYFUNCTION("""COMPUTED_VALUE"""),"Manager who clearly describes what she/he needs")</f>
        <v>Manager who clearly describes what she/he needs</v>
      </c>
      <c r="P618" s="1" t="str">
        <f>IFERROR(__xludf.DUMMYFUNCTION("""COMPUTED_VALUE"""),"Work with 2 to 3 people in my team")</f>
        <v>Work with 2 to 3 people in my team</v>
      </c>
      <c r="Q618" s="1" t="str">
        <f>IFERROR(__xludf.DUMMYFUNCTION("""COMPUTED_VALUE"""),"Yes")</f>
        <v>Yes</v>
      </c>
      <c r="R618" s="1" t="str">
        <f>IFERROR(__xludf.DUMMYFUNCTION("""COMPUTED_VALUE"""),"This will be hard to do, but if it is the right company I would try")</f>
        <v>This will be hard to do, but if it is the right company I would try</v>
      </c>
      <c r="S618" s="1"/>
    </row>
    <row r="619">
      <c r="A619" s="2">
        <f>IFERROR(__xludf.DUMMYFUNCTION("""COMPUTED_VALUE"""),45021.811068703704)</f>
        <v>45021.81107</v>
      </c>
      <c r="B619" s="1" t="str">
        <f>IFERROR(__xludf.DUMMYFUNCTION("""COMPUTED_VALUE"""),"India")</f>
        <v>India</v>
      </c>
      <c r="C619" s="1">
        <f>IFERROR(__xludf.DUMMYFUNCTION("""COMPUTED_VALUE"""),522503.0)</f>
        <v>522503</v>
      </c>
      <c r="D619" s="1" t="str">
        <f>IFERROR(__xludf.DUMMYFUNCTION("""COMPUTED_VALUE"""),"Male")</f>
        <v>Male</v>
      </c>
      <c r="E619" s="1" t="str">
        <f>IFERROR(__xludf.DUMMYFUNCTION("""COMPUTED_VALUE"""),"My Parents")</f>
        <v>My Parents</v>
      </c>
      <c r="F619" s="1" t="str">
        <f>IFERROR(__xludf.DUMMYFUNCTION("""COMPUTED_VALUE"""),"No, But if someone could bare the cost I will")</f>
        <v>No, But if someone could bare the cost I will</v>
      </c>
      <c r="G619" s="1" t="str">
        <f>IFERROR(__xludf.DUMMYFUNCTION("""COMPUTED_VALUE"""),"This will be hard to do, but if it is the right company I would try")</f>
        <v>This will be hard to do, but if it is the right company I would try</v>
      </c>
      <c r="H619" s="1" t="str">
        <f>IFERROR(__xludf.DUMMYFUNCTION("""COMPUTED_VALUE"""),"No")</f>
        <v>No</v>
      </c>
      <c r="I619" s="1" t="str">
        <f>IFERROR(__xludf.DUMMYFUNCTION("""COMPUTED_VALUE"""),"Will NOT work for them")</f>
        <v>Will NOT work for them</v>
      </c>
      <c r="J619" s="1">
        <f>IFERROR(__xludf.DUMMYFUNCTION("""COMPUTED_VALUE"""),5.0)</f>
        <v>5</v>
      </c>
      <c r="K619" s="1" t="str">
        <f>IFERROR(__xludf.DUMMYFUNCTION("""COMPUTED_VALUE"""),"Fully Remote with No option to visit offices")</f>
        <v>Fully Remote with No option to visit offices</v>
      </c>
      <c r="L619" s="1" t="str">
        <f>IFERROR(__xludf.DUMMYFUNCTION("""COMPUTED_VALUE"""),"Employer who appreciates learning and enables that environment")</f>
        <v>Employer who appreciates learning and enables that environment</v>
      </c>
      <c r="M619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19" s="1" t="str">
        <f>IFERROR(__xludf.DUMMYFUNCTION("""COMPUTED_VALUE"""),"Design and Creative strategy in any company, Business Operations in any organization, Manage and drive End-to-End Projects or Products, An Artificial Intelligence Specialist / Talking to Robots")</f>
        <v>Design and Creative strategy in any company, Business Operations in any organization, Manage and drive End-to-End Projects or Products, An Artificial Intelligence Specialist / Talking to Robots</v>
      </c>
      <c r="O619" s="1" t="str">
        <f>IFERROR(__xludf.DUMMYFUNCTION("""COMPUTED_VALUE"""),"Manager who clearly describes what she/he needs")</f>
        <v>Manager who clearly describes what she/he needs</v>
      </c>
      <c r="P619" s="1" t="str">
        <f>IFERROR(__xludf.DUMMYFUNCTION("""COMPUTED_VALUE"""),"Work with 2 to 3 people in my team")</f>
        <v>Work with 2 to 3 people in my team</v>
      </c>
      <c r="Q619" s="1" t="str">
        <f>IFERROR(__xludf.DUMMYFUNCTION("""COMPUTED_VALUE"""),"Yes, I Understand this is gonna happen everywhere")</f>
        <v>Yes, I Understand this is gonna happen everywhere</v>
      </c>
      <c r="R619" s="1" t="str">
        <f>IFERROR(__xludf.DUMMYFUNCTION("""COMPUTED_VALUE"""),"No way")</f>
        <v>No way</v>
      </c>
      <c r="S619" s="1"/>
    </row>
    <row r="620">
      <c r="A620" s="2">
        <f>IFERROR(__xludf.DUMMYFUNCTION("""COMPUTED_VALUE"""),45021.81181322917)</f>
        <v>45021.81181</v>
      </c>
      <c r="B620" s="1" t="str">
        <f>IFERROR(__xludf.DUMMYFUNCTION("""COMPUTED_VALUE"""),"India")</f>
        <v>India</v>
      </c>
      <c r="C620" s="1">
        <f>IFERROR(__xludf.DUMMYFUNCTION("""COMPUTED_VALUE"""),535125.0)</f>
        <v>535125</v>
      </c>
      <c r="D620" s="1" t="str">
        <f>IFERROR(__xludf.DUMMYFUNCTION("""COMPUTED_VALUE"""),"Male")</f>
        <v>Male</v>
      </c>
      <c r="E620" s="1" t="str">
        <f>IFERROR(__xludf.DUMMYFUNCTION("""COMPUTED_VALUE"""),"Influencers who had successful careers")</f>
        <v>Influencers who had successful careers</v>
      </c>
      <c r="F620" s="1" t="str">
        <f>IFERROR(__xludf.DUMMYFUNCTION("""COMPUTED_VALUE"""),"No I would not be pursuing Higher Education outside of India")</f>
        <v>No I would not be pursuing Higher Education outside of India</v>
      </c>
      <c r="G620" s="1" t="str">
        <f>IFERROR(__xludf.DUMMYFUNCTION("""COMPUTED_VALUE"""),"This will be hard to do, but if it is the right company I would try")</f>
        <v>This will be hard to do, but if it is the right company I would try</v>
      </c>
      <c r="H620" s="1" t="str">
        <f>IFERROR(__xludf.DUMMYFUNCTION("""COMPUTED_VALUE"""),"No")</f>
        <v>No</v>
      </c>
      <c r="I620" s="1" t="str">
        <f>IFERROR(__xludf.DUMMYFUNCTION("""COMPUTED_VALUE"""),"Will NOT work for them")</f>
        <v>Will NOT work for them</v>
      </c>
      <c r="J620" s="1">
        <f>IFERROR(__xludf.DUMMYFUNCTION("""COMPUTED_VALUE"""),7.0)</f>
        <v>7</v>
      </c>
      <c r="K620" s="1" t="str">
        <f>IFERROR(__xludf.DUMMYFUNCTION("""COMPUTED_VALUE"""),"Hybrid Working Environment with less than 3 days a month at office")</f>
        <v>Hybrid Working Environment with less than 3 days a month at office</v>
      </c>
      <c r="L6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20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620" s="1" t="str">
        <f>IFERROR(__xludf.DUMMYFUNCTION("""COMPUTED_VALUE"""),"Manager who explains what is expected, sets a goal and helps achieve it")</f>
        <v>Manager who explains what is expected, sets a goal and helps achieve it</v>
      </c>
      <c r="P620" s="1" t="str">
        <f>IFERROR(__xludf.DUMMYFUNCTION("""COMPUTED_VALUE"""),"Work with 5 to 6 people in my team")</f>
        <v>Work with 5 to 6 people in my team</v>
      </c>
      <c r="Q620" s="1" t="str">
        <f>IFERROR(__xludf.DUMMYFUNCTION("""COMPUTED_VALUE"""),"Yes, I Understand this is gonna happen everywhere")</f>
        <v>Yes, I Understand this is gonna happen everywhere</v>
      </c>
      <c r="R620" s="1" t="str">
        <f>IFERROR(__xludf.DUMMYFUNCTION("""COMPUTED_VALUE"""),"No way")</f>
        <v>No way</v>
      </c>
      <c r="S620" s="1"/>
    </row>
    <row r="621">
      <c r="A621" s="2">
        <f>IFERROR(__xludf.DUMMYFUNCTION("""COMPUTED_VALUE"""),45021.81314875)</f>
        <v>45021.81315</v>
      </c>
      <c r="B621" s="1" t="str">
        <f>IFERROR(__xludf.DUMMYFUNCTION("""COMPUTED_VALUE"""),"India")</f>
        <v>India</v>
      </c>
      <c r="C621" s="1">
        <f>IFERROR(__xludf.DUMMYFUNCTION("""COMPUTED_VALUE"""),364001.0)</f>
        <v>364001</v>
      </c>
      <c r="D621" s="1" t="str">
        <f>IFERROR(__xludf.DUMMYFUNCTION("""COMPUTED_VALUE"""),"Female")</f>
        <v>Female</v>
      </c>
      <c r="E621" s="1" t="str">
        <f>IFERROR(__xludf.DUMMYFUNCTION("""COMPUTED_VALUE"""),"My Parents")</f>
        <v>My Parents</v>
      </c>
      <c r="F621" s="1" t="str">
        <f>IFERROR(__xludf.DUMMYFUNCTION("""COMPUTED_VALUE"""),"Yes, I will earn and do that")</f>
        <v>Yes, I will earn and do that</v>
      </c>
      <c r="G621" s="1" t="str">
        <f>IFERROR(__xludf.DUMMYFUNCTION("""COMPUTED_VALUE"""),"Will work for 3 years or more")</f>
        <v>Will work for 3 years or more</v>
      </c>
      <c r="H621" s="1" t="str">
        <f>IFERROR(__xludf.DUMMYFUNCTION("""COMPUTED_VALUE"""),"No")</f>
        <v>No</v>
      </c>
      <c r="I621" s="1" t="str">
        <f>IFERROR(__xludf.DUMMYFUNCTION("""COMPUTED_VALUE"""),"Will NOT work for them")</f>
        <v>Will NOT work for them</v>
      </c>
      <c r="J621" s="1">
        <f>IFERROR(__xludf.DUMMYFUNCTION("""COMPUTED_VALUE"""),5.0)</f>
        <v>5</v>
      </c>
      <c r="K621" s="1" t="str">
        <f>IFERROR(__xludf.DUMMYFUNCTION("""COMPUTED_VALUE"""),"Every Day Office Environment")</f>
        <v>Every Day Office Environment</v>
      </c>
      <c r="L621" s="1" t="str">
        <f>IFERROR(__xludf.DUMMYFUNCTION("""COMPUTED_VALUE"""),"Employer who appreciates learning and enables that environment")</f>
        <v>Employer who appreciates learning and enables that environment</v>
      </c>
      <c r="M62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21" s="1" t="str">
        <f>IFERROR(__xludf.DUMMYFUNCTION("""COMPUTED_VALUE"""),"Design and Develop amazing software, Work as a freelancer and do my thing my way, Entrepreneur or Start Up, I Want to sell things/Sales")</f>
        <v>Design and Develop amazing software, Work as a freelancer and do my thing my way, Entrepreneur or Start Up, I Want to sell things/Sales</v>
      </c>
      <c r="O621" s="1" t="str">
        <f>IFERROR(__xludf.DUMMYFUNCTION("""COMPUTED_VALUE"""),"Manager who clearly describes what she/he needs")</f>
        <v>Manager who clearly describes what she/he needs</v>
      </c>
      <c r="P621" s="1" t="str">
        <f>IFERROR(__xludf.DUMMYFUNCTION("""COMPUTED_VALUE"""),"Work with 7 to 10 or more people in my team")</f>
        <v>Work with 7 to 10 or more people in my team</v>
      </c>
      <c r="Q621" s="1" t="str">
        <f>IFERROR(__xludf.DUMMYFUNCTION("""COMPUTED_VALUE"""),"Yes")</f>
        <v>Yes</v>
      </c>
      <c r="R621" s="1" t="str">
        <f>IFERROR(__xludf.DUMMYFUNCTION("""COMPUTED_VALUE"""),"Will work for 7 years or more")</f>
        <v>Will work for 7 years or more</v>
      </c>
      <c r="S621" s="1"/>
    </row>
    <row r="622">
      <c r="A622" s="2">
        <f>IFERROR(__xludf.DUMMYFUNCTION("""COMPUTED_VALUE"""),45021.81843888889)</f>
        <v>45021.81844</v>
      </c>
      <c r="B622" s="1" t="str">
        <f>IFERROR(__xludf.DUMMYFUNCTION("""COMPUTED_VALUE"""),"India")</f>
        <v>India</v>
      </c>
      <c r="C622" s="1">
        <f>IFERROR(__xludf.DUMMYFUNCTION("""COMPUTED_VALUE"""),91.0)</f>
        <v>91</v>
      </c>
      <c r="D622" s="1" t="str">
        <f>IFERROR(__xludf.DUMMYFUNCTION("""COMPUTED_VALUE"""),"Female")</f>
        <v>Female</v>
      </c>
      <c r="E622" s="1" t="str">
        <f>IFERROR(__xludf.DUMMYFUNCTION("""COMPUTED_VALUE"""),"People who have changed the world for better")</f>
        <v>People who have changed the world for better</v>
      </c>
      <c r="F622" s="1" t="str">
        <f>IFERROR(__xludf.DUMMYFUNCTION("""COMPUTED_VALUE"""),"Yes, I will earn and do that")</f>
        <v>Yes, I will earn and do that</v>
      </c>
      <c r="G622" s="1" t="str">
        <f>IFERROR(__xludf.DUMMYFUNCTION("""COMPUTED_VALUE"""),"This will be hard to do, but if it is the right company I would try")</f>
        <v>This will be hard to do, but if it is the right company I would try</v>
      </c>
      <c r="H622" s="1" t="str">
        <f>IFERROR(__xludf.DUMMYFUNCTION("""COMPUTED_VALUE"""),"No")</f>
        <v>No</v>
      </c>
      <c r="I622" s="1" t="str">
        <f>IFERROR(__xludf.DUMMYFUNCTION("""COMPUTED_VALUE"""),"Will NOT work for them")</f>
        <v>Will NOT work for them</v>
      </c>
      <c r="J622" s="1">
        <f>IFERROR(__xludf.DUMMYFUNCTION("""COMPUTED_VALUE"""),5.0)</f>
        <v>5</v>
      </c>
      <c r="K622" s="1" t="str">
        <f>IFERROR(__xludf.DUMMYFUNCTION("""COMPUTED_VALUE"""),"Fully Remote with Options to travel as and when needed")</f>
        <v>Fully Remote with Options to travel as and when needed</v>
      </c>
      <c r="L6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2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622" s="1" t="str">
        <f>IFERROR(__xludf.DUMMYFUNCTION("""COMPUTED_VALUE"""),"Manager who explains what is expected, sets a goal and helps achieve it")</f>
        <v>Manager who explains what is expected, sets a goal and helps achieve it</v>
      </c>
      <c r="P622" s="1" t="str">
        <f>IFERROR(__xludf.DUMMYFUNCTION("""COMPUTED_VALUE"""),"Work with 5 to 6 people in my team")</f>
        <v>Work with 5 to 6 people in my team</v>
      </c>
      <c r="Q622" s="1" t="str">
        <f>IFERROR(__xludf.DUMMYFUNCTION("""COMPUTED_VALUE"""),"Yes, I Understand this is gonna happen everywhere")</f>
        <v>Yes, I Understand this is gonna happen everywhere</v>
      </c>
      <c r="R622" s="1" t="str">
        <f>IFERROR(__xludf.DUMMYFUNCTION("""COMPUTED_VALUE"""),"This will be hard to do, but if it is the right company I would try")</f>
        <v>This will be hard to do, but if it is the right company I would try</v>
      </c>
      <c r="S622" s="1"/>
    </row>
    <row r="623">
      <c r="A623" s="2">
        <f>IFERROR(__xludf.DUMMYFUNCTION("""COMPUTED_VALUE"""),45021.82661157407)</f>
        <v>45021.82661</v>
      </c>
      <c r="B623" s="1" t="str">
        <f>IFERROR(__xludf.DUMMYFUNCTION("""COMPUTED_VALUE"""),"India")</f>
        <v>India</v>
      </c>
      <c r="C623" s="1">
        <f>IFERROR(__xludf.DUMMYFUNCTION("""COMPUTED_VALUE"""),711102.0)</f>
        <v>711102</v>
      </c>
      <c r="D623" s="1" t="str">
        <f>IFERROR(__xludf.DUMMYFUNCTION("""COMPUTED_VALUE"""),"Male")</f>
        <v>Male</v>
      </c>
      <c r="E623" s="1" t="str">
        <f>IFERROR(__xludf.DUMMYFUNCTION("""COMPUTED_VALUE"""),"Influencers who had successful careers")</f>
        <v>Influencers who had successful careers</v>
      </c>
      <c r="F623" s="1" t="str">
        <f>IFERROR(__xludf.DUMMYFUNCTION("""COMPUTED_VALUE"""),"Yes, I will earn and do that")</f>
        <v>Yes, I will earn and do that</v>
      </c>
      <c r="G623" s="1" t="str">
        <f>IFERROR(__xludf.DUMMYFUNCTION("""COMPUTED_VALUE"""),"Will work for 3 years or more")</f>
        <v>Will work for 3 years or more</v>
      </c>
      <c r="H623" s="1" t="str">
        <f>IFERROR(__xludf.DUMMYFUNCTION("""COMPUTED_VALUE"""),"No")</f>
        <v>No</v>
      </c>
      <c r="I623" s="1" t="str">
        <f>IFERROR(__xludf.DUMMYFUNCTION("""COMPUTED_VALUE"""),"Will NOT work for them")</f>
        <v>Will NOT work for them</v>
      </c>
      <c r="J623" s="1">
        <f>IFERROR(__xludf.DUMMYFUNCTION("""COMPUTED_VALUE"""),8.0)</f>
        <v>8</v>
      </c>
      <c r="K623" s="1" t="str">
        <f>IFERROR(__xludf.DUMMYFUNCTION("""COMPUTED_VALUE"""),"Every Day Office Environment")</f>
        <v>Every Day Office Environment</v>
      </c>
      <c r="L6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23" s="1" t="str">
        <f>IFERROR(__xludf.DUMMYFUNCTION("""COMPUTED_VALUE"""),"Manager who explains what is expected, sets a goal and helps achieve it")</f>
        <v>Manager who explains what is expected, sets a goal and helps achieve it</v>
      </c>
      <c r="P623" s="1" t="str">
        <f>IFERROR(__xludf.DUMMYFUNCTION("""COMPUTED_VALUE"""),"Work with 2 to 3 people in my team")</f>
        <v>Work with 2 to 3 people in my team</v>
      </c>
      <c r="Q623" s="1" t="str">
        <f>IFERROR(__xludf.DUMMYFUNCTION("""COMPUTED_VALUE"""),"Yes, I Understand this is gonna happen everywhere")</f>
        <v>Yes, I Understand this is gonna happen everywhere</v>
      </c>
      <c r="R623" s="1" t="str">
        <f>IFERROR(__xludf.DUMMYFUNCTION("""COMPUTED_VALUE"""),"This will be hard to do, but if it is the right company I would try")</f>
        <v>This will be hard to do, but if it is the right company I would try</v>
      </c>
      <c r="S623" s="1"/>
    </row>
    <row r="624">
      <c r="A624" s="2">
        <f>IFERROR(__xludf.DUMMYFUNCTION("""COMPUTED_VALUE"""),45021.828908634256)</f>
        <v>45021.82891</v>
      </c>
      <c r="B624" s="1" t="str">
        <f>IFERROR(__xludf.DUMMYFUNCTION("""COMPUTED_VALUE"""),"India")</f>
        <v>India</v>
      </c>
      <c r="C624" s="1">
        <f>IFERROR(__xludf.DUMMYFUNCTION("""COMPUTED_VALUE"""),678732.0)</f>
        <v>678732</v>
      </c>
      <c r="D624" s="1" t="str">
        <f>IFERROR(__xludf.DUMMYFUNCTION("""COMPUTED_VALUE"""),"Female")</f>
        <v>Female</v>
      </c>
      <c r="E624" s="1" t="str">
        <f>IFERROR(__xludf.DUMMYFUNCTION("""COMPUTED_VALUE"""),"People from my circle, but not family members")</f>
        <v>People from my circle, but not family members</v>
      </c>
      <c r="F624" s="1" t="str">
        <f>IFERROR(__xludf.DUMMYFUNCTION("""COMPUTED_VALUE"""),"Yes, I will earn and do that")</f>
        <v>Yes, I will earn and do that</v>
      </c>
      <c r="G624" s="1" t="str">
        <f>IFERROR(__xludf.DUMMYFUNCTION("""COMPUTED_VALUE"""),"This will be hard to do, but if it is the right company I would try")</f>
        <v>This will be hard to do, but if it is the right company I would try</v>
      </c>
      <c r="H624" s="1" t="str">
        <f>IFERROR(__xludf.DUMMYFUNCTION("""COMPUTED_VALUE"""),"No")</f>
        <v>No</v>
      </c>
      <c r="I624" s="1" t="str">
        <f>IFERROR(__xludf.DUMMYFUNCTION("""COMPUTED_VALUE"""),"Will NOT work for them")</f>
        <v>Will NOT work for them</v>
      </c>
      <c r="J624" s="1">
        <f>IFERROR(__xludf.DUMMYFUNCTION("""COMPUTED_VALUE"""),5.0)</f>
        <v>5</v>
      </c>
      <c r="K624" s="1" t="str">
        <f>IFERROR(__xludf.DUMMYFUNCTION("""COMPUTED_VALUE"""),"Fully Remote with Options to travel as and when needed")</f>
        <v>Fully Remote with Options to travel as and when needed</v>
      </c>
      <c r="L6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4" s="1" t="str">
        <f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624" s="1" t="str">
        <f>IFERROR(__xludf.DUMMYFUNCTION("""COMPUTED_VALUE"""),"Manager who explains what is expected, sets a goal and helps achieve it")</f>
        <v>Manager who explains what is expected, sets a goal and helps achieve it</v>
      </c>
      <c r="P62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24" s="1" t="str">
        <f>IFERROR(__xludf.DUMMYFUNCTION("""COMPUTED_VALUE"""),"No")</f>
        <v>No</v>
      </c>
      <c r="R624" s="1" t="str">
        <f>IFERROR(__xludf.DUMMYFUNCTION("""COMPUTED_VALUE"""),"This will be hard to do, but if it is the right company I would try")</f>
        <v>This will be hard to do, but if it is the right company I would try</v>
      </c>
      <c r="S624" s="1"/>
    </row>
    <row r="625">
      <c r="A625" s="2">
        <f>IFERROR(__xludf.DUMMYFUNCTION("""COMPUTED_VALUE"""),45021.829782754634)</f>
        <v>45021.82978</v>
      </c>
      <c r="B625" s="1" t="str">
        <f>IFERROR(__xludf.DUMMYFUNCTION("""COMPUTED_VALUE"""),"India")</f>
        <v>India</v>
      </c>
      <c r="C625" s="1">
        <f>IFERROR(__xludf.DUMMYFUNCTION("""COMPUTED_VALUE"""),400064.0)</f>
        <v>400064</v>
      </c>
      <c r="D625" s="1" t="str">
        <f>IFERROR(__xludf.DUMMYFUNCTION("""COMPUTED_VALUE"""),"Male")</f>
        <v>Male</v>
      </c>
      <c r="E625" s="1" t="str">
        <f>IFERROR(__xludf.DUMMYFUNCTION("""COMPUTED_VALUE"""),"My Parents")</f>
        <v>My Parents</v>
      </c>
      <c r="F625" s="1" t="str">
        <f>IFERROR(__xludf.DUMMYFUNCTION("""COMPUTED_VALUE"""),"Yes, I will earn and do that")</f>
        <v>Yes, I will earn and do that</v>
      </c>
      <c r="G625" s="1" t="str">
        <f>IFERROR(__xludf.DUMMYFUNCTION("""COMPUTED_VALUE"""),"This will be hard to do, but if it is the right company I would try")</f>
        <v>This will be hard to do, but if it is the right company I would try</v>
      </c>
      <c r="H625" s="1" t="str">
        <f>IFERROR(__xludf.DUMMYFUNCTION("""COMPUTED_VALUE"""),"No")</f>
        <v>No</v>
      </c>
      <c r="I625" s="1" t="str">
        <f>IFERROR(__xludf.DUMMYFUNCTION("""COMPUTED_VALUE"""),"Will NOT work for them")</f>
        <v>Will NOT work for them</v>
      </c>
      <c r="J625" s="1">
        <f>IFERROR(__xludf.DUMMYFUNCTION("""COMPUTED_VALUE"""),8.0)</f>
        <v>8</v>
      </c>
      <c r="K625" s="1" t="str">
        <f>IFERROR(__xludf.DUMMYFUNCTION("""COMPUTED_VALUE"""),"Every Day Office Environment")</f>
        <v>Every Day Office Environment</v>
      </c>
      <c r="L625" s="1" t="str">
        <f>IFERROR(__xludf.DUMMYFUNCTION("""COMPUTED_VALUE"""),"Employer who appreciates learning and enables that environment")</f>
        <v>Employer who appreciates learning and enables that environment</v>
      </c>
      <c r="M62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25" s="1" t="str">
        <f>IFERROR(__xludf.DUMMYFUNCTION("""COMPUTED_VALUE"""),"Design and Creative strategy in any company, Entrepreneur or Start Up, I Want to sell things/Sales, Manufacturing / Oil and Gas/ Construction / Hard Physical Work related")</f>
        <v>Design and Creative strategy in any company, Entrepreneur or Start Up, I Want to sell things/Sales, Manufacturing / Oil and Gas/ Construction / Hard Physical Work related</v>
      </c>
      <c r="O625" s="1" t="str">
        <f>IFERROR(__xludf.DUMMYFUNCTION("""COMPUTED_VALUE"""),"Manager who sets goal and helps me achieve it")</f>
        <v>Manager who sets goal and helps me achieve it</v>
      </c>
      <c r="P625" s="1" t="str">
        <f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625" s="1" t="str">
        <f>IFERROR(__xludf.DUMMYFUNCTION("""COMPUTED_VALUE"""),"Yes, I Understand this is gonna happen everywhere")</f>
        <v>Yes, I Understand this is gonna happen everywhere</v>
      </c>
      <c r="R625" s="1" t="str">
        <f>IFERROR(__xludf.DUMMYFUNCTION("""COMPUTED_VALUE"""),"This will be hard to do, but if it is the right company I would try")</f>
        <v>This will be hard to do, but if it is the right company I would try</v>
      </c>
      <c r="S625" s="1"/>
    </row>
    <row r="626">
      <c r="A626" s="2">
        <f>IFERROR(__xludf.DUMMYFUNCTION("""COMPUTED_VALUE"""),45021.83017636574)</f>
        <v>45021.83018</v>
      </c>
      <c r="B626" s="1" t="str">
        <f>IFERROR(__xludf.DUMMYFUNCTION("""COMPUTED_VALUE"""),"India")</f>
        <v>India</v>
      </c>
      <c r="C626" s="1">
        <f>IFERROR(__xludf.DUMMYFUNCTION("""COMPUTED_VALUE"""),500045.0)</f>
        <v>500045</v>
      </c>
      <c r="D626" s="1" t="str">
        <f>IFERROR(__xludf.DUMMYFUNCTION("""COMPUTED_VALUE"""),"Male")</f>
        <v>Male</v>
      </c>
      <c r="E626" s="1" t="str">
        <f>IFERROR(__xludf.DUMMYFUNCTION("""COMPUTED_VALUE"""),"Influencers who had successful careers")</f>
        <v>Influencers who had successful careers</v>
      </c>
      <c r="F626" s="1" t="str">
        <f>IFERROR(__xludf.DUMMYFUNCTION("""COMPUTED_VALUE"""),"Yes, I will earn and do that")</f>
        <v>Yes, I will earn and do that</v>
      </c>
      <c r="G626" s="1" t="str">
        <f>IFERROR(__xludf.DUMMYFUNCTION("""COMPUTED_VALUE"""),"This will be hard to do, but if it is the right company I would try")</f>
        <v>This will be hard to do, but if it is the right company I would try</v>
      </c>
      <c r="H626" s="1" t="str">
        <f>IFERROR(__xludf.DUMMYFUNCTION("""COMPUTED_VALUE"""),"No")</f>
        <v>No</v>
      </c>
      <c r="I626" s="1" t="str">
        <f>IFERROR(__xludf.DUMMYFUNCTION("""COMPUTED_VALUE"""),"Will NOT work for them")</f>
        <v>Will NOT work for them</v>
      </c>
      <c r="J626" s="1">
        <f>IFERROR(__xludf.DUMMYFUNCTION("""COMPUTED_VALUE"""),1.0)</f>
        <v>1</v>
      </c>
      <c r="K626" s="1" t="str">
        <f>IFERROR(__xludf.DUMMYFUNCTION("""COMPUTED_VALUE"""),"Hybrid Working Environment with less than 3 days a month at office")</f>
        <v>Hybrid Working Environment with less than 3 days a month at office</v>
      </c>
      <c r="L626" s="1" t="str">
        <f>IFERROR(__xludf.DUMMYFUNCTION("""COMPUTED_VALUE"""),"Employer who rewards learning and enables that environment")</f>
        <v>Employer who rewards learning and enables that environment</v>
      </c>
      <c r="M62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26" s="1" t="str">
        <f>IFERROR(__xludf.DUMMYFUNCTION("""COMPUTED_VALUE"""),"Manager who explains what is expected, sets a goal and helps achieve it")</f>
        <v>Manager who explains what is expected, sets a goal and helps achieve it</v>
      </c>
      <c r="P626" s="1" t="str">
        <f>IFERROR(__xludf.DUMMYFUNCTION("""COMPUTED_VALUE"""),"Work with 5 to 6 people in my team")</f>
        <v>Work with 5 to 6 people in my team</v>
      </c>
      <c r="Q626" s="1" t="str">
        <f>IFERROR(__xludf.DUMMYFUNCTION("""COMPUTED_VALUE"""),"Yes, I Understand this is gonna happen everywhere")</f>
        <v>Yes, I Understand this is gonna happen everywhere</v>
      </c>
      <c r="R626" s="1" t="str">
        <f>IFERROR(__xludf.DUMMYFUNCTION("""COMPUTED_VALUE"""),"This will be hard to do, but if it is the right company I would try")</f>
        <v>This will be hard to do, but if it is the right company I would try</v>
      </c>
      <c r="S626" s="1"/>
    </row>
    <row r="627">
      <c r="A627" s="2">
        <f>IFERROR(__xludf.DUMMYFUNCTION("""COMPUTED_VALUE"""),45021.83090884259)</f>
        <v>45021.83091</v>
      </c>
      <c r="B627" s="1" t="str">
        <f>IFERROR(__xludf.DUMMYFUNCTION("""COMPUTED_VALUE"""),"Others")</f>
        <v>Others</v>
      </c>
      <c r="C627" s="1" t="str">
        <f>IFERROR(__xludf.DUMMYFUNCTION("""COMPUTED_VALUE"""),"SY23")</f>
        <v>SY23</v>
      </c>
      <c r="D627" s="1" t="str">
        <f>IFERROR(__xludf.DUMMYFUNCTION("""COMPUTED_VALUE"""),"Male")</f>
        <v>Male</v>
      </c>
      <c r="E627" s="1" t="str">
        <f>IFERROR(__xludf.DUMMYFUNCTION("""COMPUTED_VALUE"""),"People from my circle, but not family members")</f>
        <v>People from my circle, but not family members</v>
      </c>
      <c r="F627" s="1" t="str">
        <f>IFERROR(__xludf.DUMMYFUNCTION("""COMPUTED_VALUE"""),"Yes, I will earn and do that")</f>
        <v>Yes, I will earn and do that</v>
      </c>
      <c r="G627" s="1" t="str">
        <f>IFERROR(__xludf.DUMMYFUNCTION("""COMPUTED_VALUE"""),"This will be hard to do, but if it is the right company I would try")</f>
        <v>This will be hard to do, but if it is the right company I would try</v>
      </c>
      <c r="H627" s="1" t="str">
        <f>IFERROR(__xludf.DUMMYFUNCTION("""COMPUTED_VALUE"""),"Yes")</f>
        <v>Yes</v>
      </c>
      <c r="I627" s="1" t="str">
        <f>IFERROR(__xludf.DUMMYFUNCTION("""COMPUTED_VALUE"""),"Will work for them")</f>
        <v>Will work for them</v>
      </c>
      <c r="J627" s="1">
        <f>IFERROR(__xludf.DUMMYFUNCTION("""COMPUTED_VALUE"""),10.0)</f>
        <v>10</v>
      </c>
      <c r="K627" s="1" t="str">
        <f>IFERROR(__xludf.DUMMYFUNCTION("""COMPUTED_VALUE"""),"Hybrid Working Environment with more than 15 days a month at office")</f>
        <v>Hybrid Working Environment with more than 15 days a month at office</v>
      </c>
      <c r="L627" s="1" t="str">
        <f>IFERROR(__xludf.DUMMYFUNCTION("""COMPUTED_VALUE"""),"Employer who appreciates learning and enables that environment")</f>
        <v>Employer who appreciates learning and enables that environment</v>
      </c>
      <c r="M62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27" s="1" t="str">
        <f>IFERROR(__xludf.DUMMYFUNCTION("""COMPUTED_VALUE"""),"Manage and drive End-to-End Projects or Products, Work as a freelancer and do my thing my way, Entrepreneur or Start Up, Manufacturing / Oil and Gas/ Construction / Hard Physical Work related")</f>
        <v>Manage and drive End-to-End Projects or Products, Work as a freelancer and do my thing my way, Entrepreneur or Start Up, Manufacturing / Oil and Gas/ Construction / Hard Physical Work related</v>
      </c>
      <c r="O627" s="1" t="str">
        <f>IFERROR(__xludf.DUMMYFUNCTION("""COMPUTED_VALUE"""),"Manager who explains what is expected, sets a goal and helps achieve it")</f>
        <v>Manager who explains what is expected, sets a goal and helps achieve it</v>
      </c>
      <c r="P627" s="1" t="str">
        <f>IFERROR(__xludf.DUMMYFUNCTION("""COMPUTED_VALUE"""),"Work alone, Work with 2 to 3 people in my team")</f>
        <v>Work alone, Work with 2 to 3 people in my team</v>
      </c>
      <c r="Q627" s="1" t="str">
        <f>IFERROR(__xludf.DUMMYFUNCTION("""COMPUTED_VALUE"""),"Yes, I Understand this is gonna happen everywhere")</f>
        <v>Yes, I Understand this is gonna happen everywhere</v>
      </c>
      <c r="R627" s="1" t="str">
        <f>IFERROR(__xludf.DUMMYFUNCTION("""COMPUTED_VALUE"""),"This will be hard to do, but if it is the right company I would try")</f>
        <v>This will be hard to do, but if it is the right company I would try</v>
      </c>
      <c r="S627" s="1"/>
    </row>
    <row r="628">
      <c r="A628" s="2">
        <f>IFERROR(__xludf.DUMMYFUNCTION("""COMPUTED_VALUE"""),45021.84295005787)</f>
        <v>45021.84295</v>
      </c>
      <c r="B628" s="1" t="str">
        <f>IFERROR(__xludf.DUMMYFUNCTION("""COMPUTED_VALUE"""),"India")</f>
        <v>India</v>
      </c>
      <c r="C628" s="1">
        <f>IFERROR(__xludf.DUMMYFUNCTION("""COMPUTED_VALUE"""),440014.0)</f>
        <v>440014</v>
      </c>
      <c r="D628" s="1" t="str">
        <f>IFERROR(__xludf.DUMMYFUNCTION("""COMPUTED_VALUE"""),"Male")</f>
        <v>Male</v>
      </c>
      <c r="E628" s="1" t="str">
        <f>IFERROR(__xludf.DUMMYFUNCTION("""COMPUTED_VALUE"""),"Influencers who had successful careers")</f>
        <v>Influencers who had successful careers</v>
      </c>
      <c r="F628" s="1" t="str">
        <f>IFERROR(__xludf.DUMMYFUNCTION("""COMPUTED_VALUE"""),"Yes, I will earn and do that")</f>
        <v>Yes, I will earn and do that</v>
      </c>
      <c r="G628" s="1" t="str">
        <f>IFERROR(__xludf.DUMMYFUNCTION("""COMPUTED_VALUE"""),"This will be hard to do, but if it is the right company I would try")</f>
        <v>This will be hard to do, but if it is the right company I would try</v>
      </c>
      <c r="H628" s="1" t="str">
        <f>IFERROR(__xludf.DUMMYFUNCTION("""COMPUTED_VALUE"""),"Yes")</f>
        <v>Yes</v>
      </c>
      <c r="I628" s="1" t="str">
        <f>IFERROR(__xludf.DUMMYFUNCTION("""COMPUTED_VALUE"""),"Will NOT work for them")</f>
        <v>Will NOT work for them</v>
      </c>
      <c r="J628" s="1">
        <f>IFERROR(__xludf.DUMMYFUNCTION("""COMPUTED_VALUE"""),4.0)</f>
        <v>4</v>
      </c>
      <c r="K628" s="1" t="str">
        <f>IFERROR(__xludf.DUMMYFUNCTION("""COMPUTED_VALUE"""),"Every Day Office Environment")</f>
        <v>Every Day Office Environment</v>
      </c>
      <c r="L628" s="1" t="str">
        <f>IFERROR(__xludf.DUMMYFUNCTION("""COMPUTED_VALUE"""),"Employer who appreciates learning and enables that environment")</f>
        <v>Employer who appreciates learning and enables that environment</v>
      </c>
      <c r="M62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28" s="1" t="str">
        <f>IFERROR(__xludf.DUMMYFUNCTION("""COMPUTED_VALUE"""),"Manage and drive End-to-End Projects or Products, Build and develop a Team, Design and Develop amazing software, Become a content Creator in some platform")</f>
        <v>Manage and drive End-to-End Projects or Products, Build and develop a Team, Design and Develop amazing software, Become a content Creator in some platform</v>
      </c>
      <c r="O628" s="1" t="str">
        <f>IFERROR(__xludf.DUMMYFUNCTION("""COMPUTED_VALUE"""),"Manager who clearly describes what she/he needs")</f>
        <v>Manager who clearly describes what she/he needs</v>
      </c>
      <c r="P628" s="1" t="str">
        <f>IFERROR(__xludf.DUMMYFUNCTION("""COMPUTED_VALUE"""),"Work alone")</f>
        <v>Work alone</v>
      </c>
      <c r="Q628" s="1" t="str">
        <f>IFERROR(__xludf.DUMMYFUNCTION("""COMPUTED_VALUE"""),"I have NO other choice")</f>
        <v>I have NO other choice</v>
      </c>
      <c r="R628" s="1" t="str">
        <f>IFERROR(__xludf.DUMMYFUNCTION("""COMPUTED_VALUE"""),"No way")</f>
        <v>No way</v>
      </c>
      <c r="S628" s="1"/>
    </row>
    <row r="629">
      <c r="A629" s="2">
        <f>IFERROR(__xludf.DUMMYFUNCTION("""COMPUTED_VALUE"""),45021.84781990741)</f>
        <v>45021.84782</v>
      </c>
      <c r="B629" s="1" t="str">
        <f>IFERROR(__xludf.DUMMYFUNCTION("""COMPUTED_VALUE"""),"India")</f>
        <v>India</v>
      </c>
      <c r="C629" s="1">
        <f>IFERROR(__xludf.DUMMYFUNCTION("""COMPUTED_VALUE"""),400059.0)</f>
        <v>400059</v>
      </c>
      <c r="D629" s="1" t="str">
        <f>IFERROR(__xludf.DUMMYFUNCTION("""COMPUTED_VALUE"""),"Female")</f>
        <v>Female</v>
      </c>
      <c r="E629" s="1" t="str">
        <f>IFERROR(__xludf.DUMMYFUNCTION("""COMPUTED_VALUE"""),"People who have changed the world for better")</f>
        <v>People who have changed the world for better</v>
      </c>
      <c r="F629" s="1" t="str">
        <f>IFERROR(__xludf.DUMMYFUNCTION("""COMPUTED_VALUE"""),"Yes, I will earn and do that")</f>
        <v>Yes, I will earn and do that</v>
      </c>
      <c r="G629" s="1" t="str">
        <f>IFERROR(__xludf.DUMMYFUNCTION("""COMPUTED_VALUE"""),"This will be hard to do, but if it is the right company I would try")</f>
        <v>This will be hard to do, but if it is the right company I would try</v>
      </c>
      <c r="H629" s="1" t="str">
        <f>IFERROR(__xludf.DUMMYFUNCTION("""COMPUTED_VALUE"""),"No")</f>
        <v>No</v>
      </c>
      <c r="I629" s="1" t="str">
        <f>IFERROR(__xludf.DUMMYFUNCTION("""COMPUTED_VALUE"""),"Will NOT work for them")</f>
        <v>Will NOT work for them</v>
      </c>
      <c r="J629" s="1">
        <f>IFERROR(__xludf.DUMMYFUNCTION("""COMPUTED_VALUE"""),5.0)</f>
        <v>5</v>
      </c>
      <c r="K629" s="1" t="str">
        <f>IFERROR(__xludf.DUMMYFUNCTION("""COMPUTED_VALUE"""),"Hybrid Working Environment with less than 3 days a month at office")</f>
        <v>Hybrid Working Environment with less than 3 days a month at office</v>
      </c>
      <c r="L6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2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29" s="1" t="str">
        <f>IFERROR(__xludf.DUMMYFUNCTION("""COMPUTED_VALUE"""),"Manager who explains what is expected, sets a goal and helps achieve it")</f>
        <v>Manager who explains what is expected, sets a goal and helps achieve it</v>
      </c>
      <c r="P629" s="1" t="str">
        <f>IFERROR(__xludf.DUMMYFUNCTION("""COMPUTED_VALUE"""),"Work alone, Work with 2 to 3 people in my team")</f>
        <v>Work alone, Work with 2 to 3 people in my team</v>
      </c>
      <c r="Q629" s="1" t="str">
        <f>IFERROR(__xludf.DUMMYFUNCTION("""COMPUTED_VALUE"""),"No")</f>
        <v>No</v>
      </c>
      <c r="R629" s="1" t="str">
        <f>IFERROR(__xludf.DUMMYFUNCTION("""COMPUTED_VALUE"""),"This will be hard to do, but if it is the right company I would try")</f>
        <v>This will be hard to do, but if it is the right company I would try</v>
      </c>
      <c r="S629" s="1"/>
    </row>
    <row r="630">
      <c r="A630" s="2">
        <f>IFERROR(__xludf.DUMMYFUNCTION("""COMPUTED_VALUE"""),45021.84856413194)</f>
        <v>45021.84856</v>
      </c>
      <c r="B630" s="1" t="str">
        <f>IFERROR(__xludf.DUMMYFUNCTION("""COMPUTED_VALUE"""),"India")</f>
        <v>India</v>
      </c>
      <c r="C630" s="1">
        <f>IFERROR(__xludf.DUMMYFUNCTION("""COMPUTED_VALUE"""),442902.0)</f>
        <v>442902</v>
      </c>
      <c r="D630" s="1" t="str">
        <f>IFERROR(__xludf.DUMMYFUNCTION("""COMPUTED_VALUE"""),"Male")</f>
        <v>Male</v>
      </c>
      <c r="E630" s="1" t="str">
        <f>IFERROR(__xludf.DUMMYFUNCTION("""COMPUTED_VALUE"""),"People from my circle, but not family members")</f>
        <v>People from my circle, but not family members</v>
      </c>
      <c r="F630" s="1" t="str">
        <f>IFERROR(__xludf.DUMMYFUNCTION("""COMPUTED_VALUE"""),"No I would not be pursuing Higher Education outside of India")</f>
        <v>No I would not be pursuing Higher Education outside of India</v>
      </c>
      <c r="G630" s="1" t="str">
        <f>IFERROR(__xludf.DUMMYFUNCTION("""COMPUTED_VALUE"""),"This will be hard to do, but if it is the right company I would try")</f>
        <v>This will be hard to do, but if it is the right company I would try</v>
      </c>
      <c r="H630" s="1" t="str">
        <f>IFERROR(__xludf.DUMMYFUNCTION("""COMPUTED_VALUE"""),"No")</f>
        <v>No</v>
      </c>
      <c r="I630" s="1" t="str">
        <f>IFERROR(__xludf.DUMMYFUNCTION("""COMPUTED_VALUE"""),"Will NOT work for them")</f>
        <v>Will NOT work for them</v>
      </c>
      <c r="J630" s="1">
        <f>IFERROR(__xludf.DUMMYFUNCTION("""COMPUTED_VALUE"""),5.0)</f>
        <v>5</v>
      </c>
      <c r="K630" s="1" t="str">
        <f>IFERROR(__xludf.DUMMYFUNCTION("""COMPUTED_VALUE"""),"Hybrid Working Environment with more than 15 days a month at office")</f>
        <v>Hybrid Working Environment with more than 15 days a month at office</v>
      </c>
      <c r="L630" s="1" t="str">
        <f>IFERROR(__xludf.DUMMYFUNCTION("""COMPUTED_VALUE"""),"Employer who appreciates learning and enables that environment")</f>
        <v>Employer who appreciates learning and enables that environment</v>
      </c>
      <c r="M63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30" s="1" t="str">
        <f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630" s="1" t="str">
        <f>IFERROR(__xludf.DUMMYFUNCTION("""COMPUTED_VALUE"""),"Manager who explains what is expected, sets a goal and helps achieve it")</f>
        <v>Manager who explains what is expected, sets a goal and helps achieve it</v>
      </c>
      <c r="P630" s="1" t="str">
        <f>IFERROR(__xludf.DUMMYFUNCTION("""COMPUTED_VALUE"""),"Work with 2 to 3 people in my team")</f>
        <v>Work with 2 to 3 people in my team</v>
      </c>
      <c r="Q630" s="1" t="str">
        <f>IFERROR(__xludf.DUMMYFUNCTION("""COMPUTED_VALUE"""),"No")</f>
        <v>No</v>
      </c>
      <c r="R630" s="1" t="str">
        <f>IFERROR(__xludf.DUMMYFUNCTION("""COMPUTED_VALUE"""),"This will be hard to do, but if it is the right company I would try")</f>
        <v>This will be hard to do, but if it is the right company I would try</v>
      </c>
      <c r="S630" s="1"/>
    </row>
    <row r="631">
      <c r="A631" s="2">
        <f>IFERROR(__xludf.DUMMYFUNCTION("""COMPUTED_VALUE"""),45021.84897914351)</f>
        <v>45021.84898</v>
      </c>
      <c r="B631" s="1" t="str">
        <f>IFERROR(__xludf.DUMMYFUNCTION("""COMPUTED_VALUE"""),"India")</f>
        <v>India</v>
      </c>
      <c r="C631" s="1">
        <f>IFERROR(__xludf.DUMMYFUNCTION("""COMPUTED_VALUE"""),600088.0)</f>
        <v>600088</v>
      </c>
      <c r="D631" s="1" t="str">
        <f>IFERROR(__xludf.DUMMYFUNCTION("""COMPUTED_VALUE"""),"Male")</f>
        <v>Male</v>
      </c>
      <c r="E631" s="1" t="str">
        <f>IFERROR(__xludf.DUMMYFUNCTION("""COMPUTED_VALUE"""),"My Parents")</f>
        <v>My Parents</v>
      </c>
      <c r="F631" s="1" t="str">
        <f>IFERROR(__xludf.DUMMYFUNCTION("""COMPUTED_VALUE"""),"No I would not be pursuing Higher Education outside of India")</f>
        <v>No I would not be pursuing Higher Education outside of India</v>
      </c>
      <c r="G631" s="1" t="str">
        <f>IFERROR(__xludf.DUMMYFUNCTION("""COMPUTED_VALUE"""),"Will work for 3 years or more")</f>
        <v>Will work for 3 years or more</v>
      </c>
      <c r="H631" s="1" t="str">
        <f>IFERROR(__xludf.DUMMYFUNCTION("""COMPUTED_VALUE"""),"No")</f>
        <v>No</v>
      </c>
      <c r="I631" s="1" t="str">
        <f>IFERROR(__xludf.DUMMYFUNCTION("""COMPUTED_VALUE"""),"Will work for them")</f>
        <v>Will work for them</v>
      </c>
      <c r="J631" s="1">
        <f>IFERROR(__xludf.DUMMYFUNCTION("""COMPUTED_VALUE"""),4.0)</f>
        <v>4</v>
      </c>
      <c r="K631" s="1" t="str">
        <f>IFERROR(__xludf.DUMMYFUNCTION("""COMPUTED_VALUE"""),"Hybrid Working Environment with more than 15 days a month at office")</f>
        <v>Hybrid Working Environment with more than 15 days a month at office</v>
      </c>
      <c r="L6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31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631" s="1" t="str">
        <f>IFERROR(__xludf.DUMMYFUNCTION("""COMPUTED_VALUE"""),"Manager who sets goal and helps me achieve it")</f>
        <v>Manager who sets goal and helps me achieve it</v>
      </c>
      <c r="P631" s="1" t="str">
        <f>IFERROR(__xludf.DUMMYFUNCTION("""COMPUTED_VALUE"""),"Work with 5 to 6 people in my team")</f>
        <v>Work with 5 to 6 people in my team</v>
      </c>
      <c r="Q631" s="1" t="str">
        <f>IFERROR(__xludf.DUMMYFUNCTION("""COMPUTED_VALUE"""),"No")</f>
        <v>No</v>
      </c>
      <c r="R631" s="1" t="str">
        <f>IFERROR(__xludf.DUMMYFUNCTION("""COMPUTED_VALUE"""),"This will be hard to do, but if it is the right company I would try")</f>
        <v>This will be hard to do, but if it is the right company I would try</v>
      </c>
      <c r="S631" s="1"/>
    </row>
    <row r="632">
      <c r="A632" s="2">
        <f>IFERROR(__xludf.DUMMYFUNCTION("""COMPUTED_VALUE"""),45021.85005516204)</f>
        <v>45021.85006</v>
      </c>
      <c r="B632" s="1" t="str">
        <f>IFERROR(__xludf.DUMMYFUNCTION("""COMPUTED_VALUE"""),"India")</f>
        <v>India</v>
      </c>
      <c r="C632" s="1">
        <f>IFERROR(__xludf.DUMMYFUNCTION("""COMPUTED_VALUE"""),641402.0)</f>
        <v>641402</v>
      </c>
      <c r="D632" s="1" t="str">
        <f>IFERROR(__xludf.DUMMYFUNCTION("""COMPUTED_VALUE"""),"Female")</f>
        <v>Female</v>
      </c>
      <c r="E632" s="1" t="str">
        <f>IFERROR(__xludf.DUMMYFUNCTION("""COMPUTED_VALUE"""),"My Parents")</f>
        <v>My Parents</v>
      </c>
      <c r="F632" s="1" t="str">
        <f>IFERROR(__xludf.DUMMYFUNCTION("""COMPUTED_VALUE"""),"No, But if someone could bare the cost I will")</f>
        <v>No, But if someone could bare the cost I will</v>
      </c>
      <c r="G632" s="1" t="str">
        <f>IFERROR(__xludf.DUMMYFUNCTION("""COMPUTED_VALUE"""),"No way")</f>
        <v>No way</v>
      </c>
      <c r="H632" s="1" t="str">
        <f>IFERROR(__xludf.DUMMYFUNCTION("""COMPUTED_VALUE"""),"No")</f>
        <v>No</v>
      </c>
      <c r="I632" s="1" t="str">
        <f>IFERROR(__xludf.DUMMYFUNCTION("""COMPUTED_VALUE"""),"Will work for them")</f>
        <v>Will work for them</v>
      </c>
      <c r="J632" s="1">
        <f>IFERROR(__xludf.DUMMYFUNCTION("""COMPUTED_VALUE"""),4.0)</f>
        <v>4</v>
      </c>
      <c r="K632" s="1" t="str">
        <f>IFERROR(__xludf.DUMMYFUNCTION("""COMPUTED_VALUE"""),"Hybrid Working Environment with less than 3 days a month at office")</f>
        <v>Hybrid Working Environment with less than 3 days a month at office</v>
      </c>
      <c r="L632" s="1" t="str">
        <f>IFERROR(__xludf.DUMMYFUNCTION("""COMPUTED_VALUE"""),"Employer who appreciates learning and enables that environment")</f>
        <v>Employer who appreciates learning and enables that environment</v>
      </c>
      <c r="M63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632" s="1" t="str">
        <f>IFERROR(__xludf.DUMMYFUNCTION("""COMPUTED_VALUE"""),"Teaching in any of the institutes/colleges/online or offline, Build and develop a Team, Design and Develop amazing software, I Want to sell things/Sales")</f>
        <v>Teaching in any of the institutes/colleges/online or offline, Build and develop a Team, Design and Develop amazing software, I Want to sell things/Sales</v>
      </c>
      <c r="O632" s="1" t="str">
        <f>IFERROR(__xludf.DUMMYFUNCTION("""COMPUTED_VALUE"""),"Manager who clearly describes what she/he needs")</f>
        <v>Manager who clearly describes what she/he needs</v>
      </c>
      <c r="P632" s="1" t="str">
        <f>IFERROR(__xludf.DUMMYFUNCTION("""COMPUTED_VALUE"""),"Work with more than 10 people in my team")</f>
        <v>Work with more than 10 people in my team</v>
      </c>
      <c r="Q632" s="1" t="str">
        <f>IFERROR(__xludf.DUMMYFUNCTION("""COMPUTED_VALUE"""),"No")</f>
        <v>No</v>
      </c>
      <c r="R632" s="1" t="str">
        <f>IFERROR(__xludf.DUMMYFUNCTION("""COMPUTED_VALUE"""),"No way")</f>
        <v>No way</v>
      </c>
      <c r="S632" s="1"/>
    </row>
    <row r="633">
      <c r="A633" s="2">
        <f>IFERROR(__xludf.DUMMYFUNCTION("""COMPUTED_VALUE"""),45021.85120103009)</f>
        <v>45021.8512</v>
      </c>
      <c r="B633" s="1" t="str">
        <f>IFERROR(__xludf.DUMMYFUNCTION("""COMPUTED_VALUE"""),"India")</f>
        <v>India</v>
      </c>
      <c r="C633" s="1">
        <f>IFERROR(__xludf.DUMMYFUNCTION("""COMPUTED_VALUE"""),606601.0)</f>
        <v>606601</v>
      </c>
      <c r="D633" s="1" t="str">
        <f>IFERROR(__xludf.DUMMYFUNCTION("""COMPUTED_VALUE"""),"Male")</f>
        <v>Male</v>
      </c>
      <c r="E633" s="1" t="str">
        <f>IFERROR(__xludf.DUMMYFUNCTION("""COMPUTED_VALUE"""),"Influencers who had successful careers")</f>
        <v>Influencers who had successful careers</v>
      </c>
      <c r="F633" s="1" t="str">
        <f>IFERROR(__xludf.DUMMYFUNCTION("""COMPUTED_VALUE"""),"Yes, I will earn and do that")</f>
        <v>Yes, I will earn and do that</v>
      </c>
      <c r="G633" s="1" t="str">
        <f>IFERROR(__xludf.DUMMYFUNCTION("""COMPUTED_VALUE"""),"Will work for 3 years or more")</f>
        <v>Will work for 3 years or more</v>
      </c>
      <c r="H633" s="1" t="str">
        <f>IFERROR(__xludf.DUMMYFUNCTION("""COMPUTED_VALUE"""),"Yes")</f>
        <v>Yes</v>
      </c>
      <c r="I633" s="1" t="str">
        <f>IFERROR(__xludf.DUMMYFUNCTION("""COMPUTED_VALUE"""),"Will NOT work for them")</f>
        <v>Will NOT work for them</v>
      </c>
      <c r="J633" s="1">
        <f>IFERROR(__xludf.DUMMYFUNCTION("""COMPUTED_VALUE"""),7.0)</f>
        <v>7</v>
      </c>
      <c r="K633" s="1" t="str">
        <f>IFERROR(__xludf.DUMMYFUNCTION("""COMPUTED_VALUE"""),"Hybrid Working Environment with more than 15 days a month at office")</f>
        <v>Hybrid Working Environment with more than 15 days a month at office</v>
      </c>
      <c r="L633" s="1" t="str">
        <f>IFERROR(__xludf.DUMMYFUNCTION("""COMPUTED_VALUE"""),"Employer who appreciates learning and enables that environment")</f>
        <v>Employer who appreciates learning and enables that environment</v>
      </c>
      <c r="M63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33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633" s="1" t="str">
        <f>IFERROR(__xludf.DUMMYFUNCTION("""COMPUTED_VALUE"""),"Manager who explains what is expected, sets a goal and helps achieve it")</f>
        <v>Manager who explains what is expected, sets a goal and helps achieve it</v>
      </c>
      <c r="P633" s="1" t="str">
        <f>IFERROR(__xludf.DUMMYFUNCTION("""COMPUTED_VALUE"""),"Work with 5 to 6 people in my team")</f>
        <v>Work with 5 to 6 people in my team</v>
      </c>
      <c r="Q633" s="1" t="str">
        <f>IFERROR(__xludf.DUMMYFUNCTION("""COMPUTED_VALUE"""),"Yes, I Understand this is gonna happen everywhere")</f>
        <v>Yes, I Understand this is gonna happen everywhere</v>
      </c>
      <c r="R633" s="1" t="str">
        <f>IFERROR(__xludf.DUMMYFUNCTION("""COMPUTED_VALUE"""),"This will be hard to do, but if it is the right company I would try")</f>
        <v>This will be hard to do, but if it is the right company I would try</v>
      </c>
      <c r="S633" s="1"/>
    </row>
    <row r="634">
      <c r="A634" s="2">
        <f>IFERROR(__xludf.DUMMYFUNCTION("""COMPUTED_VALUE"""),45021.853705601854)</f>
        <v>45021.85371</v>
      </c>
      <c r="B634" s="1" t="str">
        <f>IFERROR(__xludf.DUMMYFUNCTION("""COMPUTED_VALUE"""),"India")</f>
        <v>India</v>
      </c>
      <c r="C634" s="1">
        <f>IFERROR(__xludf.DUMMYFUNCTION("""COMPUTED_VALUE"""),400075.0)</f>
        <v>400075</v>
      </c>
      <c r="D634" s="1" t="str">
        <f>IFERROR(__xludf.DUMMYFUNCTION("""COMPUTED_VALUE"""),"Female")</f>
        <v>Female</v>
      </c>
      <c r="E634" s="1" t="str">
        <f>IFERROR(__xludf.DUMMYFUNCTION("""COMPUTED_VALUE"""),"My Parents")</f>
        <v>My Parents</v>
      </c>
      <c r="F634" s="1" t="str">
        <f>IFERROR(__xludf.DUMMYFUNCTION("""COMPUTED_VALUE"""),"No I would not be pursuing Higher Education outside of India")</f>
        <v>No I would not be pursuing Higher Education outside of India</v>
      </c>
      <c r="G634" s="1" t="str">
        <f>IFERROR(__xludf.DUMMYFUNCTION("""COMPUTED_VALUE"""),"This will be hard to do, but if it is the right company I would try")</f>
        <v>This will be hard to do, but if it is the right company I would try</v>
      </c>
      <c r="H634" s="1" t="str">
        <f>IFERROR(__xludf.DUMMYFUNCTION("""COMPUTED_VALUE"""),"No")</f>
        <v>No</v>
      </c>
      <c r="I634" s="1" t="str">
        <f>IFERROR(__xludf.DUMMYFUNCTION("""COMPUTED_VALUE"""),"Will work for them")</f>
        <v>Will work for them</v>
      </c>
      <c r="J634" s="1">
        <f>IFERROR(__xludf.DUMMYFUNCTION("""COMPUTED_VALUE"""),5.0)</f>
        <v>5</v>
      </c>
      <c r="K634" s="1" t="str">
        <f>IFERROR(__xludf.DUMMYFUNCTION("""COMPUTED_VALUE"""),"Every Day Office Environment")</f>
        <v>Every Day Office Environment</v>
      </c>
      <c r="L6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34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634" s="1" t="str">
        <f>IFERROR(__xludf.DUMMYFUNCTION("""COMPUTED_VALUE"""),"Manager who explains what is expected, sets a goal and helps achieve it")</f>
        <v>Manager who explains what is expected, sets a goal and helps achieve it</v>
      </c>
      <c r="P634" s="1" t="str">
        <f>IFERROR(__xludf.DUMMYFUNCTION("""COMPUTED_VALUE"""),"Work with 5 to 6 people in my team")</f>
        <v>Work with 5 to 6 people in my team</v>
      </c>
      <c r="Q634" s="1" t="str">
        <f>IFERROR(__xludf.DUMMYFUNCTION("""COMPUTED_VALUE"""),"Yes")</f>
        <v>Yes</v>
      </c>
      <c r="R634" s="1" t="str">
        <f>IFERROR(__xludf.DUMMYFUNCTION("""COMPUTED_VALUE"""),"This will be hard to do, but if it is the right company I would try")</f>
        <v>This will be hard to do, but if it is the right company I would try</v>
      </c>
      <c r="S634" s="1"/>
    </row>
    <row r="635">
      <c r="A635" s="2">
        <f>IFERROR(__xludf.DUMMYFUNCTION("""COMPUTED_VALUE"""),45021.85403347222)</f>
        <v>45021.85403</v>
      </c>
      <c r="B635" s="1" t="str">
        <f>IFERROR(__xludf.DUMMYFUNCTION("""COMPUTED_VALUE"""),"Others")</f>
        <v>Others</v>
      </c>
      <c r="C635" s="1">
        <f>IFERROR(__xludf.DUMMYFUNCTION("""COMPUTED_VALUE"""),58200.0)</f>
        <v>58200</v>
      </c>
      <c r="D635" s="1" t="str">
        <f>IFERROR(__xludf.DUMMYFUNCTION("""COMPUTED_VALUE"""),"Male")</f>
        <v>Male</v>
      </c>
      <c r="E635" s="1" t="str">
        <f>IFERROR(__xludf.DUMMYFUNCTION("""COMPUTED_VALUE"""),"Social Media like LinkedIn")</f>
        <v>Social Media like LinkedIn</v>
      </c>
      <c r="F635" s="1" t="str">
        <f>IFERROR(__xludf.DUMMYFUNCTION("""COMPUTED_VALUE"""),"No, But if someone could bare the cost I will")</f>
        <v>No, But if someone could bare the cost I will</v>
      </c>
      <c r="G635" s="1" t="str">
        <f>IFERROR(__xludf.DUMMYFUNCTION("""COMPUTED_VALUE"""),"Will work for 3 years or more")</f>
        <v>Will work for 3 years or more</v>
      </c>
      <c r="H635" s="1" t="str">
        <f>IFERROR(__xludf.DUMMYFUNCTION("""COMPUTED_VALUE"""),"No")</f>
        <v>No</v>
      </c>
      <c r="I635" s="1" t="str">
        <f>IFERROR(__xludf.DUMMYFUNCTION("""COMPUTED_VALUE"""),"Will NOT work for them")</f>
        <v>Will NOT work for them</v>
      </c>
      <c r="J635" s="1">
        <f>IFERROR(__xludf.DUMMYFUNCTION("""COMPUTED_VALUE"""),7.0)</f>
        <v>7</v>
      </c>
      <c r="K635" s="1" t="str">
        <f>IFERROR(__xludf.DUMMYFUNCTION("""COMPUTED_VALUE"""),"Fully Remote with Options to travel as and when needed")</f>
        <v>Fully Remote with Options to travel as and when needed</v>
      </c>
      <c r="L6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35" s="1" t="str">
        <f>IFERROR(__xludf.DUMMYFUNCTION("""COMPUTED_VALUE"""),"Business Operations in any organization, Work in a BPO setup for some well known client, Work as a freelancer and do my thing my way, I Want to sell things/Sales")</f>
        <v>Business Operations in any organization, Work in a BPO setup for some well known client, Work as a freelancer and do my thing my way, I Want to sell things/Sales</v>
      </c>
      <c r="O635" s="1" t="str">
        <f>IFERROR(__xludf.DUMMYFUNCTION("""COMPUTED_VALUE"""),"Manager who explains what is expected, sets a goal and helps achieve it")</f>
        <v>Manager who explains what is expected, sets a goal and helps achieve it</v>
      </c>
      <c r="P635" s="1" t="str">
        <f>IFERROR(__xludf.DUMMYFUNCTION("""COMPUTED_VALUE"""),"Work with more than 10 people in my team")</f>
        <v>Work with more than 10 people in my team</v>
      </c>
      <c r="Q635" s="1" t="str">
        <f>IFERROR(__xludf.DUMMYFUNCTION("""COMPUTED_VALUE"""),"I have NO other choice")</f>
        <v>I have NO other choice</v>
      </c>
      <c r="R635" s="1" t="str">
        <f>IFERROR(__xludf.DUMMYFUNCTION("""COMPUTED_VALUE"""),"No way")</f>
        <v>No way</v>
      </c>
      <c r="S635" s="1"/>
    </row>
    <row r="636">
      <c r="A636" s="2">
        <f>IFERROR(__xludf.DUMMYFUNCTION("""COMPUTED_VALUE"""),45021.85496226852)</f>
        <v>45021.85496</v>
      </c>
      <c r="B636" s="1" t="str">
        <f>IFERROR(__xludf.DUMMYFUNCTION("""COMPUTED_VALUE"""),"India")</f>
        <v>India</v>
      </c>
      <c r="C636" s="1">
        <f>IFERROR(__xludf.DUMMYFUNCTION("""COMPUTED_VALUE"""),400067.0)</f>
        <v>400067</v>
      </c>
      <c r="D636" s="1" t="str">
        <f>IFERROR(__xludf.DUMMYFUNCTION("""COMPUTED_VALUE"""),"Male")</f>
        <v>Male</v>
      </c>
      <c r="E636" s="1" t="str">
        <f>IFERROR(__xludf.DUMMYFUNCTION("""COMPUTED_VALUE"""),"People who have changed the world for better")</f>
        <v>People who have changed the world for better</v>
      </c>
      <c r="F636" s="1" t="str">
        <f>IFERROR(__xludf.DUMMYFUNCTION("""COMPUTED_VALUE"""),"No I would not be pursuing Higher Education outside of India")</f>
        <v>No I would not be pursuing Higher Education outside of India</v>
      </c>
      <c r="G636" s="1" t="str">
        <f>IFERROR(__xludf.DUMMYFUNCTION("""COMPUTED_VALUE"""),"This will be hard to do, but if it is the right company I would try")</f>
        <v>This will be hard to do, but if it is the right company I would try</v>
      </c>
      <c r="H636" s="1" t="str">
        <f>IFERROR(__xludf.DUMMYFUNCTION("""COMPUTED_VALUE"""),"No")</f>
        <v>No</v>
      </c>
      <c r="I636" s="1" t="str">
        <f>IFERROR(__xludf.DUMMYFUNCTION("""COMPUTED_VALUE"""),"Will NOT work for them")</f>
        <v>Will NOT work for them</v>
      </c>
      <c r="J636" s="1">
        <f>IFERROR(__xludf.DUMMYFUNCTION("""COMPUTED_VALUE"""),4.0)</f>
        <v>4</v>
      </c>
      <c r="K636" s="1" t="str">
        <f>IFERROR(__xludf.DUMMYFUNCTION("""COMPUTED_VALUE"""),"Hybrid Working Environment with more than 15 days a month at office")</f>
        <v>Hybrid Working Environment with more than 15 days a month at office</v>
      </c>
      <c r="L6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36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636" s="1" t="str">
        <f>IFERROR(__xludf.DUMMYFUNCTION("""COMPUTED_VALUE"""),"Manager who explains what is expected, sets a goal and helps achieve it")</f>
        <v>Manager who explains what is expected, sets a goal and helps achieve it</v>
      </c>
      <c r="P636" s="1" t="str">
        <f>IFERROR(__xludf.DUMMYFUNCTION("""COMPUTED_VALUE"""),"Work with 5 to 6 people in my team")</f>
        <v>Work with 5 to 6 people in my team</v>
      </c>
      <c r="Q636" s="1" t="str">
        <f>IFERROR(__xludf.DUMMYFUNCTION("""COMPUTED_VALUE"""),"Yes, I Understand this is gonna happen everywhere")</f>
        <v>Yes, I Understand this is gonna happen everywhere</v>
      </c>
      <c r="R636" s="1" t="str">
        <f>IFERROR(__xludf.DUMMYFUNCTION("""COMPUTED_VALUE"""),"This will be hard to do, but if it is the right company I would try")</f>
        <v>This will be hard to do, but if it is the right company I would try</v>
      </c>
      <c r="S636" s="1"/>
    </row>
    <row r="637">
      <c r="A637" s="2">
        <f>IFERROR(__xludf.DUMMYFUNCTION("""COMPUTED_VALUE"""),45021.85597696759)</f>
        <v>45021.85598</v>
      </c>
      <c r="B637" s="1" t="str">
        <f>IFERROR(__xludf.DUMMYFUNCTION("""COMPUTED_VALUE"""),"India")</f>
        <v>India</v>
      </c>
      <c r="C637" s="1">
        <f>IFERROR(__xludf.DUMMYFUNCTION("""COMPUTED_VALUE"""),452002.0)</f>
        <v>452002</v>
      </c>
      <c r="D637" s="1" t="str">
        <f>IFERROR(__xludf.DUMMYFUNCTION("""COMPUTED_VALUE"""),"Male")</f>
        <v>Male</v>
      </c>
      <c r="E637" s="1" t="str">
        <f>IFERROR(__xludf.DUMMYFUNCTION("""COMPUTED_VALUE"""),"My Parents")</f>
        <v>My Parents</v>
      </c>
      <c r="F637" s="1" t="str">
        <f>IFERROR(__xludf.DUMMYFUNCTION("""COMPUTED_VALUE"""),"Yes, I will earn and do that")</f>
        <v>Yes, I will earn and do that</v>
      </c>
      <c r="G637" s="1" t="str">
        <f>IFERROR(__xludf.DUMMYFUNCTION("""COMPUTED_VALUE"""),"This will be hard to do, but if it is the right company I would try")</f>
        <v>This will be hard to do, but if it is the right company I would try</v>
      </c>
      <c r="H637" s="1" t="str">
        <f>IFERROR(__xludf.DUMMYFUNCTION("""COMPUTED_VALUE"""),"Yes")</f>
        <v>Yes</v>
      </c>
      <c r="I637" s="1" t="str">
        <f>IFERROR(__xludf.DUMMYFUNCTION("""COMPUTED_VALUE"""),"Will NOT work for them")</f>
        <v>Will NOT work for them</v>
      </c>
      <c r="J637" s="1">
        <f>IFERROR(__xludf.DUMMYFUNCTION("""COMPUTED_VALUE"""),2.0)</f>
        <v>2</v>
      </c>
      <c r="K637" s="1" t="str">
        <f>IFERROR(__xludf.DUMMYFUNCTION("""COMPUTED_VALUE"""),"Every Day Office Environment")</f>
        <v>Every Day Office Environment</v>
      </c>
      <c r="L637" s="1" t="str">
        <f>IFERROR(__xludf.DUMMYFUNCTION("""COMPUTED_VALUE"""),"Employer who appreciates learning and enables that environment")</f>
        <v>Employer who appreciates learning and enables that environment</v>
      </c>
      <c r="M63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37" s="1" t="str">
        <f>IFERROR(__xludf.DUMMYFUNCTION("""COMPUTED_VALUE"""),"Build and develop a Team, Look deeply into Data and generate insights, Entrepreneur or Start Up, Manufacturing / Oil and Gas/ Construction / Hard Physical Work related")</f>
        <v>Build and develop a Team, Look deeply into Data and generate insights, Entrepreneur or Start Up, Manufacturing / Oil and Gas/ Construction / Hard Physical Work related</v>
      </c>
      <c r="O637" s="1" t="str">
        <f>IFERROR(__xludf.DUMMYFUNCTION("""COMPUTED_VALUE"""),"Manager who sets goal and helps me achieve it")</f>
        <v>Manager who sets goal and helps me achieve it</v>
      </c>
      <c r="P637" s="1" t="str">
        <f>IFERROR(__xludf.DUMMYFUNCTION("""COMPUTED_VALUE"""),"Work with 2 to 3 people in my team, Work with 5 to 6 people in my team")</f>
        <v>Work with 2 to 3 people in my team, Work with 5 to 6 people in my team</v>
      </c>
      <c r="Q637" s="1" t="str">
        <f>IFERROR(__xludf.DUMMYFUNCTION("""COMPUTED_VALUE"""),"Yes, I Understand this is gonna happen everywhere")</f>
        <v>Yes, I Understand this is gonna happen everywhere</v>
      </c>
      <c r="R637" s="1" t="str">
        <f>IFERROR(__xludf.DUMMYFUNCTION("""COMPUTED_VALUE"""),"This will be hard to do, but if it is the right company I would try")</f>
        <v>This will be hard to do, but if it is the right company I would try</v>
      </c>
      <c r="S637" s="1"/>
    </row>
    <row r="638">
      <c r="A638" s="2">
        <f>IFERROR(__xludf.DUMMYFUNCTION("""COMPUTED_VALUE"""),45021.85833584491)</f>
        <v>45021.85834</v>
      </c>
      <c r="B638" s="1" t="str">
        <f>IFERROR(__xludf.DUMMYFUNCTION("""COMPUTED_VALUE"""),"India")</f>
        <v>India</v>
      </c>
      <c r="C638" s="1">
        <f>IFERROR(__xludf.DUMMYFUNCTION("""COMPUTED_VALUE"""),522101.0)</f>
        <v>522101</v>
      </c>
      <c r="D638" s="1" t="str">
        <f>IFERROR(__xludf.DUMMYFUNCTION("""COMPUTED_VALUE"""),"Male")</f>
        <v>Male</v>
      </c>
      <c r="E638" s="1" t="str">
        <f>IFERROR(__xludf.DUMMYFUNCTION("""COMPUTED_VALUE"""),"People who have changed the world for better")</f>
        <v>People who have changed the world for better</v>
      </c>
      <c r="F638" s="1" t="str">
        <f>IFERROR(__xludf.DUMMYFUNCTION("""COMPUTED_VALUE"""),"No I would not be pursuing Higher Education outside of India")</f>
        <v>No I would not be pursuing Higher Education outside of India</v>
      </c>
      <c r="G638" s="1" t="str">
        <f>IFERROR(__xludf.DUMMYFUNCTION("""COMPUTED_VALUE"""),"This will be hard to do, but if it is the right company I would try")</f>
        <v>This will be hard to do, but if it is the right company I would try</v>
      </c>
      <c r="H638" s="1" t="str">
        <f>IFERROR(__xludf.DUMMYFUNCTION("""COMPUTED_VALUE"""),"No")</f>
        <v>No</v>
      </c>
      <c r="I638" s="1" t="str">
        <f>IFERROR(__xludf.DUMMYFUNCTION("""COMPUTED_VALUE"""),"Will NOT work for them")</f>
        <v>Will NOT work for them</v>
      </c>
      <c r="J638" s="1">
        <f>IFERROR(__xludf.DUMMYFUNCTION("""COMPUTED_VALUE"""),5.0)</f>
        <v>5</v>
      </c>
      <c r="K638" s="1" t="str">
        <f>IFERROR(__xludf.DUMMYFUNCTION("""COMPUTED_VALUE"""),"Fully Remote with Options to travel as and when needed")</f>
        <v>Fully Remote with Options to travel as and when needed</v>
      </c>
      <c r="L6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38" s="1" t="str">
        <f>IFERROR(__xludf.DUMMYFUNCTION("""COMPUTED_VALUE"""),"Business Operations in any organization, Manage and drive End-to-End Projects or Products, Design and Develop amazing software, Work as a freelancer and do my thing my way")</f>
        <v>Business Operations in any organization, Manage and drive End-to-End Projects or Products, Design and Develop amazing software, Work as a freelancer and do my thing my way</v>
      </c>
      <c r="O638" s="1" t="str">
        <f>IFERROR(__xludf.DUMMYFUNCTION("""COMPUTED_VALUE"""),"Manager who clearly describes what she/he needs")</f>
        <v>Manager who clearly describes what she/he needs</v>
      </c>
      <c r="P638" s="1" t="str">
        <f>IFERROR(__xludf.DUMMYFUNCTION("""COMPUTED_VALUE"""),"Work with 5 to 6 people in my team")</f>
        <v>Work with 5 to 6 people in my team</v>
      </c>
      <c r="Q638" s="1" t="str">
        <f>IFERROR(__xludf.DUMMYFUNCTION("""COMPUTED_VALUE"""),"Yes, I Understand this is gonna happen everywhere")</f>
        <v>Yes, I Understand this is gonna happen everywhere</v>
      </c>
      <c r="R638" s="1" t="str">
        <f>IFERROR(__xludf.DUMMYFUNCTION("""COMPUTED_VALUE"""),"This will be hard to do, but if it is the right company I would try")</f>
        <v>This will be hard to do, but if it is the right company I would try</v>
      </c>
      <c r="S638" s="1"/>
    </row>
    <row r="639">
      <c r="A639" s="2">
        <f>IFERROR(__xludf.DUMMYFUNCTION("""COMPUTED_VALUE"""),45021.86024898148)</f>
        <v>45021.86025</v>
      </c>
      <c r="B639" s="1" t="str">
        <f>IFERROR(__xludf.DUMMYFUNCTION("""COMPUTED_VALUE"""),"India")</f>
        <v>India</v>
      </c>
      <c r="C639" s="1">
        <f>IFERROR(__xludf.DUMMYFUNCTION("""COMPUTED_VALUE"""),560023.0)</f>
        <v>560023</v>
      </c>
      <c r="D639" s="1" t="str">
        <f>IFERROR(__xludf.DUMMYFUNCTION("""COMPUTED_VALUE"""),"Female")</f>
        <v>Female</v>
      </c>
      <c r="E639" s="1" t="str">
        <f>IFERROR(__xludf.DUMMYFUNCTION("""COMPUTED_VALUE"""),"People who have changed the world for better")</f>
        <v>People who have changed the world for better</v>
      </c>
      <c r="F639" s="1" t="str">
        <f>IFERROR(__xludf.DUMMYFUNCTION("""COMPUTED_VALUE"""),"Yes, I will earn and do that")</f>
        <v>Yes, I will earn and do that</v>
      </c>
      <c r="G639" s="1" t="str">
        <f>IFERROR(__xludf.DUMMYFUNCTION("""COMPUTED_VALUE"""),"This will be hard to do, but if it is the right company I would try")</f>
        <v>This will be hard to do, but if it is the right company I would try</v>
      </c>
      <c r="H639" s="1" t="str">
        <f>IFERROR(__xludf.DUMMYFUNCTION("""COMPUTED_VALUE"""),"No")</f>
        <v>No</v>
      </c>
      <c r="I639" s="1" t="str">
        <f>IFERROR(__xludf.DUMMYFUNCTION("""COMPUTED_VALUE"""),"Will NOT work for them")</f>
        <v>Will NOT work for them</v>
      </c>
      <c r="J639" s="1">
        <f>IFERROR(__xludf.DUMMYFUNCTION("""COMPUTED_VALUE"""),4.0)</f>
        <v>4</v>
      </c>
      <c r="K639" s="1" t="str">
        <f>IFERROR(__xludf.DUMMYFUNCTION("""COMPUTED_VALUE"""),"Hybrid Working Environment with more than 15 days a month at office")</f>
        <v>Hybrid Working Environment with more than 15 days a month at office</v>
      </c>
      <c r="L6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3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39" s="1" t="str">
        <f>IFERROR(__xludf.DUMMYFUNCTION("""COMPUTED_VALUE"""),"Manager who explains what is expected, sets a goal and helps achieve it")</f>
        <v>Manager who explains what is expected, sets a goal and helps achieve it</v>
      </c>
      <c r="P639" s="1" t="str">
        <f>IFERROR(__xludf.DUMMYFUNCTION("""COMPUTED_VALUE"""),"Work with 2 to 3 people in my team")</f>
        <v>Work with 2 to 3 people in my team</v>
      </c>
      <c r="Q639" s="1" t="str">
        <f>IFERROR(__xludf.DUMMYFUNCTION("""COMPUTED_VALUE"""),"I have NO other choice")</f>
        <v>I have NO other choice</v>
      </c>
      <c r="R639" s="1" t="str">
        <f>IFERROR(__xludf.DUMMYFUNCTION("""COMPUTED_VALUE"""),"No way")</f>
        <v>No way</v>
      </c>
      <c r="S639" s="1"/>
    </row>
    <row r="640">
      <c r="A640" s="2">
        <f>IFERROR(__xludf.DUMMYFUNCTION("""COMPUTED_VALUE"""),45021.86478488426)</f>
        <v>45021.86478</v>
      </c>
      <c r="B640" s="1" t="str">
        <f>IFERROR(__xludf.DUMMYFUNCTION("""COMPUTED_VALUE"""),"India")</f>
        <v>India</v>
      </c>
      <c r="C640" s="1">
        <f>IFERROR(__xludf.DUMMYFUNCTION("""COMPUTED_VALUE"""),442902.0)</f>
        <v>442902</v>
      </c>
      <c r="D640" s="1" t="str">
        <f>IFERROR(__xludf.DUMMYFUNCTION("""COMPUTED_VALUE"""),"Female")</f>
        <v>Female</v>
      </c>
      <c r="E640" s="1" t="str">
        <f>IFERROR(__xludf.DUMMYFUNCTION("""COMPUTED_VALUE"""),"My Parents")</f>
        <v>My Parents</v>
      </c>
      <c r="F640" s="1" t="str">
        <f>IFERROR(__xludf.DUMMYFUNCTION("""COMPUTED_VALUE"""),"No, But if someone could bare the cost I will")</f>
        <v>No, But if someone could bare the cost I will</v>
      </c>
      <c r="G640" s="1" t="str">
        <f>IFERROR(__xludf.DUMMYFUNCTION("""COMPUTED_VALUE"""),"This will be hard to do, but if it is the right company I would try")</f>
        <v>This will be hard to do, but if it is the right company I would try</v>
      </c>
      <c r="H640" s="1" t="str">
        <f>IFERROR(__xludf.DUMMYFUNCTION("""COMPUTED_VALUE"""),"No")</f>
        <v>No</v>
      </c>
      <c r="I640" s="1" t="str">
        <f>IFERROR(__xludf.DUMMYFUNCTION("""COMPUTED_VALUE"""),"Will NOT work for them")</f>
        <v>Will NOT work for them</v>
      </c>
      <c r="J640" s="1">
        <f>IFERROR(__xludf.DUMMYFUNCTION("""COMPUTED_VALUE"""),5.0)</f>
        <v>5</v>
      </c>
      <c r="K640" s="1" t="str">
        <f>IFERROR(__xludf.DUMMYFUNCTION("""COMPUTED_VALUE"""),"Hybrid Working Environment with more than 15 days a month at office")</f>
        <v>Hybrid Working Environment with more than 15 days a month at office</v>
      </c>
      <c r="L6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40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640" s="1" t="str">
        <f>IFERROR(__xludf.DUMMYFUNCTION("""COMPUTED_VALUE"""),"Manager who sets goal and helps me achieve it")</f>
        <v>Manager who sets goal and helps me achieve it</v>
      </c>
      <c r="P640" s="1" t="str">
        <f>IFERROR(__xludf.DUMMYFUNCTION("""COMPUTED_VALUE"""),"Work with 7 to 10 or more people in my team")</f>
        <v>Work with 7 to 10 or more people in my team</v>
      </c>
      <c r="Q640" s="1" t="str">
        <f>IFERROR(__xludf.DUMMYFUNCTION("""COMPUTED_VALUE"""),"Yes, I Understand this is gonna happen everywhere")</f>
        <v>Yes, I Understand this is gonna happen everywhere</v>
      </c>
      <c r="R640" s="1" t="str">
        <f>IFERROR(__xludf.DUMMYFUNCTION("""COMPUTED_VALUE"""),"This will be hard to do, but if it is the right company I would try")</f>
        <v>This will be hard to do, but if it is the right company I would try</v>
      </c>
      <c r="S640" s="1"/>
    </row>
    <row r="641">
      <c r="A641" s="2">
        <f>IFERROR(__xludf.DUMMYFUNCTION("""COMPUTED_VALUE"""),45021.86479665509)</f>
        <v>45021.8648</v>
      </c>
      <c r="B641" s="1" t="str">
        <f>IFERROR(__xludf.DUMMYFUNCTION("""COMPUTED_VALUE"""),"India")</f>
        <v>India</v>
      </c>
      <c r="C641" s="1">
        <f>IFERROR(__xludf.DUMMYFUNCTION("""COMPUTED_VALUE"""),442902.0)</f>
        <v>442902</v>
      </c>
      <c r="D641" s="1" t="str">
        <f>IFERROR(__xludf.DUMMYFUNCTION("""COMPUTED_VALUE"""),"Male")</f>
        <v>Male</v>
      </c>
      <c r="E641" s="1" t="str">
        <f>IFERROR(__xludf.DUMMYFUNCTION("""COMPUTED_VALUE"""),"My Parents")</f>
        <v>My Parents</v>
      </c>
      <c r="F641" s="1" t="str">
        <f>IFERROR(__xludf.DUMMYFUNCTION("""COMPUTED_VALUE"""),"No, But if someone could bare the cost I will")</f>
        <v>No, But if someone could bare the cost I will</v>
      </c>
      <c r="G641" s="1" t="str">
        <f>IFERROR(__xludf.DUMMYFUNCTION("""COMPUTED_VALUE"""),"This will be hard to do, but if it is the right company I would try")</f>
        <v>This will be hard to do, but if it is the right company I would try</v>
      </c>
      <c r="H641" s="1" t="str">
        <f>IFERROR(__xludf.DUMMYFUNCTION("""COMPUTED_VALUE"""),"No")</f>
        <v>No</v>
      </c>
      <c r="I641" s="1" t="str">
        <f>IFERROR(__xludf.DUMMYFUNCTION("""COMPUTED_VALUE"""),"Will NOT work for them")</f>
        <v>Will NOT work for them</v>
      </c>
      <c r="J641" s="1">
        <f>IFERROR(__xludf.DUMMYFUNCTION("""COMPUTED_VALUE"""),5.0)</f>
        <v>5</v>
      </c>
      <c r="K641" s="1" t="str">
        <f>IFERROR(__xludf.DUMMYFUNCTION("""COMPUTED_VALUE"""),"Fully Remote with Options to travel as and when needed")</f>
        <v>Fully Remote with Options to travel as and when needed</v>
      </c>
      <c r="L641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64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41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41" s="1" t="str">
        <f>IFERROR(__xludf.DUMMYFUNCTION("""COMPUTED_VALUE"""),"Manager who explains what is expected, sets a goal and helps achieve it")</f>
        <v>Manager who explains what is expected, sets a goal and helps achieve it</v>
      </c>
      <c r="P641" s="1" t="str">
        <f>IFERROR(__xludf.DUMMYFUNCTION("""COMPUTED_VALUE"""),"Work with 7 to 10 or more people in my team")</f>
        <v>Work with 7 to 10 or more people in my team</v>
      </c>
      <c r="Q641" s="1" t="str">
        <f>IFERROR(__xludf.DUMMYFUNCTION("""COMPUTED_VALUE"""),"Yes, I Understand this is gonna happen everywhere")</f>
        <v>Yes, I Understand this is gonna happen everywhere</v>
      </c>
      <c r="R641" s="1" t="str">
        <f>IFERROR(__xludf.DUMMYFUNCTION("""COMPUTED_VALUE"""),"This will be hard to do, but if it is the right company I would try")</f>
        <v>This will be hard to do, but if it is the right company I would try</v>
      </c>
      <c r="S641" s="1"/>
    </row>
    <row r="642">
      <c r="A642" s="2">
        <f>IFERROR(__xludf.DUMMYFUNCTION("""COMPUTED_VALUE"""),45021.87110310185)</f>
        <v>45021.8711</v>
      </c>
      <c r="B642" s="1" t="str">
        <f>IFERROR(__xludf.DUMMYFUNCTION("""COMPUTED_VALUE"""),"India")</f>
        <v>India</v>
      </c>
      <c r="C642" s="1">
        <f>IFERROR(__xludf.DUMMYFUNCTION("""COMPUTED_VALUE"""),560034.0)</f>
        <v>560034</v>
      </c>
      <c r="D642" s="1" t="str">
        <f>IFERROR(__xludf.DUMMYFUNCTION("""COMPUTED_VALUE"""),"Male")</f>
        <v>Male</v>
      </c>
      <c r="E642" s="1" t="str">
        <f>IFERROR(__xludf.DUMMYFUNCTION("""COMPUTED_VALUE"""),"Influencers who had successful careers")</f>
        <v>Influencers who had successful careers</v>
      </c>
      <c r="F642" s="1" t="str">
        <f>IFERROR(__xludf.DUMMYFUNCTION("""COMPUTED_VALUE"""),"Yes, I will earn and do that")</f>
        <v>Yes, I will earn and do that</v>
      </c>
      <c r="G642" s="1" t="str">
        <f>IFERROR(__xludf.DUMMYFUNCTION("""COMPUTED_VALUE"""),"This will be hard to do, but if it is the right company I would try")</f>
        <v>This will be hard to do, but if it is the right company I would try</v>
      </c>
      <c r="H642" s="1" t="str">
        <f>IFERROR(__xludf.DUMMYFUNCTION("""COMPUTED_VALUE"""),"No")</f>
        <v>No</v>
      </c>
      <c r="I642" s="1" t="str">
        <f>IFERROR(__xludf.DUMMYFUNCTION("""COMPUTED_VALUE"""),"Will NOT work for them")</f>
        <v>Will NOT work for them</v>
      </c>
      <c r="J642" s="1">
        <f>IFERROR(__xludf.DUMMYFUNCTION("""COMPUTED_VALUE"""),6.0)</f>
        <v>6</v>
      </c>
      <c r="K642" s="1" t="str">
        <f>IFERROR(__xludf.DUMMYFUNCTION("""COMPUTED_VALUE"""),"Hybrid Working Environment with more than 15 days a month at office")</f>
        <v>Hybrid Working Environment with more than 15 days a month at office</v>
      </c>
      <c r="L642" s="1" t="str">
        <f>IFERROR(__xludf.DUMMYFUNCTION("""COMPUTED_VALUE"""),"Employer who rewards learning and enables that environment")</f>
        <v>Employer who rewards learning and enables that environment</v>
      </c>
      <c r="M64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42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642" s="1" t="str">
        <f>IFERROR(__xludf.DUMMYFUNCTION("""COMPUTED_VALUE"""),"Manager who explains what is expected, sets a goal and helps achieve it")</f>
        <v>Manager who explains what is expected, sets a goal and helps achieve it</v>
      </c>
      <c r="P642" s="1" t="str">
        <f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642" s="1" t="str">
        <f>IFERROR(__xludf.DUMMYFUNCTION("""COMPUTED_VALUE"""),"Yes, I Understand this is gonna happen everywhere")</f>
        <v>Yes, I Understand this is gonna happen everywhere</v>
      </c>
      <c r="R642" s="1" t="str">
        <f>IFERROR(__xludf.DUMMYFUNCTION("""COMPUTED_VALUE"""),"No way")</f>
        <v>No way</v>
      </c>
      <c r="S642" s="1"/>
    </row>
    <row r="643">
      <c r="A643" s="2">
        <f>IFERROR(__xludf.DUMMYFUNCTION("""COMPUTED_VALUE"""),45021.87540447917)</f>
        <v>45021.8754</v>
      </c>
      <c r="B643" s="1" t="str">
        <f>IFERROR(__xludf.DUMMYFUNCTION("""COMPUTED_VALUE"""),"India")</f>
        <v>India</v>
      </c>
      <c r="C643" s="1">
        <f>IFERROR(__xludf.DUMMYFUNCTION("""COMPUTED_VALUE"""),560064.0)</f>
        <v>560064</v>
      </c>
      <c r="D643" s="1" t="str">
        <f>IFERROR(__xludf.DUMMYFUNCTION("""COMPUTED_VALUE"""),"Male")</f>
        <v>Male</v>
      </c>
      <c r="E643" s="1" t="str">
        <f>IFERROR(__xludf.DUMMYFUNCTION("""COMPUTED_VALUE"""),"My Parents")</f>
        <v>My Parents</v>
      </c>
      <c r="F643" s="1" t="str">
        <f>IFERROR(__xludf.DUMMYFUNCTION("""COMPUTED_VALUE"""),"Yes, I will earn and do that")</f>
        <v>Yes, I will earn and do that</v>
      </c>
      <c r="G643" s="1" t="str">
        <f>IFERROR(__xludf.DUMMYFUNCTION("""COMPUTED_VALUE"""),"This will be hard to do, but if it is the right company I would try")</f>
        <v>This will be hard to do, but if it is the right company I would try</v>
      </c>
      <c r="H643" s="1" t="str">
        <f>IFERROR(__xludf.DUMMYFUNCTION("""COMPUTED_VALUE"""),"No")</f>
        <v>No</v>
      </c>
      <c r="I643" s="1" t="str">
        <f>IFERROR(__xludf.DUMMYFUNCTION("""COMPUTED_VALUE"""),"Will NOT work for them")</f>
        <v>Will NOT work for them</v>
      </c>
      <c r="J643" s="1">
        <f>IFERROR(__xludf.DUMMYFUNCTION("""COMPUTED_VALUE"""),5.0)</f>
        <v>5</v>
      </c>
      <c r="K643" s="1" t="str">
        <f>IFERROR(__xludf.DUMMYFUNCTION("""COMPUTED_VALUE"""),"Hybrid Working Environment with more than 15 days a month at office")</f>
        <v>Hybrid Working Environment with more than 15 days a month at office</v>
      </c>
      <c r="L643" s="1" t="str">
        <f>IFERROR(__xludf.DUMMYFUNCTION("""COMPUTED_VALUE"""),"Employer who rewards learning and enables that environment")</f>
        <v>Employer who rewards learning and enables that environment</v>
      </c>
      <c r="M64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43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643" s="1" t="str">
        <f>IFERROR(__xludf.DUMMYFUNCTION("""COMPUTED_VALUE"""),"Manager who explains what is expected, sets a goal and helps achieve it")</f>
        <v>Manager who explains what is expected, sets a goal and helps achieve it</v>
      </c>
      <c r="P643" s="1" t="str">
        <f>IFERROR(__xludf.DUMMYFUNCTION("""COMPUTED_VALUE"""),"Work with 5 to 6 people in my team")</f>
        <v>Work with 5 to 6 people in my team</v>
      </c>
      <c r="Q643" s="1" t="str">
        <f>IFERROR(__xludf.DUMMYFUNCTION("""COMPUTED_VALUE"""),"No")</f>
        <v>No</v>
      </c>
      <c r="R643" s="1" t="str">
        <f>IFERROR(__xludf.DUMMYFUNCTION("""COMPUTED_VALUE"""),"No way")</f>
        <v>No way</v>
      </c>
      <c r="S643" s="1"/>
    </row>
    <row r="644">
      <c r="A644" s="2">
        <f>IFERROR(__xludf.DUMMYFUNCTION("""COMPUTED_VALUE"""),45021.87556240741)</f>
        <v>45021.87556</v>
      </c>
      <c r="B644" s="1" t="str">
        <f>IFERROR(__xludf.DUMMYFUNCTION("""COMPUTED_VALUE"""),"India")</f>
        <v>India</v>
      </c>
      <c r="C644" s="1">
        <f>IFERROR(__xludf.DUMMYFUNCTION("""COMPUTED_VALUE"""),560004.0)</f>
        <v>560004</v>
      </c>
      <c r="D644" s="1" t="str">
        <f>IFERROR(__xludf.DUMMYFUNCTION("""COMPUTED_VALUE"""),"Female")</f>
        <v>Female</v>
      </c>
      <c r="E644" s="1" t="str">
        <f>IFERROR(__xludf.DUMMYFUNCTION("""COMPUTED_VALUE"""),"People from my circle, but not family members")</f>
        <v>People from my circle, but not family members</v>
      </c>
      <c r="F644" s="1" t="str">
        <f>IFERROR(__xludf.DUMMYFUNCTION("""COMPUTED_VALUE"""),"Yes, I will earn and do that")</f>
        <v>Yes, I will earn and do that</v>
      </c>
      <c r="G644" s="1" t="str">
        <f>IFERROR(__xludf.DUMMYFUNCTION("""COMPUTED_VALUE"""),"This will be hard to do, but if it is the right company I would try")</f>
        <v>This will be hard to do, but if it is the right company I would try</v>
      </c>
      <c r="H644" s="1" t="str">
        <f>IFERROR(__xludf.DUMMYFUNCTION("""COMPUTED_VALUE"""),"No")</f>
        <v>No</v>
      </c>
      <c r="I644" s="1" t="str">
        <f>IFERROR(__xludf.DUMMYFUNCTION("""COMPUTED_VALUE"""),"Will NOT work for them")</f>
        <v>Will NOT work for them</v>
      </c>
      <c r="J644" s="1">
        <f>IFERROR(__xludf.DUMMYFUNCTION("""COMPUTED_VALUE"""),7.0)</f>
        <v>7</v>
      </c>
      <c r="K644" s="1" t="str">
        <f>IFERROR(__xludf.DUMMYFUNCTION("""COMPUTED_VALUE"""),"Fully Remote with Options to travel as and when needed")</f>
        <v>Fully Remote with Options to travel as and when needed</v>
      </c>
      <c r="L6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44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644" s="1" t="str">
        <f>IFERROR(__xludf.DUMMYFUNCTION("""COMPUTED_VALUE"""),"Manager who explains what is expected, sets a goal and helps achieve it")</f>
        <v>Manager who explains what is expected, sets a goal and helps achieve it</v>
      </c>
      <c r="P644" s="1" t="str">
        <f>IFERROR(__xludf.DUMMYFUNCTION("""COMPUTED_VALUE"""),"Work with 5 to 6 people in my team")</f>
        <v>Work with 5 to 6 people in my team</v>
      </c>
      <c r="Q644" s="1" t="str">
        <f>IFERROR(__xludf.DUMMYFUNCTION("""COMPUTED_VALUE"""),"No")</f>
        <v>No</v>
      </c>
      <c r="R644" s="1" t="str">
        <f>IFERROR(__xludf.DUMMYFUNCTION("""COMPUTED_VALUE"""),"This will be hard to do, but if it is the right company I would try")</f>
        <v>This will be hard to do, but if it is the right company I would try</v>
      </c>
      <c r="S644" s="1"/>
    </row>
    <row r="645">
      <c r="A645" s="2">
        <f>IFERROR(__xludf.DUMMYFUNCTION("""COMPUTED_VALUE"""),45021.87862241898)</f>
        <v>45021.87862</v>
      </c>
      <c r="B645" s="1" t="str">
        <f>IFERROR(__xludf.DUMMYFUNCTION("""COMPUTED_VALUE"""),"India")</f>
        <v>India</v>
      </c>
      <c r="C645" s="1">
        <f>IFERROR(__xludf.DUMMYFUNCTION("""COMPUTED_VALUE"""),603103.0)</f>
        <v>603103</v>
      </c>
      <c r="D645" s="1" t="str">
        <f>IFERROR(__xludf.DUMMYFUNCTION("""COMPUTED_VALUE"""),"Female")</f>
        <v>Female</v>
      </c>
      <c r="E645" s="1" t="str">
        <f>IFERROR(__xludf.DUMMYFUNCTION("""COMPUTED_VALUE"""),"Influencers who had successful careers")</f>
        <v>Influencers who had successful careers</v>
      </c>
      <c r="F645" s="1" t="str">
        <f>IFERROR(__xludf.DUMMYFUNCTION("""COMPUTED_VALUE"""),"No, But if someone could bare the cost I will")</f>
        <v>No, But if someone could bare the cost I will</v>
      </c>
      <c r="G645" s="1" t="str">
        <f>IFERROR(__xludf.DUMMYFUNCTION("""COMPUTED_VALUE"""),"This will be hard to do, but if it is the right company I would try")</f>
        <v>This will be hard to do, but if it is the right company I would try</v>
      </c>
      <c r="H645" s="1" t="str">
        <f>IFERROR(__xludf.DUMMYFUNCTION("""COMPUTED_VALUE"""),"No")</f>
        <v>No</v>
      </c>
      <c r="I645" s="1" t="str">
        <f>IFERROR(__xludf.DUMMYFUNCTION("""COMPUTED_VALUE"""),"Will NOT work for them")</f>
        <v>Will NOT work for them</v>
      </c>
      <c r="J645" s="1">
        <f>IFERROR(__xludf.DUMMYFUNCTION("""COMPUTED_VALUE"""),1.0)</f>
        <v>1</v>
      </c>
      <c r="K645" s="1" t="str">
        <f>IFERROR(__xludf.DUMMYFUNCTION("""COMPUTED_VALUE"""),"Hybrid Working Environment with less than 3 days a month at office")</f>
        <v>Hybrid Working Environment with less than 3 days a month at office</v>
      </c>
      <c r="L645" s="1" t="str">
        <f>IFERROR(__xludf.DUMMYFUNCTION("""COMPUTED_VALUE"""),"Employer who appreciates learning and enables that environment")</f>
        <v>Employer who appreciates learning and enables that environment</v>
      </c>
      <c r="M64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45" s="1" t="str">
        <f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645" s="1" t="str">
        <f>IFERROR(__xludf.DUMMYFUNCTION("""COMPUTED_VALUE"""),"Manager who sets unrealistic targets")</f>
        <v>Manager who sets unrealistic targets</v>
      </c>
      <c r="P645" s="1" t="str">
        <f>IFERROR(__xludf.DUMMYFUNCTION("""COMPUTED_VALUE"""),"Work with 7 to 10 or more people in my team")</f>
        <v>Work with 7 to 10 or more people in my team</v>
      </c>
      <c r="Q645" s="1" t="str">
        <f>IFERROR(__xludf.DUMMYFUNCTION("""COMPUTED_VALUE"""),"Yes, I Understand this is gonna happen everywhere")</f>
        <v>Yes, I Understand this is gonna happen everywhere</v>
      </c>
      <c r="R645" s="1" t="str">
        <f>IFERROR(__xludf.DUMMYFUNCTION("""COMPUTED_VALUE"""),"This will be hard to do, but if it is the right company I would try")</f>
        <v>This will be hard to do, but if it is the right company I would try</v>
      </c>
      <c r="S645" s="1"/>
    </row>
    <row r="646">
      <c r="A646" s="2">
        <f>IFERROR(__xludf.DUMMYFUNCTION("""COMPUTED_VALUE"""),45021.87887339121)</f>
        <v>45021.87887</v>
      </c>
      <c r="B646" s="1" t="str">
        <f>IFERROR(__xludf.DUMMYFUNCTION("""COMPUTED_VALUE"""),"India")</f>
        <v>India</v>
      </c>
      <c r="C646" s="1">
        <f>IFERROR(__xludf.DUMMYFUNCTION("""COMPUTED_VALUE"""),144003.0)</f>
        <v>144003</v>
      </c>
      <c r="D646" s="1" t="str">
        <f>IFERROR(__xludf.DUMMYFUNCTION("""COMPUTED_VALUE"""),"Male")</f>
        <v>Male</v>
      </c>
      <c r="E646" s="1" t="str">
        <f>IFERROR(__xludf.DUMMYFUNCTION("""COMPUTED_VALUE"""),"My Parents")</f>
        <v>My Parents</v>
      </c>
      <c r="F646" s="1" t="str">
        <f>IFERROR(__xludf.DUMMYFUNCTION("""COMPUTED_VALUE"""),"No I would not be pursuing Higher Education outside of India")</f>
        <v>No I would not be pursuing Higher Education outside of India</v>
      </c>
      <c r="G646" s="1" t="str">
        <f>IFERROR(__xludf.DUMMYFUNCTION("""COMPUTED_VALUE"""),"No way")</f>
        <v>No way</v>
      </c>
      <c r="H646" s="1" t="str">
        <f>IFERROR(__xludf.DUMMYFUNCTION("""COMPUTED_VALUE"""),"No")</f>
        <v>No</v>
      </c>
      <c r="I646" s="1" t="str">
        <f>IFERROR(__xludf.DUMMYFUNCTION("""COMPUTED_VALUE"""),"Will NOT work for them")</f>
        <v>Will NOT work for them</v>
      </c>
      <c r="J646" s="1">
        <f>IFERROR(__xludf.DUMMYFUNCTION("""COMPUTED_VALUE"""),1.0)</f>
        <v>1</v>
      </c>
      <c r="K646" s="1" t="str">
        <f>IFERROR(__xludf.DUMMYFUNCTION("""COMPUTED_VALUE"""),"Every Day Office Environment")</f>
        <v>Every Day Office Environment</v>
      </c>
      <c r="L6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46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646" s="1" t="str">
        <f>IFERROR(__xludf.DUMMYFUNCTION("""COMPUTED_VALUE"""),"Manager who explains what is expected, sets a goal and helps achieve it")</f>
        <v>Manager who explains what is expected, sets a goal and helps achieve it</v>
      </c>
      <c r="P646" s="1" t="str">
        <f>IFERROR(__xludf.DUMMYFUNCTION("""COMPUTED_VALUE"""),"Work with 5 to 6 people in my team")</f>
        <v>Work with 5 to 6 people in my team</v>
      </c>
      <c r="Q646" s="1" t="str">
        <f>IFERROR(__xludf.DUMMYFUNCTION("""COMPUTED_VALUE"""),"No")</f>
        <v>No</v>
      </c>
      <c r="R646" s="1" t="str">
        <f>IFERROR(__xludf.DUMMYFUNCTION("""COMPUTED_VALUE"""),"No way")</f>
        <v>No way</v>
      </c>
      <c r="S646" s="1"/>
    </row>
    <row r="647">
      <c r="A647" s="2">
        <f>IFERROR(__xludf.DUMMYFUNCTION("""COMPUTED_VALUE"""),45021.87953184028)</f>
        <v>45021.87953</v>
      </c>
      <c r="B647" s="1" t="str">
        <f>IFERROR(__xludf.DUMMYFUNCTION("""COMPUTED_VALUE"""),"India")</f>
        <v>India</v>
      </c>
      <c r="C647" s="1">
        <f>IFERROR(__xludf.DUMMYFUNCTION("""COMPUTED_VALUE"""),800003.0)</f>
        <v>800003</v>
      </c>
      <c r="D647" s="1" t="str">
        <f>IFERROR(__xludf.DUMMYFUNCTION("""COMPUTED_VALUE"""),"Female")</f>
        <v>Female</v>
      </c>
      <c r="E647" s="1" t="str">
        <f>IFERROR(__xludf.DUMMYFUNCTION("""COMPUTED_VALUE"""),"My Parents")</f>
        <v>My Parents</v>
      </c>
      <c r="F647" s="1" t="str">
        <f>IFERROR(__xludf.DUMMYFUNCTION("""COMPUTED_VALUE"""),"Yes, I will earn and do that")</f>
        <v>Yes, I will earn and do that</v>
      </c>
      <c r="G647" s="1" t="str">
        <f>IFERROR(__xludf.DUMMYFUNCTION("""COMPUTED_VALUE"""),"No way")</f>
        <v>No way</v>
      </c>
      <c r="H647" s="1" t="str">
        <f>IFERROR(__xludf.DUMMYFUNCTION("""COMPUTED_VALUE"""),"No")</f>
        <v>No</v>
      </c>
      <c r="I647" s="1" t="str">
        <f>IFERROR(__xludf.DUMMYFUNCTION("""COMPUTED_VALUE"""),"Will NOT work for them")</f>
        <v>Will NOT work for them</v>
      </c>
      <c r="J647" s="1">
        <f>IFERROR(__xludf.DUMMYFUNCTION("""COMPUTED_VALUE"""),2.0)</f>
        <v>2</v>
      </c>
      <c r="K647" s="1" t="str">
        <f>IFERROR(__xludf.DUMMYFUNCTION("""COMPUTED_VALUE"""),"Every Day Office Environment")</f>
        <v>Every Day Office Environment</v>
      </c>
      <c r="L647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64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647" s="1" t="str">
        <f>IFERROR(__xludf.DUMMYFUNCTION("""COMPUTED_VALUE"""),"Design and Creative strategy in any company, Design and Develop amazing software, Become a content Creator in some platform, Entrepreneur or Start Up")</f>
        <v>Design and Creative strategy in any company, Design and Develop amazing software, Become a content Creator in some platform, Entrepreneur or Start Up</v>
      </c>
      <c r="O647" s="1" t="str">
        <f>IFERROR(__xludf.DUMMYFUNCTION("""COMPUTED_VALUE"""),"Manager who sets targets and expects me to achieve it")</f>
        <v>Manager who sets targets and expects me to achieve it</v>
      </c>
      <c r="P647" s="1" t="str">
        <f>IFERROR(__xludf.DUMMYFUNCTION("""COMPUTED_VALUE"""),"Work alone, Work with 2 to 3 people in my team")</f>
        <v>Work alone, Work with 2 to 3 people in my team</v>
      </c>
      <c r="Q647" s="1" t="str">
        <f>IFERROR(__xludf.DUMMYFUNCTION("""COMPUTED_VALUE"""),"Yes, I Understand this is gonna happen everywhere")</f>
        <v>Yes, I Understand this is gonna happen everywhere</v>
      </c>
      <c r="R647" s="1" t="str">
        <f>IFERROR(__xludf.DUMMYFUNCTION("""COMPUTED_VALUE"""),"This will be hard to do, but if it is the right company I would try")</f>
        <v>This will be hard to do, but if it is the right company I would try</v>
      </c>
      <c r="S647" s="1"/>
    </row>
    <row r="648">
      <c r="A648" s="2">
        <f>IFERROR(__xludf.DUMMYFUNCTION("""COMPUTED_VALUE"""),45021.881099861115)</f>
        <v>45021.8811</v>
      </c>
      <c r="B648" s="1" t="str">
        <f>IFERROR(__xludf.DUMMYFUNCTION("""COMPUTED_VALUE"""),"India")</f>
        <v>India</v>
      </c>
      <c r="C648" s="1">
        <f>IFERROR(__xludf.DUMMYFUNCTION("""COMPUTED_VALUE"""),380058.0)</f>
        <v>380058</v>
      </c>
      <c r="D648" s="1" t="str">
        <f>IFERROR(__xludf.DUMMYFUNCTION("""COMPUTED_VALUE"""),"Female")</f>
        <v>Female</v>
      </c>
      <c r="E648" s="1" t="str">
        <f>IFERROR(__xludf.DUMMYFUNCTION("""COMPUTED_VALUE"""),"Social Media like LinkedIn")</f>
        <v>Social Media like LinkedIn</v>
      </c>
      <c r="F648" s="1" t="str">
        <f>IFERROR(__xludf.DUMMYFUNCTION("""COMPUTED_VALUE"""),"No, But if someone could bare the cost I will")</f>
        <v>No, But if someone could bare the cost I will</v>
      </c>
      <c r="G648" s="1" t="str">
        <f>IFERROR(__xludf.DUMMYFUNCTION("""COMPUTED_VALUE"""),"This will be hard to do, but if it is the right company I would try")</f>
        <v>This will be hard to do, but if it is the right company I would try</v>
      </c>
      <c r="H648" s="1" t="str">
        <f>IFERROR(__xludf.DUMMYFUNCTION("""COMPUTED_VALUE"""),"No")</f>
        <v>No</v>
      </c>
      <c r="I648" s="1" t="str">
        <f>IFERROR(__xludf.DUMMYFUNCTION("""COMPUTED_VALUE"""),"Will NOT work for them")</f>
        <v>Will NOT work for them</v>
      </c>
      <c r="J648" s="1">
        <f>IFERROR(__xludf.DUMMYFUNCTION("""COMPUTED_VALUE"""),2.0)</f>
        <v>2</v>
      </c>
      <c r="K648" s="1" t="str">
        <f>IFERROR(__xludf.DUMMYFUNCTION("""COMPUTED_VALUE"""),"Hybrid Working Environment with less than 3 days a month at office")</f>
        <v>Hybrid Working Environment with less than 3 days a month at office</v>
      </c>
      <c r="L648" s="1" t="str">
        <f>IFERROR(__xludf.DUMMYFUNCTION("""COMPUTED_VALUE"""),"Employer who rewards learning and enables that environment")</f>
        <v>Employer who rewards learning and enables that environment</v>
      </c>
      <c r="M64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4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648" s="1" t="str">
        <f>IFERROR(__xludf.DUMMYFUNCTION("""COMPUTED_VALUE"""),"Manager who explains what is expected, sets a goal and helps achieve it")</f>
        <v>Manager who explains what is expected, sets a goal and helps achieve it</v>
      </c>
      <c r="P648" s="1" t="str">
        <f>IFERROR(__xludf.DUMMYFUNCTION("""COMPUTED_VALUE"""),"Work with 2 to 3 people in my team")</f>
        <v>Work with 2 to 3 people in my team</v>
      </c>
      <c r="Q648" s="1" t="str">
        <f>IFERROR(__xludf.DUMMYFUNCTION("""COMPUTED_VALUE"""),"Yes, I Understand this is gonna happen everywhere")</f>
        <v>Yes, I Understand this is gonna happen everywhere</v>
      </c>
      <c r="R648" s="1" t="str">
        <f>IFERROR(__xludf.DUMMYFUNCTION("""COMPUTED_VALUE"""),"No way")</f>
        <v>No way</v>
      </c>
      <c r="S648" s="1"/>
    </row>
    <row r="649">
      <c r="A649" s="2">
        <f>IFERROR(__xludf.DUMMYFUNCTION("""COMPUTED_VALUE"""),45021.88113376158)</f>
        <v>45021.88113</v>
      </c>
      <c r="B649" s="1" t="str">
        <f>IFERROR(__xludf.DUMMYFUNCTION("""COMPUTED_VALUE"""),"India")</f>
        <v>India</v>
      </c>
      <c r="C649" s="1">
        <f>IFERROR(__xludf.DUMMYFUNCTION("""COMPUTED_VALUE"""),400037.0)</f>
        <v>400037</v>
      </c>
      <c r="D649" s="1" t="str">
        <f>IFERROR(__xludf.DUMMYFUNCTION("""COMPUTED_VALUE"""),"Male")</f>
        <v>Male</v>
      </c>
      <c r="E649" s="1" t="str">
        <f>IFERROR(__xludf.DUMMYFUNCTION("""COMPUTED_VALUE"""),"Influencers who had successful careers")</f>
        <v>Influencers who had successful careers</v>
      </c>
      <c r="F649" s="1" t="str">
        <f>IFERROR(__xludf.DUMMYFUNCTION("""COMPUTED_VALUE"""),"No, But if someone could bare the cost I will")</f>
        <v>No, But if someone could bare the cost I will</v>
      </c>
      <c r="G649" s="1" t="str">
        <f>IFERROR(__xludf.DUMMYFUNCTION("""COMPUTED_VALUE"""),"Will work for 3 years or more")</f>
        <v>Will work for 3 years or more</v>
      </c>
      <c r="H649" s="1" t="str">
        <f>IFERROR(__xludf.DUMMYFUNCTION("""COMPUTED_VALUE"""),"Yes")</f>
        <v>Yes</v>
      </c>
      <c r="I649" s="1" t="str">
        <f>IFERROR(__xludf.DUMMYFUNCTION("""COMPUTED_VALUE"""),"Will work for them")</f>
        <v>Will work for them</v>
      </c>
      <c r="J649" s="1">
        <f>IFERROR(__xludf.DUMMYFUNCTION("""COMPUTED_VALUE"""),3.0)</f>
        <v>3</v>
      </c>
      <c r="K649" s="1" t="str">
        <f>IFERROR(__xludf.DUMMYFUNCTION("""COMPUTED_VALUE"""),"Hybrid Working Environment with more than 15 days a month at office")</f>
        <v>Hybrid Working Environment with more than 15 days a month at office</v>
      </c>
      <c r="L64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649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49" s="1" t="str">
        <f>IFERROR(__xludf.DUMMYFUNCTION("""COMPUTED_VALUE"""),"Build and develop a Team, Look deeply into Data and generate insights, Work as a freelancer and do my thing my way, An Artificial Intelligence Specialist / Talking to Robots")</f>
        <v>Build and develop a Team, Look deeply into Data and generate insights, Work as a freelancer and do my thing my way, An Artificial Intelligence Specialist / Talking to Robots</v>
      </c>
      <c r="O649" s="1" t="str">
        <f>IFERROR(__xludf.DUMMYFUNCTION("""COMPUTED_VALUE"""),"Manager who sets goal and helps me achieve it")</f>
        <v>Manager who sets goal and helps me achieve it</v>
      </c>
      <c r="P649" s="1" t="str">
        <f>IFERROR(__xludf.DUMMYFUNCTION("""COMPUTED_VALUE"""),"Work with 5 to 6 people in my team")</f>
        <v>Work with 5 to 6 people in my team</v>
      </c>
      <c r="Q649" s="1" t="str">
        <f>IFERROR(__xludf.DUMMYFUNCTION("""COMPUTED_VALUE"""),"Yes")</f>
        <v>Yes</v>
      </c>
      <c r="R649" s="1" t="str">
        <f>IFERROR(__xludf.DUMMYFUNCTION("""COMPUTED_VALUE"""),"This will be hard to do, but if it is the right company I would try")</f>
        <v>This will be hard to do, but if it is the right company I would try</v>
      </c>
      <c r="S649" s="1"/>
    </row>
    <row r="650">
      <c r="A650" s="2">
        <f>IFERROR(__xludf.DUMMYFUNCTION("""COMPUTED_VALUE"""),45021.88166763889)</f>
        <v>45021.88167</v>
      </c>
      <c r="B650" s="1" t="str">
        <f>IFERROR(__xludf.DUMMYFUNCTION("""COMPUTED_VALUE"""),"India")</f>
        <v>India</v>
      </c>
      <c r="C650" s="1">
        <f>IFERROR(__xludf.DUMMYFUNCTION("""COMPUTED_VALUE"""),411040.0)</f>
        <v>411040</v>
      </c>
      <c r="D650" s="1" t="str">
        <f>IFERROR(__xludf.DUMMYFUNCTION("""COMPUTED_VALUE"""),"Female")</f>
        <v>Female</v>
      </c>
      <c r="E650" s="1" t="str">
        <f>IFERROR(__xludf.DUMMYFUNCTION("""COMPUTED_VALUE"""),"My Parents")</f>
        <v>My Parents</v>
      </c>
      <c r="F650" s="1" t="str">
        <f>IFERROR(__xludf.DUMMYFUNCTION("""COMPUTED_VALUE"""),"Yes, I will earn and do that")</f>
        <v>Yes, I will earn and do that</v>
      </c>
      <c r="G650" s="1" t="str">
        <f>IFERROR(__xludf.DUMMYFUNCTION("""COMPUTED_VALUE"""),"Will work for 3 years or more")</f>
        <v>Will work for 3 years or more</v>
      </c>
      <c r="H650" s="1" t="str">
        <f>IFERROR(__xludf.DUMMYFUNCTION("""COMPUTED_VALUE"""),"No")</f>
        <v>No</v>
      </c>
      <c r="I650" s="1" t="str">
        <f>IFERROR(__xludf.DUMMYFUNCTION("""COMPUTED_VALUE"""),"Will NOT work for them")</f>
        <v>Will NOT work for them</v>
      </c>
      <c r="J650" s="1">
        <f>IFERROR(__xludf.DUMMYFUNCTION("""COMPUTED_VALUE"""),1.0)</f>
        <v>1</v>
      </c>
      <c r="K650" s="1" t="str">
        <f>IFERROR(__xludf.DUMMYFUNCTION("""COMPUTED_VALUE"""),"Hybrid Working Environment with more than 15 days a month at office")</f>
        <v>Hybrid Working Environment with more than 15 days a month at office</v>
      </c>
      <c r="L6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50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650" s="1" t="str">
        <f>IFERROR(__xludf.DUMMYFUNCTION("""COMPUTED_VALUE"""),"Manager who clearly describes what she/he needs")</f>
        <v>Manager who clearly describes what she/he needs</v>
      </c>
      <c r="P650" s="1" t="str">
        <f>IFERROR(__xludf.DUMMYFUNCTION("""COMPUTED_VALUE"""),"Work with 2 to 3 people in my team")</f>
        <v>Work with 2 to 3 people in my team</v>
      </c>
      <c r="Q650" s="1" t="str">
        <f>IFERROR(__xludf.DUMMYFUNCTION("""COMPUTED_VALUE"""),"Yes, I Understand this is gonna happen everywhere")</f>
        <v>Yes, I Understand this is gonna happen everywhere</v>
      </c>
      <c r="R650" s="1" t="str">
        <f>IFERROR(__xludf.DUMMYFUNCTION("""COMPUTED_VALUE"""),"Will work for 7 years or more")</f>
        <v>Will work for 7 years or more</v>
      </c>
      <c r="S650" s="1"/>
    </row>
    <row r="651">
      <c r="A651" s="2">
        <f>IFERROR(__xludf.DUMMYFUNCTION("""COMPUTED_VALUE"""),45021.883719398145)</f>
        <v>45021.88372</v>
      </c>
      <c r="B651" s="1" t="str">
        <f>IFERROR(__xludf.DUMMYFUNCTION("""COMPUTED_VALUE"""),"India")</f>
        <v>India</v>
      </c>
      <c r="C651" s="1">
        <f>IFERROR(__xludf.DUMMYFUNCTION("""COMPUTED_VALUE"""),631209.0)</f>
        <v>631209</v>
      </c>
      <c r="D651" s="1" t="str">
        <f>IFERROR(__xludf.DUMMYFUNCTION("""COMPUTED_VALUE"""),"Female")</f>
        <v>Female</v>
      </c>
      <c r="E651" s="1" t="str">
        <f>IFERROR(__xludf.DUMMYFUNCTION("""COMPUTED_VALUE"""),"My Parents")</f>
        <v>My Parents</v>
      </c>
      <c r="F651" s="1" t="str">
        <f>IFERROR(__xludf.DUMMYFUNCTION("""COMPUTED_VALUE"""),"No I would not be pursuing Higher Education outside of India")</f>
        <v>No I would not be pursuing Higher Education outside of India</v>
      </c>
      <c r="G651" s="1" t="str">
        <f>IFERROR(__xludf.DUMMYFUNCTION("""COMPUTED_VALUE"""),"Will work for 3 years or more")</f>
        <v>Will work for 3 years or more</v>
      </c>
      <c r="H651" s="1" t="str">
        <f>IFERROR(__xludf.DUMMYFUNCTION("""COMPUTED_VALUE"""),"Yes")</f>
        <v>Yes</v>
      </c>
      <c r="I651" s="1" t="str">
        <f>IFERROR(__xludf.DUMMYFUNCTION("""COMPUTED_VALUE"""),"Will NOT work for them")</f>
        <v>Will NOT work for them</v>
      </c>
      <c r="J651" s="1">
        <f>IFERROR(__xludf.DUMMYFUNCTION("""COMPUTED_VALUE"""),5.0)</f>
        <v>5</v>
      </c>
      <c r="K651" s="1" t="str">
        <f>IFERROR(__xludf.DUMMYFUNCTION("""COMPUTED_VALUE"""),"Every Day Office Environment")</f>
        <v>Every Day Office Environment</v>
      </c>
      <c r="L651" s="1" t="str">
        <f>IFERROR(__xludf.DUMMYFUNCTION("""COMPUTED_VALUE"""),"Employer who appreciates learning and enables that environment")</f>
        <v>Employer who appreciates learning and enables that environment</v>
      </c>
      <c r="M65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651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651" s="1" t="str">
        <f>IFERROR(__xludf.DUMMYFUNCTION("""COMPUTED_VALUE"""),"Manager who sets goal and helps me achieve it")</f>
        <v>Manager who sets goal and helps me achieve it</v>
      </c>
      <c r="P651" s="1" t="str">
        <f>IFERROR(__xludf.DUMMYFUNCTION("""COMPUTED_VALUE"""),"Work with 5 to 6 people in my team")</f>
        <v>Work with 5 to 6 people in my team</v>
      </c>
      <c r="Q651" s="1" t="str">
        <f>IFERROR(__xludf.DUMMYFUNCTION("""COMPUTED_VALUE"""),"Yes, I Understand this is gonna happen everywhere")</f>
        <v>Yes, I Understand this is gonna happen everywhere</v>
      </c>
      <c r="R651" s="1" t="str">
        <f>IFERROR(__xludf.DUMMYFUNCTION("""COMPUTED_VALUE"""),"This will be hard to do, but if it is the right company I would try")</f>
        <v>This will be hard to do, but if it is the right company I would try</v>
      </c>
      <c r="S651" s="1"/>
    </row>
    <row r="652">
      <c r="A652" s="2">
        <f>IFERROR(__xludf.DUMMYFUNCTION("""COMPUTED_VALUE"""),45021.88456445602)</f>
        <v>45021.88456</v>
      </c>
      <c r="B652" s="1" t="str">
        <f>IFERROR(__xludf.DUMMYFUNCTION("""COMPUTED_VALUE"""),"India")</f>
        <v>India</v>
      </c>
      <c r="C652" s="1">
        <f>IFERROR(__xludf.DUMMYFUNCTION("""COMPUTED_VALUE"""),364002.0)</f>
        <v>364002</v>
      </c>
      <c r="D652" s="1" t="str">
        <f>IFERROR(__xludf.DUMMYFUNCTION("""COMPUTED_VALUE"""),"Female")</f>
        <v>Female</v>
      </c>
      <c r="E652" s="1" t="str">
        <f>IFERROR(__xludf.DUMMYFUNCTION("""COMPUTED_VALUE"""),"My Parents")</f>
        <v>My Parents</v>
      </c>
      <c r="F652" s="1" t="str">
        <f>IFERROR(__xludf.DUMMYFUNCTION("""COMPUTED_VALUE"""),"No, But if someone could bare the cost I will")</f>
        <v>No, But if someone could bare the cost I will</v>
      </c>
      <c r="G652" s="1" t="str">
        <f>IFERROR(__xludf.DUMMYFUNCTION("""COMPUTED_VALUE"""),"This will be hard to do, but if it is the right company I would try")</f>
        <v>This will be hard to do, but if it is the right company I would try</v>
      </c>
      <c r="H652" s="1" t="str">
        <f>IFERROR(__xludf.DUMMYFUNCTION("""COMPUTED_VALUE"""),"Yes")</f>
        <v>Yes</v>
      </c>
      <c r="I652" s="1" t="str">
        <f>IFERROR(__xludf.DUMMYFUNCTION("""COMPUTED_VALUE"""),"Will work for them")</f>
        <v>Will work for them</v>
      </c>
      <c r="J652" s="1">
        <f>IFERROR(__xludf.DUMMYFUNCTION("""COMPUTED_VALUE"""),1.0)</f>
        <v>1</v>
      </c>
      <c r="K652" s="1" t="str">
        <f>IFERROR(__xludf.DUMMYFUNCTION("""COMPUTED_VALUE"""),"Fully Remote with Options to travel as and when needed")</f>
        <v>Fully Remote with Options to travel as and when needed</v>
      </c>
      <c r="L6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2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652" s="1" t="str">
        <f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652" s="1" t="str">
        <f>IFERROR(__xludf.DUMMYFUNCTION("""COMPUTED_VALUE"""),"Manager who explains what is expected, sets a goal and helps achieve it")</f>
        <v>Manager who explains what is expected, sets a goal and helps achieve it</v>
      </c>
      <c r="P652" s="1" t="str">
        <f>IFERROR(__xludf.DUMMYFUNCTION("""COMPUTED_VALUE"""),"Work with 5 to 6 people in my team")</f>
        <v>Work with 5 to 6 people in my team</v>
      </c>
      <c r="Q652" s="1" t="str">
        <f>IFERROR(__xludf.DUMMYFUNCTION("""COMPUTED_VALUE"""),"Yes, I Understand this is gonna happen everywhere")</f>
        <v>Yes, I Understand this is gonna happen everywhere</v>
      </c>
      <c r="R652" s="1" t="str">
        <f>IFERROR(__xludf.DUMMYFUNCTION("""COMPUTED_VALUE"""),"This will be hard to do, but if it is the right company I would try")</f>
        <v>This will be hard to do, but if it is the right company I would try</v>
      </c>
      <c r="S652" s="1"/>
    </row>
    <row r="653">
      <c r="A653" s="2">
        <f>IFERROR(__xludf.DUMMYFUNCTION("""COMPUTED_VALUE"""),45021.88714472222)</f>
        <v>45021.88714</v>
      </c>
      <c r="B653" s="1" t="str">
        <f>IFERROR(__xludf.DUMMYFUNCTION("""COMPUTED_VALUE"""),"India")</f>
        <v>India</v>
      </c>
      <c r="C653" s="1">
        <f>IFERROR(__xludf.DUMMYFUNCTION("""COMPUTED_VALUE"""),500088.0)</f>
        <v>500088</v>
      </c>
      <c r="D653" s="1" t="str">
        <f>IFERROR(__xludf.DUMMYFUNCTION("""COMPUTED_VALUE"""),"Female")</f>
        <v>Female</v>
      </c>
      <c r="E653" s="1" t="str">
        <f>IFERROR(__xludf.DUMMYFUNCTION("""COMPUTED_VALUE"""),"My Parents")</f>
        <v>My Parents</v>
      </c>
      <c r="F653" s="1" t="str">
        <f>IFERROR(__xludf.DUMMYFUNCTION("""COMPUTED_VALUE"""),"Yes, I will earn and do that")</f>
        <v>Yes, I will earn and do that</v>
      </c>
      <c r="G653" s="1" t="str">
        <f>IFERROR(__xludf.DUMMYFUNCTION("""COMPUTED_VALUE"""),"This will be hard to do, but if it is the right company I would try")</f>
        <v>This will be hard to do, but if it is the right company I would try</v>
      </c>
      <c r="H653" s="1" t="str">
        <f>IFERROR(__xludf.DUMMYFUNCTION("""COMPUTED_VALUE"""),"No")</f>
        <v>No</v>
      </c>
      <c r="I653" s="1" t="str">
        <f>IFERROR(__xludf.DUMMYFUNCTION("""COMPUTED_VALUE"""),"Will NOT work for them")</f>
        <v>Will NOT work for them</v>
      </c>
      <c r="J653" s="1">
        <f>IFERROR(__xludf.DUMMYFUNCTION("""COMPUTED_VALUE"""),5.0)</f>
        <v>5</v>
      </c>
      <c r="K653" s="1" t="str">
        <f>IFERROR(__xludf.DUMMYFUNCTION("""COMPUTED_VALUE"""),"Fully Remote with Options to travel as and when needed")</f>
        <v>Fully Remote with Options to travel as and when needed</v>
      </c>
      <c r="L6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53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653" s="1" t="str">
        <f>IFERROR(__xludf.DUMMYFUNCTION("""COMPUTED_VALUE"""),"Manager who explains what is expected, sets a goal and helps achieve it")</f>
        <v>Manager who explains what is expected, sets a goal and helps achieve it</v>
      </c>
      <c r="P653" s="1" t="str">
        <f>IFERROR(__xludf.DUMMYFUNCTION("""COMPUTED_VALUE"""),"Work with 5 to 6 people in my team")</f>
        <v>Work with 5 to 6 people in my team</v>
      </c>
      <c r="Q653" s="1" t="str">
        <f>IFERROR(__xludf.DUMMYFUNCTION("""COMPUTED_VALUE"""),"Yes, I Understand this is gonna happen everywhere")</f>
        <v>Yes, I Understand this is gonna happen everywhere</v>
      </c>
      <c r="R653" s="1" t="str">
        <f>IFERROR(__xludf.DUMMYFUNCTION("""COMPUTED_VALUE"""),"No way")</f>
        <v>No way</v>
      </c>
      <c r="S653" s="1"/>
    </row>
    <row r="654">
      <c r="A654" s="2">
        <f>IFERROR(__xludf.DUMMYFUNCTION("""COMPUTED_VALUE"""),45021.88834576389)</f>
        <v>45021.88835</v>
      </c>
      <c r="B654" s="1" t="str">
        <f>IFERROR(__xludf.DUMMYFUNCTION("""COMPUTED_VALUE"""),"India")</f>
        <v>India</v>
      </c>
      <c r="C654" s="1">
        <f>IFERROR(__xludf.DUMMYFUNCTION("""COMPUTED_VALUE"""),524002.0)</f>
        <v>524002</v>
      </c>
      <c r="D654" s="1" t="str">
        <f>IFERROR(__xludf.DUMMYFUNCTION("""COMPUTED_VALUE"""),"Male")</f>
        <v>Male</v>
      </c>
      <c r="E654" s="1" t="str">
        <f>IFERROR(__xludf.DUMMYFUNCTION("""COMPUTED_VALUE"""),"Influencers who had successful careers")</f>
        <v>Influencers who had successful careers</v>
      </c>
      <c r="F654" s="1" t="str">
        <f>IFERROR(__xludf.DUMMYFUNCTION("""COMPUTED_VALUE"""),"No, But if someone could bare the cost I will")</f>
        <v>No, But if someone could bare the cost I will</v>
      </c>
      <c r="G654" s="1" t="str">
        <f>IFERROR(__xludf.DUMMYFUNCTION("""COMPUTED_VALUE"""),"This will be hard to do, but if it is the right company I would try")</f>
        <v>This will be hard to do, but if it is the right company I would try</v>
      </c>
      <c r="H654" s="1" t="str">
        <f>IFERROR(__xludf.DUMMYFUNCTION("""COMPUTED_VALUE"""),"No")</f>
        <v>No</v>
      </c>
      <c r="I654" s="1" t="str">
        <f>IFERROR(__xludf.DUMMYFUNCTION("""COMPUTED_VALUE"""),"Will NOT work for them")</f>
        <v>Will NOT work for them</v>
      </c>
      <c r="J654" s="1">
        <f>IFERROR(__xludf.DUMMYFUNCTION("""COMPUTED_VALUE"""),6.0)</f>
        <v>6</v>
      </c>
      <c r="K654" s="1" t="str">
        <f>IFERROR(__xludf.DUMMYFUNCTION("""COMPUTED_VALUE"""),"Fully Remote with Options to travel as and when needed")</f>
        <v>Fully Remote with Options to travel as and when needed</v>
      </c>
      <c r="L6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54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654" s="1" t="str">
        <f>IFERROR(__xludf.DUMMYFUNCTION("""COMPUTED_VALUE"""),"Manager who explains what is expected, sets a goal and helps achieve it")</f>
        <v>Manager who explains what is expected, sets a goal and helps achieve it</v>
      </c>
      <c r="P654" s="1" t="str">
        <f>IFERROR(__xludf.DUMMYFUNCTION("""COMPUTED_VALUE"""),"Work with 5 to 6 people in my team")</f>
        <v>Work with 5 to 6 people in my team</v>
      </c>
      <c r="Q654" s="1" t="str">
        <f>IFERROR(__xludf.DUMMYFUNCTION("""COMPUTED_VALUE"""),"Yes, I Understand this is gonna happen everywhere")</f>
        <v>Yes, I Understand this is gonna happen everywhere</v>
      </c>
      <c r="R654" s="1" t="str">
        <f>IFERROR(__xludf.DUMMYFUNCTION("""COMPUTED_VALUE"""),"This will be hard to do, but if it is the right company I would try")</f>
        <v>This will be hard to do, but if it is the right company I would try</v>
      </c>
      <c r="S654" s="1"/>
    </row>
    <row r="655">
      <c r="A655" s="2">
        <f>IFERROR(__xludf.DUMMYFUNCTION("""COMPUTED_VALUE"""),45021.888664108796)</f>
        <v>45021.88866</v>
      </c>
      <c r="B655" s="1" t="str">
        <f>IFERROR(__xludf.DUMMYFUNCTION("""COMPUTED_VALUE"""),"India")</f>
        <v>India</v>
      </c>
      <c r="C655" s="1">
        <f>IFERROR(__xludf.DUMMYFUNCTION("""COMPUTED_VALUE"""),110059.0)</f>
        <v>110059</v>
      </c>
      <c r="D655" s="1" t="str">
        <f>IFERROR(__xludf.DUMMYFUNCTION("""COMPUTED_VALUE"""),"Male")</f>
        <v>Male</v>
      </c>
      <c r="E655" s="1" t="str">
        <f>IFERROR(__xludf.DUMMYFUNCTION("""COMPUTED_VALUE"""),"My Parents")</f>
        <v>My Parents</v>
      </c>
      <c r="F655" s="1" t="str">
        <f>IFERROR(__xludf.DUMMYFUNCTION("""COMPUTED_VALUE"""),"No, But if someone could bare the cost I will")</f>
        <v>No, But if someone could bare the cost I will</v>
      </c>
      <c r="G655" s="1" t="str">
        <f>IFERROR(__xludf.DUMMYFUNCTION("""COMPUTED_VALUE"""),"This will be hard to do, but if it is the right company I would try")</f>
        <v>This will be hard to do, but if it is the right company I would try</v>
      </c>
      <c r="H655" s="1" t="str">
        <f>IFERROR(__xludf.DUMMYFUNCTION("""COMPUTED_VALUE"""),"No")</f>
        <v>No</v>
      </c>
      <c r="I655" s="1" t="str">
        <f>IFERROR(__xludf.DUMMYFUNCTION("""COMPUTED_VALUE"""),"Will NOT work for them")</f>
        <v>Will NOT work for them</v>
      </c>
      <c r="J655" s="1">
        <f>IFERROR(__xludf.DUMMYFUNCTION("""COMPUTED_VALUE"""),7.0)</f>
        <v>7</v>
      </c>
      <c r="K655" s="1" t="str">
        <f>IFERROR(__xludf.DUMMYFUNCTION("""COMPUTED_VALUE"""),"Hybrid Working Environment with more than 15 days a month at office")</f>
        <v>Hybrid Working Environment with more than 15 days a month at office</v>
      </c>
      <c r="L6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55" s="1" t="str">
        <f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655" s="1" t="str">
        <f>IFERROR(__xludf.DUMMYFUNCTION("""COMPUTED_VALUE"""),"Manager who sets targets and expects me to achieve it")</f>
        <v>Manager who sets targets and expects me to achieve it</v>
      </c>
      <c r="P65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55" s="1" t="str">
        <f>IFERROR(__xludf.DUMMYFUNCTION("""COMPUTED_VALUE"""),"Yes, I Understand this is gonna happen everywhere")</f>
        <v>Yes, I Understand this is gonna happen everywhere</v>
      </c>
      <c r="R655" s="1" t="str">
        <f>IFERROR(__xludf.DUMMYFUNCTION("""COMPUTED_VALUE"""),"This will be hard to do, but if it is the right company I would try")</f>
        <v>This will be hard to do, but if it is the right company I would try</v>
      </c>
      <c r="S655" s="1"/>
    </row>
    <row r="656">
      <c r="A656" s="2">
        <f>IFERROR(__xludf.DUMMYFUNCTION("""COMPUTED_VALUE"""),45021.89150753472)</f>
        <v>45021.89151</v>
      </c>
      <c r="B656" s="1" t="str">
        <f>IFERROR(__xludf.DUMMYFUNCTION("""COMPUTED_VALUE"""),"India")</f>
        <v>India</v>
      </c>
      <c r="C656" s="1">
        <f>IFERROR(__xludf.DUMMYFUNCTION("""COMPUTED_VALUE"""),20201.0)</f>
        <v>20201</v>
      </c>
      <c r="D656" s="1" t="str">
        <f>IFERROR(__xludf.DUMMYFUNCTION("""COMPUTED_VALUE"""),"Male")</f>
        <v>Male</v>
      </c>
      <c r="E656" s="1" t="str">
        <f>IFERROR(__xludf.DUMMYFUNCTION("""COMPUTED_VALUE"""),"People from my circle, but not family members")</f>
        <v>People from my circle, but not family members</v>
      </c>
      <c r="F656" s="1" t="str">
        <f>IFERROR(__xludf.DUMMYFUNCTION("""COMPUTED_VALUE"""),"Yes, I will earn and do that")</f>
        <v>Yes, I will earn and do that</v>
      </c>
      <c r="G656" s="1" t="str">
        <f>IFERROR(__xludf.DUMMYFUNCTION("""COMPUTED_VALUE"""),"No way")</f>
        <v>No way</v>
      </c>
      <c r="H656" s="1" t="str">
        <f>IFERROR(__xludf.DUMMYFUNCTION("""COMPUTED_VALUE"""),"No")</f>
        <v>No</v>
      </c>
      <c r="I656" s="1" t="str">
        <f>IFERROR(__xludf.DUMMYFUNCTION("""COMPUTED_VALUE"""),"Will work for them")</f>
        <v>Will work for them</v>
      </c>
      <c r="J656" s="1">
        <f>IFERROR(__xludf.DUMMYFUNCTION("""COMPUTED_VALUE"""),3.0)</f>
        <v>3</v>
      </c>
      <c r="K656" s="1" t="str">
        <f>IFERROR(__xludf.DUMMYFUNCTION("""COMPUTED_VALUE"""),"Fully Remote with No option to visit offices")</f>
        <v>Fully Remote with No option to visit offices</v>
      </c>
      <c r="L656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65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656" s="1" t="str">
        <f>IFERROR(__xludf.DUMMYFUNCTION("""COMPUTED_VALUE"""),"Business Operations in any organization, Build and develop a Team, Design and Develop amazing software, Work in a BPO setup for some well known client")</f>
        <v>Business Operations in any organization, Build and develop a Team, Design and Develop amazing software, Work in a BPO setup for some well known client</v>
      </c>
      <c r="O656" s="1" t="str">
        <f>IFERROR(__xludf.DUMMYFUNCTION("""COMPUTED_VALUE"""),"Manager who sets goal and helps me achieve it")</f>
        <v>Manager who sets goal and helps me achieve it</v>
      </c>
      <c r="P65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656" s="1" t="str">
        <f>IFERROR(__xludf.DUMMYFUNCTION("""COMPUTED_VALUE"""),"No")</f>
        <v>No</v>
      </c>
      <c r="R656" s="1" t="str">
        <f>IFERROR(__xludf.DUMMYFUNCTION("""COMPUTED_VALUE"""),"No way")</f>
        <v>No way</v>
      </c>
      <c r="S656" s="1"/>
    </row>
    <row r="657">
      <c r="A657" s="2">
        <f>IFERROR(__xludf.DUMMYFUNCTION("""COMPUTED_VALUE"""),45021.8947746875)</f>
        <v>45021.89477</v>
      </c>
      <c r="B657" s="1" t="str">
        <f>IFERROR(__xludf.DUMMYFUNCTION("""COMPUTED_VALUE"""),"India")</f>
        <v>India</v>
      </c>
      <c r="C657" s="1">
        <f>IFERROR(__xludf.DUMMYFUNCTION("""COMPUTED_VALUE"""),800001.0)</f>
        <v>800001</v>
      </c>
      <c r="D657" s="1" t="str">
        <f>IFERROR(__xludf.DUMMYFUNCTION("""COMPUTED_VALUE"""),"Male")</f>
        <v>Male</v>
      </c>
      <c r="E657" s="1" t="str">
        <f>IFERROR(__xludf.DUMMYFUNCTION("""COMPUTED_VALUE"""),"Social Media like LinkedIn")</f>
        <v>Social Media like LinkedIn</v>
      </c>
      <c r="F657" s="1" t="str">
        <f>IFERROR(__xludf.DUMMYFUNCTION("""COMPUTED_VALUE"""),"Yes, I will earn and do that")</f>
        <v>Yes, I will earn and do that</v>
      </c>
      <c r="G657" s="1" t="str">
        <f>IFERROR(__xludf.DUMMYFUNCTION("""COMPUTED_VALUE"""),"No way")</f>
        <v>No way</v>
      </c>
      <c r="H657" s="1" t="str">
        <f>IFERROR(__xludf.DUMMYFUNCTION("""COMPUTED_VALUE"""),"Yes")</f>
        <v>Yes</v>
      </c>
      <c r="I657" s="1" t="str">
        <f>IFERROR(__xludf.DUMMYFUNCTION("""COMPUTED_VALUE"""),"Will work for them")</f>
        <v>Will work for them</v>
      </c>
      <c r="J657" s="1">
        <f>IFERROR(__xludf.DUMMYFUNCTION("""COMPUTED_VALUE"""),5.0)</f>
        <v>5</v>
      </c>
      <c r="K657" s="1" t="str">
        <f>IFERROR(__xludf.DUMMYFUNCTION("""COMPUTED_VALUE"""),"Hybrid Working Environment with more than 15 days a month at office")</f>
        <v>Hybrid Working Environment with more than 15 days a month at office</v>
      </c>
      <c r="L65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65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657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657" s="1" t="str">
        <f>IFERROR(__xludf.DUMMYFUNCTION("""COMPUTED_VALUE"""),"Manager who explains what is expected, sets a goal and helps achieve it")</f>
        <v>Manager who explains what is expected, sets a goal and helps achieve it</v>
      </c>
      <c r="P657" s="1" t="str">
        <f>IFERROR(__xludf.DUMMYFUNCTION("""COMPUTED_VALUE"""),"Work with 7 to 10 or more people in my team")</f>
        <v>Work with 7 to 10 or more people in my team</v>
      </c>
      <c r="Q657" s="1" t="str">
        <f>IFERROR(__xludf.DUMMYFUNCTION("""COMPUTED_VALUE"""),"No")</f>
        <v>No</v>
      </c>
      <c r="R657" s="1" t="str">
        <f>IFERROR(__xludf.DUMMYFUNCTION("""COMPUTED_VALUE"""),"No way")</f>
        <v>No way</v>
      </c>
      <c r="S657" s="1"/>
    </row>
    <row r="658">
      <c r="A658" s="2">
        <f>IFERROR(__xludf.DUMMYFUNCTION("""COMPUTED_VALUE"""),45021.895154363425)</f>
        <v>45021.89515</v>
      </c>
      <c r="B658" s="1" t="str">
        <f>IFERROR(__xludf.DUMMYFUNCTION("""COMPUTED_VALUE"""),"India")</f>
        <v>India</v>
      </c>
      <c r="C658" s="1">
        <f>IFERROR(__xludf.DUMMYFUNCTION("""COMPUTED_VALUE"""),515571.0)</f>
        <v>515571</v>
      </c>
      <c r="D658" s="1" t="str">
        <f>IFERROR(__xludf.DUMMYFUNCTION("""COMPUTED_VALUE"""),"Male")</f>
        <v>Male</v>
      </c>
      <c r="E658" s="1" t="str">
        <f>IFERROR(__xludf.DUMMYFUNCTION("""COMPUTED_VALUE"""),"My Parents")</f>
        <v>My Parents</v>
      </c>
      <c r="F658" s="1" t="str">
        <f>IFERROR(__xludf.DUMMYFUNCTION("""COMPUTED_VALUE"""),"Yes, I will earn and do that")</f>
        <v>Yes, I will earn and do that</v>
      </c>
      <c r="G658" s="1" t="str">
        <f>IFERROR(__xludf.DUMMYFUNCTION("""COMPUTED_VALUE"""),"Will work for 3 years or more")</f>
        <v>Will work for 3 years or more</v>
      </c>
      <c r="H658" s="1" t="str">
        <f>IFERROR(__xludf.DUMMYFUNCTION("""COMPUTED_VALUE"""),"Yes")</f>
        <v>Yes</v>
      </c>
      <c r="I658" s="1" t="str">
        <f>IFERROR(__xludf.DUMMYFUNCTION("""COMPUTED_VALUE"""),"Will work for them")</f>
        <v>Will work for them</v>
      </c>
      <c r="J658" s="1">
        <f>IFERROR(__xludf.DUMMYFUNCTION("""COMPUTED_VALUE"""),9.0)</f>
        <v>9</v>
      </c>
      <c r="K658" s="1" t="str">
        <f>IFERROR(__xludf.DUMMYFUNCTION("""COMPUTED_VALUE"""),"Every Day Office Environment")</f>
        <v>Every Day Office Environment</v>
      </c>
      <c r="L6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58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58" s="1" t="str">
        <f>IFERROR(__xludf.DUMMYFUNCTION("""COMPUTED_VALUE"""),"Manager who clearly describes what she/he needs")</f>
        <v>Manager who clearly describes what she/he needs</v>
      </c>
      <c r="P658" s="1" t="str">
        <f>IFERROR(__xludf.DUMMYFUNCTION("""COMPUTED_VALUE"""),"Work with 5 to 6 people in my team")</f>
        <v>Work with 5 to 6 people in my team</v>
      </c>
      <c r="Q658" s="1" t="str">
        <f>IFERROR(__xludf.DUMMYFUNCTION("""COMPUTED_VALUE"""),"No")</f>
        <v>No</v>
      </c>
      <c r="R658" s="1" t="str">
        <f>IFERROR(__xludf.DUMMYFUNCTION("""COMPUTED_VALUE"""),"No way")</f>
        <v>No way</v>
      </c>
      <c r="S658" s="1"/>
    </row>
    <row r="659">
      <c r="A659" s="2">
        <f>IFERROR(__xludf.DUMMYFUNCTION("""COMPUTED_VALUE"""),45021.89649262732)</f>
        <v>45021.89649</v>
      </c>
      <c r="B659" s="1" t="str">
        <f>IFERROR(__xludf.DUMMYFUNCTION("""COMPUTED_VALUE"""),"India")</f>
        <v>India</v>
      </c>
      <c r="C659" s="1">
        <f>IFERROR(__xludf.DUMMYFUNCTION("""COMPUTED_VALUE"""),517503.0)</f>
        <v>517503</v>
      </c>
      <c r="D659" s="1" t="str">
        <f>IFERROR(__xludf.DUMMYFUNCTION("""COMPUTED_VALUE"""),"Male")</f>
        <v>Male</v>
      </c>
      <c r="E659" s="1" t="str">
        <f>IFERROR(__xludf.DUMMYFUNCTION("""COMPUTED_VALUE"""),"Influencers who had successful careers")</f>
        <v>Influencers who had successful careers</v>
      </c>
      <c r="F659" s="1" t="str">
        <f>IFERROR(__xludf.DUMMYFUNCTION("""COMPUTED_VALUE"""),"No I would not be pursuing Higher Education outside of India")</f>
        <v>No I would not be pursuing Higher Education outside of India</v>
      </c>
      <c r="G659" s="1" t="str">
        <f>IFERROR(__xludf.DUMMYFUNCTION("""COMPUTED_VALUE"""),"This will be hard to do, but if it is the right company I would try")</f>
        <v>This will be hard to do, but if it is the right company I would try</v>
      </c>
      <c r="H659" s="1" t="str">
        <f>IFERROR(__xludf.DUMMYFUNCTION("""COMPUTED_VALUE"""),"Yes")</f>
        <v>Yes</v>
      </c>
      <c r="I659" s="1" t="str">
        <f>IFERROR(__xludf.DUMMYFUNCTION("""COMPUTED_VALUE"""),"Will work for them")</f>
        <v>Will work for them</v>
      </c>
      <c r="J659" s="1">
        <f>IFERROR(__xludf.DUMMYFUNCTION("""COMPUTED_VALUE"""),5.0)</f>
        <v>5</v>
      </c>
      <c r="K659" s="1" t="str">
        <f>IFERROR(__xludf.DUMMYFUNCTION("""COMPUTED_VALUE"""),"Fully Remote with No option to visit offices")</f>
        <v>Fully Remote with No option to visit offices</v>
      </c>
      <c r="L659" s="1" t="str">
        <f>IFERROR(__xludf.DUMMYFUNCTION("""COMPUTED_VALUE"""),"Employer who rewards learning and enables that environment")</f>
        <v>Employer who rewards learning and enables that environment</v>
      </c>
      <c r="M659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65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659" s="1" t="str">
        <f>IFERROR(__xludf.DUMMYFUNCTION("""COMPUTED_VALUE"""),"Manager who sets goal and helps me achieve it")</f>
        <v>Manager who sets goal and helps me achieve it</v>
      </c>
      <c r="P659" s="1" t="str">
        <f>IFERROR(__xludf.DUMMYFUNCTION("""COMPUTED_VALUE"""),"Work with 5 to 6 people in my team")</f>
        <v>Work with 5 to 6 people in my team</v>
      </c>
      <c r="Q659" s="1" t="str">
        <f>IFERROR(__xludf.DUMMYFUNCTION("""COMPUTED_VALUE"""),"Yes, I Understand this is gonna happen everywhere")</f>
        <v>Yes, I Understand this is gonna happen everywhere</v>
      </c>
      <c r="R659" s="1" t="str">
        <f>IFERROR(__xludf.DUMMYFUNCTION("""COMPUTED_VALUE"""),"This will be hard to do, but if it is the right company I would try")</f>
        <v>This will be hard to do, but if it is the right company I would try</v>
      </c>
      <c r="S659" s="1"/>
    </row>
    <row r="660">
      <c r="A660" s="2">
        <f>IFERROR(__xludf.DUMMYFUNCTION("""COMPUTED_VALUE"""),45021.89741377315)</f>
        <v>45021.89741</v>
      </c>
      <c r="B660" s="1" t="str">
        <f>IFERROR(__xludf.DUMMYFUNCTION("""COMPUTED_VALUE"""),"India")</f>
        <v>India</v>
      </c>
      <c r="C660" s="1">
        <f>IFERROR(__xludf.DUMMYFUNCTION("""COMPUTED_VALUE"""),201306.0)</f>
        <v>201306</v>
      </c>
      <c r="D660" s="1" t="str">
        <f>IFERROR(__xludf.DUMMYFUNCTION("""COMPUTED_VALUE"""),"Female")</f>
        <v>Female</v>
      </c>
      <c r="E660" s="1" t="str">
        <f>IFERROR(__xludf.DUMMYFUNCTION("""COMPUTED_VALUE"""),"People who have changed the world for better")</f>
        <v>People who have changed the world for better</v>
      </c>
      <c r="F660" s="1" t="str">
        <f>IFERROR(__xludf.DUMMYFUNCTION("""COMPUTED_VALUE"""),"No I would not be pursuing Higher Education outside of India")</f>
        <v>No I would not be pursuing Higher Education outside of India</v>
      </c>
      <c r="G660" s="1" t="str">
        <f>IFERROR(__xludf.DUMMYFUNCTION("""COMPUTED_VALUE"""),"Will work for 3 years or more")</f>
        <v>Will work for 3 years or more</v>
      </c>
      <c r="H660" s="1" t="str">
        <f>IFERROR(__xludf.DUMMYFUNCTION("""COMPUTED_VALUE"""),"No")</f>
        <v>No</v>
      </c>
      <c r="I660" s="1" t="str">
        <f>IFERROR(__xludf.DUMMYFUNCTION("""COMPUTED_VALUE"""),"Will NOT work for them")</f>
        <v>Will NOT work for them</v>
      </c>
      <c r="J660" s="1">
        <f>IFERROR(__xludf.DUMMYFUNCTION("""COMPUTED_VALUE"""),2.0)</f>
        <v>2</v>
      </c>
      <c r="K660" s="1" t="str">
        <f>IFERROR(__xludf.DUMMYFUNCTION("""COMPUTED_VALUE"""),"Fully Remote with Options to travel as and when needed")</f>
        <v>Fully Remote with Options to travel as and when needed</v>
      </c>
      <c r="L660" s="1" t="str">
        <f>IFERROR(__xludf.DUMMYFUNCTION("""COMPUTED_VALUE"""),"Employer who appreciates learning and enables that environment")</f>
        <v>Employer who appreciates learning and enables that environment</v>
      </c>
      <c r="M66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60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660" s="1" t="str">
        <f>IFERROR(__xludf.DUMMYFUNCTION("""COMPUTED_VALUE"""),"Manager who explains what is expected, sets a goal and helps achieve it")</f>
        <v>Manager who explains what is expected, sets a goal and helps achieve it</v>
      </c>
      <c r="P660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60" s="1" t="str">
        <f>IFERROR(__xludf.DUMMYFUNCTION("""COMPUTED_VALUE"""),"No")</f>
        <v>No</v>
      </c>
      <c r="R660" s="1" t="str">
        <f>IFERROR(__xludf.DUMMYFUNCTION("""COMPUTED_VALUE"""),"This will be hard to do, but if it is the right company I would try")</f>
        <v>This will be hard to do, but if it is the right company I would try</v>
      </c>
      <c r="S660" s="1"/>
    </row>
    <row r="661">
      <c r="A661" s="2">
        <f>IFERROR(__xludf.DUMMYFUNCTION("""COMPUTED_VALUE"""),45021.89745795139)</f>
        <v>45021.89746</v>
      </c>
      <c r="B661" s="1" t="str">
        <f>IFERROR(__xludf.DUMMYFUNCTION("""COMPUTED_VALUE"""),"India")</f>
        <v>India</v>
      </c>
      <c r="C661" s="1">
        <f>IFERROR(__xludf.DUMMYFUNCTION("""COMPUTED_VALUE"""),602024.0)</f>
        <v>602024</v>
      </c>
      <c r="D661" s="1" t="str">
        <f>IFERROR(__xludf.DUMMYFUNCTION("""COMPUTED_VALUE"""),"Female")</f>
        <v>Female</v>
      </c>
      <c r="E661" s="1" t="str">
        <f>IFERROR(__xludf.DUMMYFUNCTION("""COMPUTED_VALUE"""),"My Parents")</f>
        <v>My Parents</v>
      </c>
      <c r="F661" s="1" t="str">
        <f>IFERROR(__xludf.DUMMYFUNCTION("""COMPUTED_VALUE"""),"No, But if someone could bare the cost I will")</f>
        <v>No, But if someone could bare the cost I will</v>
      </c>
      <c r="G661" s="1" t="str">
        <f>IFERROR(__xludf.DUMMYFUNCTION("""COMPUTED_VALUE"""),"This will be hard to do, but if it is the right company I would try")</f>
        <v>This will be hard to do, but if it is the right company I would try</v>
      </c>
      <c r="H661" s="1" t="str">
        <f>IFERROR(__xludf.DUMMYFUNCTION("""COMPUTED_VALUE"""),"No")</f>
        <v>No</v>
      </c>
      <c r="I661" s="1" t="str">
        <f>IFERROR(__xludf.DUMMYFUNCTION("""COMPUTED_VALUE"""),"Will NOT work for them")</f>
        <v>Will NOT work for them</v>
      </c>
      <c r="J661" s="1">
        <f>IFERROR(__xludf.DUMMYFUNCTION("""COMPUTED_VALUE"""),5.0)</f>
        <v>5</v>
      </c>
      <c r="K661" s="1" t="str">
        <f>IFERROR(__xludf.DUMMYFUNCTION("""COMPUTED_VALUE"""),"Hybrid Working Environment with less than 3 days a month at office")</f>
        <v>Hybrid Working Environment with less than 3 days a month at office</v>
      </c>
      <c r="L6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61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661" s="1" t="str">
        <f>IFERROR(__xludf.DUMMYFUNCTION("""COMPUTED_VALUE"""),"Manager who sets goal and helps me achieve it")</f>
        <v>Manager who sets goal and helps me achieve it</v>
      </c>
      <c r="P66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661" s="1" t="str">
        <f>IFERROR(__xludf.DUMMYFUNCTION("""COMPUTED_VALUE"""),"Yes, I Understand this is gonna happen everywhere")</f>
        <v>Yes, I Understand this is gonna happen everywhere</v>
      </c>
      <c r="R661" s="1" t="str">
        <f>IFERROR(__xludf.DUMMYFUNCTION("""COMPUTED_VALUE"""),"This will be hard to do, but if it is the right company I would try")</f>
        <v>This will be hard to do, but if it is the right company I would try</v>
      </c>
      <c r="S661" s="1"/>
    </row>
    <row r="662">
      <c r="A662" s="2">
        <f>IFERROR(__xludf.DUMMYFUNCTION("""COMPUTED_VALUE"""),45021.899919166666)</f>
        <v>45021.89992</v>
      </c>
      <c r="B662" s="1" t="str">
        <f>IFERROR(__xludf.DUMMYFUNCTION("""COMPUTED_VALUE"""),"India")</f>
        <v>India</v>
      </c>
      <c r="C662" s="1">
        <f>IFERROR(__xludf.DUMMYFUNCTION("""COMPUTED_VALUE"""),517501.0)</f>
        <v>517501</v>
      </c>
      <c r="D662" s="1" t="str">
        <f>IFERROR(__xludf.DUMMYFUNCTION("""COMPUTED_VALUE"""),"Male")</f>
        <v>Male</v>
      </c>
      <c r="E662" s="1" t="str">
        <f>IFERROR(__xludf.DUMMYFUNCTION("""COMPUTED_VALUE"""),"My Parents")</f>
        <v>My Parents</v>
      </c>
      <c r="F662" s="1" t="str">
        <f>IFERROR(__xludf.DUMMYFUNCTION("""COMPUTED_VALUE"""),"Yes, I will earn and do that")</f>
        <v>Yes, I will earn and do that</v>
      </c>
      <c r="G662" s="1" t="str">
        <f>IFERROR(__xludf.DUMMYFUNCTION("""COMPUTED_VALUE"""),"Will work for 3 years or more")</f>
        <v>Will work for 3 years or more</v>
      </c>
      <c r="H662" s="1" t="str">
        <f>IFERROR(__xludf.DUMMYFUNCTION("""COMPUTED_VALUE"""),"Yes")</f>
        <v>Yes</v>
      </c>
      <c r="I662" s="1" t="str">
        <f>IFERROR(__xludf.DUMMYFUNCTION("""COMPUTED_VALUE"""),"Will work for them")</f>
        <v>Will work for them</v>
      </c>
      <c r="J662" s="1">
        <f>IFERROR(__xludf.DUMMYFUNCTION("""COMPUTED_VALUE"""),1.0)</f>
        <v>1</v>
      </c>
      <c r="K662" s="1" t="str">
        <f>IFERROR(__xludf.DUMMYFUNCTION("""COMPUTED_VALUE"""),"Hybrid Working Environment with more than 15 days a month at office")</f>
        <v>Hybrid Working Environment with more than 15 days a month at office</v>
      </c>
      <c r="L662" s="1" t="str">
        <f>IFERROR(__xludf.DUMMYFUNCTION("""COMPUTED_VALUE"""),"Employer who appreciates learning and enables that environment")</f>
        <v>Employer who appreciates learning and enables that environment</v>
      </c>
      <c r="M66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62" s="1" t="str">
        <f>IFERROR(__xludf.DUMMYFUNCTION("""COMPUTED_VALUE"""),"Teaching in any of the institutes/colleges/online or offline, Build and develop a Team, Work as a freelancer and do my thing my way, I Want to sell things/Sales")</f>
        <v>Teaching in any of the institutes/colleges/online or offline, Build and develop a Team, Work as a freelancer and do my thing my way, I Want to sell things/Sales</v>
      </c>
      <c r="O662" s="1" t="str">
        <f>IFERROR(__xludf.DUMMYFUNCTION("""COMPUTED_VALUE"""),"Manager who sets goal and helps me achieve it")</f>
        <v>Manager who sets goal and helps me achieve it</v>
      </c>
      <c r="P662" s="1" t="str">
        <f>IFERROR(__xludf.DUMMYFUNCTION("""COMPUTED_VALUE"""),"Work alone")</f>
        <v>Work alone</v>
      </c>
      <c r="Q662" s="1" t="str">
        <f>IFERROR(__xludf.DUMMYFUNCTION("""COMPUTED_VALUE"""),"Yes")</f>
        <v>Yes</v>
      </c>
      <c r="R662" s="1" t="str">
        <f>IFERROR(__xludf.DUMMYFUNCTION("""COMPUTED_VALUE"""),"This will be hard to do, but if it is the right company I would try")</f>
        <v>This will be hard to do, but if it is the right company I would try</v>
      </c>
      <c r="S662" s="1"/>
    </row>
    <row r="663">
      <c r="A663" s="2">
        <f>IFERROR(__xludf.DUMMYFUNCTION("""COMPUTED_VALUE"""),45021.90016118056)</f>
        <v>45021.90016</v>
      </c>
      <c r="B663" s="1" t="str">
        <f>IFERROR(__xludf.DUMMYFUNCTION("""COMPUTED_VALUE"""),"India")</f>
        <v>India</v>
      </c>
      <c r="C663" s="1">
        <f>IFERROR(__xludf.DUMMYFUNCTION("""COMPUTED_VALUE"""),560064.0)</f>
        <v>560064</v>
      </c>
      <c r="D663" s="1" t="str">
        <f>IFERROR(__xludf.DUMMYFUNCTION("""COMPUTED_VALUE"""),"Male")</f>
        <v>Male</v>
      </c>
      <c r="E663" s="1" t="str">
        <f>IFERROR(__xludf.DUMMYFUNCTION("""COMPUTED_VALUE"""),"Influencers who had successful careers")</f>
        <v>Influencers who had successful careers</v>
      </c>
      <c r="F663" s="1" t="str">
        <f>IFERROR(__xludf.DUMMYFUNCTION("""COMPUTED_VALUE"""),"No, But if someone could bare the cost I will")</f>
        <v>No, But if someone could bare the cost I will</v>
      </c>
      <c r="G663" s="1" t="str">
        <f>IFERROR(__xludf.DUMMYFUNCTION("""COMPUTED_VALUE"""),"This will be hard to do, but if it is the right company I would try")</f>
        <v>This will be hard to do, but if it is the right company I would try</v>
      </c>
      <c r="H663" s="1" t="str">
        <f>IFERROR(__xludf.DUMMYFUNCTION("""COMPUTED_VALUE"""),"No")</f>
        <v>No</v>
      </c>
      <c r="I663" s="1" t="str">
        <f>IFERROR(__xludf.DUMMYFUNCTION("""COMPUTED_VALUE"""),"Will NOT work for them")</f>
        <v>Will NOT work for them</v>
      </c>
      <c r="J663" s="1">
        <f>IFERROR(__xludf.DUMMYFUNCTION("""COMPUTED_VALUE"""),4.0)</f>
        <v>4</v>
      </c>
      <c r="K663" s="1" t="str">
        <f>IFERROR(__xludf.DUMMYFUNCTION("""COMPUTED_VALUE"""),"Hybrid Working Environment with more than 15 days a month at office")</f>
        <v>Hybrid Working Environment with more than 15 days a month at office</v>
      </c>
      <c r="L663" s="1" t="str">
        <f>IFERROR(__xludf.DUMMYFUNCTION("""COMPUTED_VALUE"""),"Employer who rewards learning and enables that environment")</f>
        <v>Employer who rewards learning and enables that environment</v>
      </c>
      <c r="M66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663" s="1" t="str">
        <f>IFERROR(__xludf.DUMMYFUNCTION("""COMPUTED_VALUE"""),"Business Operations in any organization, Work in a BPO setup for some well known client, Entrepreneur or Start Up, I Want to sell things/Sales")</f>
        <v>Business Operations in any organization, Work in a BPO setup for some well known client, Entrepreneur or Start Up, I Want to sell things/Sales</v>
      </c>
      <c r="O663" s="1" t="str">
        <f>IFERROR(__xludf.DUMMYFUNCTION("""COMPUTED_VALUE"""),"Manager who explains what is expected, sets a goal and helps achieve it")</f>
        <v>Manager who explains what is expected, sets a goal and helps achieve it</v>
      </c>
      <c r="P663" s="1" t="str">
        <f>IFERROR(__xludf.DUMMYFUNCTION("""COMPUTED_VALUE"""),"Work with 2 to 3 people in my team, Work with 5 to 6 people in my team")</f>
        <v>Work with 2 to 3 people in my team, Work with 5 to 6 people in my team</v>
      </c>
      <c r="Q663" s="1" t="str">
        <f>IFERROR(__xludf.DUMMYFUNCTION("""COMPUTED_VALUE"""),"Yes, I Understand this is gonna happen everywhere")</f>
        <v>Yes, I Understand this is gonna happen everywhere</v>
      </c>
      <c r="R663" s="1" t="str">
        <f>IFERROR(__xludf.DUMMYFUNCTION("""COMPUTED_VALUE"""),"No way")</f>
        <v>No way</v>
      </c>
      <c r="S663" s="1"/>
    </row>
    <row r="664">
      <c r="A664" s="2">
        <f>IFERROR(__xludf.DUMMYFUNCTION("""COMPUTED_VALUE"""),45021.90089524306)</f>
        <v>45021.9009</v>
      </c>
      <c r="B664" s="1" t="str">
        <f>IFERROR(__xludf.DUMMYFUNCTION("""COMPUTED_VALUE"""),"India")</f>
        <v>India</v>
      </c>
      <c r="C664" s="1">
        <f>IFERROR(__xludf.DUMMYFUNCTION("""COMPUTED_VALUE"""),422101.0)</f>
        <v>422101</v>
      </c>
      <c r="D664" s="1" t="str">
        <f>IFERROR(__xludf.DUMMYFUNCTION("""COMPUTED_VALUE"""),"Male")</f>
        <v>Male</v>
      </c>
      <c r="E664" s="1" t="str">
        <f>IFERROR(__xludf.DUMMYFUNCTION("""COMPUTED_VALUE"""),"Social Media like LinkedIn")</f>
        <v>Social Media like LinkedIn</v>
      </c>
      <c r="F664" s="1" t="str">
        <f>IFERROR(__xludf.DUMMYFUNCTION("""COMPUTED_VALUE"""),"Yes, I will earn and do that")</f>
        <v>Yes, I will earn and do that</v>
      </c>
      <c r="G664" s="1" t="str">
        <f>IFERROR(__xludf.DUMMYFUNCTION("""COMPUTED_VALUE"""),"Will work for 3 years or more")</f>
        <v>Will work for 3 years or more</v>
      </c>
      <c r="H664" s="1" t="str">
        <f>IFERROR(__xludf.DUMMYFUNCTION("""COMPUTED_VALUE"""),"Yes")</f>
        <v>Yes</v>
      </c>
      <c r="I664" s="1" t="str">
        <f>IFERROR(__xludf.DUMMYFUNCTION("""COMPUTED_VALUE"""),"Will NOT work for them")</f>
        <v>Will NOT work for them</v>
      </c>
      <c r="J664" s="1">
        <f>IFERROR(__xludf.DUMMYFUNCTION("""COMPUTED_VALUE"""),5.0)</f>
        <v>5</v>
      </c>
      <c r="K664" s="1" t="str">
        <f>IFERROR(__xludf.DUMMYFUNCTION("""COMPUTED_VALUE"""),"Fully Remote with No option to visit offices")</f>
        <v>Fully Remote with No option to visit offices</v>
      </c>
      <c r="L664" s="1" t="str">
        <f>IFERROR(__xludf.DUMMYFUNCTION("""COMPUTED_VALUE"""),"Employer who appreciates learning and enables that environment")</f>
        <v>Employer who appreciates learning and enables that environment</v>
      </c>
      <c r="M66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64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664" s="1" t="str">
        <f>IFERROR(__xludf.DUMMYFUNCTION("""COMPUTED_VALUE"""),"Manager who explains what is expected, sets a goal and helps achieve it")</f>
        <v>Manager who explains what is expected, sets a goal and helps achieve it</v>
      </c>
      <c r="P664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664" s="1" t="str">
        <f>IFERROR(__xludf.DUMMYFUNCTION("""COMPUTED_VALUE"""),"Yes, I Understand this is gonna happen everywhere")</f>
        <v>Yes, I Understand this is gonna happen everywhere</v>
      </c>
      <c r="R664" s="1" t="str">
        <f>IFERROR(__xludf.DUMMYFUNCTION("""COMPUTED_VALUE"""),"This will be hard to do, but if it is the right company I would try")</f>
        <v>This will be hard to do, but if it is the right company I would try</v>
      </c>
      <c r="S664" s="1"/>
    </row>
    <row r="665">
      <c r="A665" s="2">
        <f>IFERROR(__xludf.DUMMYFUNCTION("""COMPUTED_VALUE"""),45021.90105608796)</f>
        <v>45021.90106</v>
      </c>
      <c r="B665" s="1" t="str">
        <f>IFERROR(__xludf.DUMMYFUNCTION("""COMPUTED_VALUE"""),"India")</f>
        <v>India</v>
      </c>
      <c r="C665" s="1">
        <f>IFERROR(__xludf.DUMMYFUNCTION("""COMPUTED_VALUE"""),560064.0)</f>
        <v>560064</v>
      </c>
      <c r="D665" s="1" t="str">
        <f>IFERROR(__xludf.DUMMYFUNCTION("""COMPUTED_VALUE"""),"Female")</f>
        <v>Female</v>
      </c>
      <c r="E665" s="1" t="str">
        <f>IFERROR(__xludf.DUMMYFUNCTION("""COMPUTED_VALUE"""),"My Parents")</f>
        <v>My Parents</v>
      </c>
      <c r="F665" s="1" t="str">
        <f>IFERROR(__xludf.DUMMYFUNCTION("""COMPUTED_VALUE"""),"No, But if someone could bare the cost I will")</f>
        <v>No, But if someone could bare the cost I will</v>
      </c>
      <c r="G665" s="1" t="str">
        <f>IFERROR(__xludf.DUMMYFUNCTION("""COMPUTED_VALUE"""),"This will be hard to do, but if it is the right company I would try")</f>
        <v>This will be hard to do, but if it is the right company I would try</v>
      </c>
      <c r="H665" s="1" t="str">
        <f>IFERROR(__xludf.DUMMYFUNCTION("""COMPUTED_VALUE"""),"No")</f>
        <v>No</v>
      </c>
      <c r="I665" s="1" t="str">
        <f>IFERROR(__xludf.DUMMYFUNCTION("""COMPUTED_VALUE"""),"Will NOT work for them")</f>
        <v>Will NOT work for them</v>
      </c>
      <c r="J665" s="1">
        <f>IFERROR(__xludf.DUMMYFUNCTION("""COMPUTED_VALUE"""),5.0)</f>
        <v>5</v>
      </c>
      <c r="K665" s="1" t="str">
        <f>IFERROR(__xludf.DUMMYFUNCTION("""COMPUTED_VALUE"""),"Fully Remote with Options to travel as and when needed")</f>
        <v>Fully Remote with Options to travel as and when needed</v>
      </c>
      <c r="L6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65" s="1" t="str">
        <f>IFERROR(__xludf.DUMMYFUNCTION("""COMPUTED_VALUE"""),"Build and develop a Team, Look deeply into Data and generate insights, Become a content Creator in some platform, Entrepreneur or Start Up")</f>
        <v>Build and develop a Team, Look deeply into Data and generate insights, Become a content Creator in some platform, Entrepreneur or Start Up</v>
      </c>
      <c r="O665" s="1" t="str">
        <f>IFERROR(__xludf.DUMMYFUNCTION("""COMPUTED_VALUE"""),"Manager who explains what is expected, sets a goal and helps achieve it")</f>
        <v>Manager who explains what is expected, sets a goal and helps achieve it</v>
      </c>
      <c r="P665" s="1" t="str">
        <f>IFERROR(__xludf.DUMMYFUNCTION("""COMPUTED_VALUE"""),"Work with 5 to 6 people in my team")</f>
        <v>Work with 5 to 6 people in my team</v>
      </c>
      <c r="Q665" s="1" t="str">
        <f>IFERROR(__xludf.DUMMYFUNCTION("""COMPUTED_VALUE"""),"Yes, I Understand this is gonna happen everywhere")</f>
        <v>Yes, I Understand this is gonna happen everywhere</v>
      </c>
      <c r="R665" s="1" t="str">
        <f>IFERROR(__xludf.DUMMYFUNCTION("""COMPUTED_VALUE"""),"This will be hard to do, but if it is the right company I would try")</f>
        <v>This will be hard to do, but if it is the right company I would try</v>
      </c>
      <c r="S665" s="1"/>
    </row>
    <row r="666">
      <c r="A666" s="2">
        <f>IFERROR(__xludf.DUMMYFUNCTION("""COMPUTED_VALUE"""),45021.90244048611)</f>
        <v>45021.90244</v>
      </c>
      <c r="B666" s="1" t="str">
        <f>IFERROR(__xludf.DUMMYFUNCTION("""COMPUTED_VALUE"""),"India")</f>
        <v>India</v>
      </c>
      <c r="C666" s="1">
        <f>IFERROR(__xludf.DUMMYFUNCTION("""COMPUTED_VALUE"""),517592.0)</f>
        <v>517592</v>
      </c>
      <c r="D666" s="1" t="str">
        <f>IFERROR(__xludf.DUMMYFUNCTION("""COMPUTED_VALUE"""),"Female")</f>
        <v>Female</v>
      </c>
      <c r="E666" s="1" t="str">
        <f>IFERROR(__xludf.DUMMYFUNCTION("""COMPUTED_VALUE"""),"Influencers who had successful careers")</f>
        <v>Influencers who had successful careers</v>
      </c>
      <c r="F666" s="1" t="str">
        <f>IFERROR(__xludf.DUMMYFUNCTION("""COMPUTED_VALUE"""),"No I would not be pursuing Higher Education outside of India")</f>
        <v>No I would not be pursuing Higher Education outside of India</v>
      </c>
      <c r="G666" s="1" t="str">
        <f>IFERROR(__xludf.DUMMYFUNCTION("""COMPUTED_VALUE"""),"This will be hard to do, but if it is the right company I would try")</f>
        <v>This will be hard to do, but if it is the right company I would try</v>
      </c>
      <c r="H666" s="1" t="str">
        <f>IFERROR(__xludf.DUMMYFUNCTION("""COMPUTED_VALUE"""),"No")</f>
        <v>No</v>
      </c>
      <c r="I666" s="1" t="str">
        <f>IFERROR(__xludf.DUMMYFUNCTION("""COMPUTED_VALUE"""),"Will NOT work for them")</f>
        <v>Will NOT work for them</v>
      </c>
      <c r="J666" s="1">
        <f>IFERROR(__xludf.DUMMYFUNCTION("""COMPUTED_VALUE"""),10.0)</f>
        <v>10</v>
      </c>
      <c r="K666" s="1" t="str">
        <f>IFERROR(__xludf.DUMMYFUNCTION("""COMPUTED_VALUE"""),"Hybrid Working Environment with less than 3 days a month at office")</f>
        <v>Hybrid Working Environment with less than 3 days a month at office</v>
      </c>
      <c r="L6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66" s="1" t="str">
        <f>IFERROR(__xludf.DUMMYFUNCTION("""COMPUTED_VALUE"""),"Manage and drive End-to-End Projects or Products, Work in a BPO setup for some well known client, Work as a freelancer and do my thing my way, Entrepreneur or Start Up")</f>
        <v>Manage and drive End-to-End Projects or Products, Work in a BPO setup for some well known client, Work as a freelancer and do my thing my way, Entrepreneur or Start Up</v>
      </c>
      <c r="O666" s="1" t="str">
        <f>IFERROR(__xludf.DUMMYFUNCTION("""COMPUTED_VALUE"""),"Manager who sets goal and helps me achieve it")</f>
        <v>Manager who sets goal and helps me achieve it</v>
      </c>
      <c r="P666" s="1" t="str">
        <f>IFERROR(__xludf.DUMMYFUNCTION("""COMPUTED_VALUE"""),"Work with 5 to 6 people in my team")</f>
        <v>Work with 5 to 6 people in my team</v>
      </c>
      <c r="Q666" s="1" t="str">
        <f>IFERROR(__xludf.DUMMYFUNCTION("""COMPUTED_VALUE"""),"I have NO other choice")</f>
        <v>I have NO other choice</v>
      </c>
      <c r="R666" s="1" t="str">
        <f>IFERROR(__xludf.DUMMYFUNCTION("""COMPUTED_VALUE"""),"No way")</f>
        <v>No way</v>
      </c>
      <c r="S666" s="1"/>
    </row>
    <row r="667">
      <c r="A667" s="2">
        <f>IFERROR(__xludf.DUMMYFUNCTION("""COMPUTED_VALUE"""),45021.90306806713)</f>
        <v>45021.90307</v>
      </c>
      <c r="B667" s="1" t="str">
        <f>IFERROR(__xludf.DUMMYFUNCTION("""COMPUTED_VALUE"""),"India")</f>
        <v>India</v>
      </c>
      <c r="C667" s="1">
        <f>IFERROR(__xludf.DUMMYFUNCTION("""COMPUTED_VALUE"""),641004.0)</f>
        <v>641004</v>
      </c>
      <c r="D667" s="1" t="str">
        <f>IFERROR(__xludf.DUMMYFUNCTION("""COMPUTED_VALUE"""),"Female")</f>
        <v>Female</v>
      </c>
      <c r="E667" s="1" t="str">
        <f>IFERROR(__xludf.DUMMYFUNCTION("""COMPUTED_VALUE"""),"My Parents")</f>
        <v>My Parents</v>
      </c>
      <c r="F667" s="1" t="str">
        <f>IFERROR(__xludf.DUMMYFUNCTION("""COMPUTED_VALUE"""),"No I would not be pursuing Higher Education outside of India")</f>
        <v>No I would not be pursuing Higher Education outside of India</v>
      </c>
      <c r="G667" s="1" t="str">
        <f>IFERROR(__xludf.DUMMYFUNCTION("""COMPUTED_VALUE"""),"Will work for 3 years or more")</f>
        <v>Will work for 3 years or more</v>
      </c>
      <c r="H667" s="1" t="str">
        <f>IFERROR(__xludf.DUMMYFUNCTION("""COMPUTED_VALUE"""),"Yes")</f>
        <v>Yes</v>
      </c>
      <c r="I667" s="1" t="str">
        <f>IFERROR(__xludf.DUMMYFUNCTION("""COMPUTED_VALUE"""),"Will NOT work for them")</f>
        <v>Will NOT work for them</v>
      </c>
      <c r="J667" s="1">
        <f>IFERROR(__xludf.DUMMYFUNCTION("""COMPUTED_VALUE"""),6.0)</f>
        <v>6</v>
      </c>
      <c r="K667" s="1" t="str">
        <f>IFERROR(__xludf.DUMMYFUNCTION("""COMPUTED_VALUE"""),"Fully Remote with No option to visit offices")</f>
        <v>Fully Remote with No option to visit offices</v>
      </c>
      <c r="L667" s="1" t="str">
        <f>IFERROR(__xludf.DUMMYFUNCTION("""COMPUTED_VALUE"""),"Employer who appreciates learning and enables that environment")</f>
        <v>Employer who appreciates learning and enables that environment</v>
      </c>
      <c r="M66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67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667" s="1" t="str">
        <f>IFERROR(__xludf.DUMMYFUNCTION("""COMPUTED_VALUE"""),"Manager who explains what is expected, sets a goal and helps achieve it")</f>
        <v>Manager who explains what is expected, sets a goal and helps achieve it</v>
      </c>
      <c r="P667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67" s="1" t="str">
        <f>IFERROR(__xludf.DUMMYFUNCTION("""COMPUTED_VALUE"""),"No")</f>
        <v>No</v>
      </c>
      <c r="R667" s="1" t="str">
        <f>IFERROR(__xludf.DUMMYFUNCTION("""COMPUTED_VALUE"""),"No way")</f>
        <v>No way</v>
      </c>
      <c r="S667" s="1"/>
    </row>
    <row r="668">
      <c r="A668" s="2">
        <f>IFERROR(__xludf.DUMMYFUNCTION("""COMPUTED_VALUE"""),45021.90385486111)</f>
        <v>45021.90385</v>
      </c>
      <c r="B668" s="1" t="str">
        <f>IFERROR(__xludf.DUMMYFUNCTION("""COMPUTED_VALUE"""),"India")</f>
        <v>India</v>
      </c>
      <c r="C668" s="1">
        <f>IFERROR(__xludf.DUMMYFUNCTION("""COMPUTED_VALUE"""),600099.0)</f>
        <v>600099</v>
      </c>
      <c r="D668" s="1" t="str">
        <f>IFERROR(__xludf.DUMMYFUNCTION("""COMPUTED_VALUE"""),"Female")</f>
        <v>Female</v>
      </c>
      <c r="E668" s="1" t="str">
        <f>IFERROR(__xludf.DUMMYFUNCTION("""COMPUTED_VALUE"""),"People who have changed the world for better")</f>
        <v>People who have changed the world for better</v>
      </c>
      <c r="F668" s="1" t="str">
        <f>IFERROR(__xludf.DUMMYFUNCTION("""COMPUTED_VALUE"""),"Yes, I will earn and do that")</f>
        <v>Yes, I will earn and do that</v>
      </c>
      <c r="G668" s="1" t="str">
        <f>IFERROR(__xludf.DUMMYFUNCTION("""COMPUTED_VALUE"""),"Will work for 3 years or more")</f>
        <v>Will work for 3 years or more</v>
      </c>
      <c r="H668" s="1" t="str">
        <f>IFERROR(__xludf.DUMMYFUNCTION("""COMPUTED_VALUE"""),"No")</f>
        <v>No</v>
      </c>
      <c r="I668" s="1" t="str">
        <f>IFERROR(__xludf.DUMMYFUNCTION("""COMPUTED_VALUE"""),"Will NOT work for them")</f>
        <v>Will NOT work for them</v>
      </c>
      <c r="J668" s="1">
        <f>IFERROR(__xludf.DUMMYFUNCTION("""COMPUTED_VALUE"""),7.0)</f>
        <v>7</v>
      </c>
      <c r="K668" s="1" t="str">
        <f>IFERROR(__xludf.DUMMYFUNCTION("""COMPUTED_VALUE"""),"Hybrid Working Environment with less than 3 days a month at office")</f>
        <v>Hybrid Working Environment with less than 3 days a month at office</v>
      </c>
      <c r="L6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68" s="1" t="str">
        <f>IFERROR(__xludf.DUMMYFUNCTION("""COMPUTED_VALUE"""),"Design and Creative strategy in any company, Look deeply into Data and generate insights, Work as a freelancer and do my thing my way, Entrepreneur or Start Up")</f>
        <v>Design and Creative strategy in any company, Look deeply into Data and generate insights, Work as a freelancer and do my thing my way, Entrepreneur or Start Up</v>
      </c>
      <c r="O668" s="1" t="str">
        <f>IFERROR(__xludf.DUMMYFUNCTION("""COMPUTED_VALUE"""),"Manager who explains what is expected, sets a goal and helps achieve it")</f>
        <v>Manager who explains what is expected, sets a goal and helps achieve it</v>
      </c>
      <c r="P668" s="1" t="str">
        <f>IFERROR(__xludf.DUMMYFUNCTION("""COMPUTED_VALUE"""),"Work alone, Work with 2 to 3 people in my team")</f>
        <v>Work alone, Work with 2 to 3 people in my team</v>
      </c>
      <c r="Q668" s="1" t="str">
        <f>IFERROR(__xludf.DUMMYFUNCTION("""COMPUTED_VALUE"""),"Yes, I Understand this is gonna happen everywhere")</f>
        <v>Yes, I Understand this is gonna happen everywhere</v>
      </c>
      <c r="R668" s="1" t="str">
        <f>IFERROR(__xludf.DUMMYFUNCTION("""COMPUTED_VALUE"""),"This will be hard to do, but if it is the right company I would try")</f>
        <v>This will be hard to do, but if it is the right company I would try</v>
      </c>
      <c r="S668" s="1"/>
    </row>
    <row r="669">
      <c r="A669" s="2">
        <f>IFERROR(__xludf.DUMMYFUNCTION("""COMPUTED_VALUE"""),45021.904131076386)</f>
        <v>45021.90413</v>
      </c>
      <c r="B669" s="1" t="str">
        <f>IFERROR(__xludf.DUMMYFUNCTION("""COMPUTED_VALUE"""),"India")</f>
        <v>India</v>
      </c>
      <c r="C669" s="1">
        <f>IFERROR(__xludf.DUMMYFUNCTION("""COMPUTED_VALUE"""),517123.0)</f>
        <v>517123</v>
      </c>
      <c r="D669" s="1" t="str">
        <f>IFERROR(__xludf.DUMMYFUNCTION("""COMPUTED_VALUE"""),"Male")</f>
        <v>Male</v>
      </c>
      <c r="E669" s="1" t="str">
        <f>IFERROR(__xludf.DUMMYFUNCTION("""COMPUTED_VALUE"""),"My Parents")</f>
        <v>My Parents</v>
      </c>
      <c r="F669" s="1" t="str">
        <f>IFERROR(__xludf.DUMMYFUNCTION("""COMPUTED_VALUE"""),"No, But if someone could bare the cost I will")</f>
        <v>No, But if someone could bare the cost I will</v>
      </c>
      <c r="G669" s="1" t="str">
        <f>IFERROR(__xludf.DUMMYFUNCTION("""COMPUTED_VALUE"""),"No way")</f>
        <v>No way</v>
      </c>
      <c r="H669" s="1" t="str">
        <f>IFERROR(__xludf.DUMMYFUNCTION("""COMPUTED_VALUE"""),"No")</f>
        <v>No</v>
      </c>
      <c r="I669" s="1" t="str">
        <f>IFERROR(__xludf.DUMMYFUNCTION("""COMPUTED_VALUE"""),"Will NOT work for them")</f>
        <v>Will NOT work for them</v>
      </c>
      <c r="J669" s="1">
        <f>IFERROR(__xludf.DUMMYFUNCTION("""COMPUTED_VALUE"""),1.0)</f>
        <v>1</v>
      </c>
      <c r="K669" s="1" t="str">
        <f>IFERROR(__xludf.DUMMYFUNCTION("""COMPUTED_VALUE"""),"Fully Remote with Options to travel as and when needed")</f>
        <v>Fully Remote with Options to travel as and when needed</v>
      </c>
      <c r="L669" s="1" t="str">
        <f>IFERROR(__xludf.DUMMYFUNCTION("""COMPUTED_VALUE"""),"Employer who rewards learning and enables that environment")</f>
        <v>Employer who rewards learning and enables that environment</v>
      </c>
      <c r="M66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69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669" s="1" t="str">
        <f>IFERROR(__xludf.DUMMYFUNCTION("""COMPUTED_VALUE"""),"Manager who clearly describes what she/he needs")</f>
        <v>Manager who clearly describes what she/he needs</v>
      </c>
      <c r="P669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69" s="1" t="str">
        <f>IFERROR(__xludf.DUMMYFUNCTION("""COMPUTED_VALUE"""),"Yes, I Understand this is gonna happen everywhere")</f>
        <v>Yes, I Understand this is gonna happen everywhere</v>
      </c>
      <c r="R669" s="1" t="str">
        <f>IFERROR(__xludf.DUMMYFUNCTION("""COMPUTED_VALUE"""),"No way")</f>
        <v>No way</v>
      </c>
      <c r="S669" s="1"/>
    </row>
    <row r="670">
      <c r="A670" s="2">
        <f>IFERROR(__xludf.DUMMYFUNCTION("""COMPUTED_VALUE"""),45021.90426660879)</f>
        <v>45021.90427</v>
      </c>
      <c r="B670" s="1" t="str">
        <f>IFERROR(__xludf.DUMMYFUNCTION("""COMPUTED_VALUE"""),"India")</f>
        <v>India</v>
      </c>
      <c r="C670" s="1">
        <f>IFERROR(__xludf.DUMMYFUNCTION("""COMPUTED_VALUE"""),641015.0)</f>
        <v>641015</v>
      </c>
      <c r="D670" s="1" t="str">
        <f>IFERROR(__xludf.DUMMYFUNCTION("""COMPUTED_VALUE"""),"Male")</f>
        <v>Male</v>
      </c>
      <c r="E670" s="1" t="str">
        <f>IFERROR(__xludf.DUMMYFUNCTION("""COMPUTED_VALUE"""),"My Parents")</f>
        <v>My Parents</v>
      </c>
      <c r="F670" s="1" t="str">
        <f>IFERROR(__xludf.DUMMYFUNCTION("""COMPUTED_VALUE"""),"Yes, I will earn and do that")</f>
        <v>Yes, I will earn and do that</v>
      </c>
      <c r="G670" s="1" t="str">
        <f>IFERROR(__xludf.DUMMYFUNCTION("""COMPUTED_VALUE"""),"Will work for 3 years or more")</f>
        <v>Will work for 3 years or more</v>
      </c>
      <c r="H670" s="1" t="str">
        <f>IFERROR(__xludf.DUMMYFUNCTION("""COMPUTED_VALUE"""),"Yes")</f>
        <v>Yes</v>
      </c>
      <c r="I670" s="1" t="str">
        <f>IFERROR(__xludf.DUMMYFUNCTION("""COMPUTED_VALUE"""),"Will work for them")</f>
        <v>Will work for them</v>
      </c>
      <c r="J670" s="1">
        <f>IFERROR(__xludf.DUMMYFUNCTION("""COMPUTED_VALUE"""),10.0)</f>
        <v>10</v>
      </c>
      <c r="K670" s="1" t="str">
        <f>IFERROR(__xludf.DUMMYFUNCTION("""COMPUTED_VALUE"""),"Every Day Office Environment")</f>
        <v>Every Day Office Environment</v>
      </c>
      <c r="L67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670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670" s="1" t="str">
        <f>IFERROR(__xludf.DUMMYFUNCTION("""COMPUTED_VALUE"""),"Look deeply into Data and generate insights, Work as a freelancer and do my thing my way, I Want to sell things/Sales, Manufacturing / Oil and Gas/ Construction / Hard Physical Work related")</f>
        <v>Look deeply into Data and generate insights, Work as a freelancer and do my thing my way, I Want to sell things/Sales, Manufacturing / Oil and Gas/ Construction / Hard Physical Work related</v>
      </c>
      <c r="O670" s="1" t="str">
        <f>IFERROR(__xludf.DUMMYFUNCTION("""COMPUTED_VALUE"""),"Manager who sets goal and helps me achieve it")</f>
        <v>Manager who sets goal and helps me achieve it</v>
      </c>
      <c r="P67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670" s="1" t="str">
        <f>IFERROR(__xludf.DUMMYFUNCTION("""COMPUTED_VALUE"""),"I have NO other choice")</f>
        <v>I have NO other choice</v>
      </c>
      <c r="R670" s="1" t="str">
        <f>IFERROR(__xludf.DUMMYFUNCTION("""COMPUTED_VALUE"""),"This will be hard to do, but if it is the right company I would try")</f>
        <v>This will be hard to do, but if it is the right company I would try</v>
      </c>
      <c r="S670" s="1"/>
    </row>
    <row r="671">
      <c r="A671" s="2">
        <f>IFERROR(__xludf.DUMMYFUNCTION("""COMPUTED_VALUE"""),45021.90507270834)</f>
        <v>45021.90507</v>
      </c>
      <c r="B671" s="1" t="str">
        <f>IFERROR(__xludf.DUMMYFUNCTION("""COMPUTED_VALUE"""),"India")</f>
        <v>India</v>
      </c>
      <c r="C671" s="1">
        <f>IFERROR(__xludf.DUMMYFUNCTION("""COMPUTED_VALUE"""),560065.0)</f>
        <v>560065</v>
      </c>
      <c r="D671" s="1" t="str">
        <f>IFERROR(__xludf.DUMMYFUNCTION("""COMPUTED_VALUE"""),"Female")</f>
        <v>Female</v>
      </c>
      <c r="E671" s="1" t="str">
        <f>IFERROR(__xludf.DUMMYFUNCTION("""COMPUTED_VALUE"""),"Influencers who had successful careers")</f>
        <v>Influencers who had successful careers</v>
      </c>
      <c r="F671" s="1" t="str">
        <f>IFERROR(__xludf.DUMMYFUNCTION("""COMPUTED_VALUE"""),"Yes, I will earn and do that")</f>
        <v>Yes, I will earn and do that</v>
      </c>
      <c r="G671" s="1" t="str">
        <f>IFERROR(__xludf.DUMMYFUNCTION("""COMPUTED_VALUE"""),"This will be hard to do, but if it is the right company I would try")</f>
        <v>This will be hard to do, but if it is the right company I would try</v>
      </c>
      <c r="H671" s="1" t="str">
        <f>IFERROR(__xludf.DUMMYFUNCTION("""COMPUTED_VALUE"""),"No")</f>
        <v>No</v>
      </c>
      <c r="I671" s="1" t="str">
        <f>IFERROR(__xludf.DUMMYFUNCTION("""COMPUTED_VALUE"""),"Will NOT work for them")</f>
        <v>Will NOT work for them</v>
      </c>
      <c r="J671" s="1">
        <f>IFERROR(__xludf.DUMMYFUNCTION("""COMPUTED_VALUE"""),2.0)</f>
        <v>2</v>
      </c>
      <c r="K671" s="1" t="str">
        <f>IFERROR(__xludf.DUMMYFUNCTION("""COMPUTED_VALUE"""),"Hybrid Working Environment with more than 15 days a month at office")</f>
        <v>Hybrid Working Environment with more than 15 days a month at office</v>
      </c>
      <c r="L671" s="1" t="str">
        <f>IFERROR(__xludf.DUMMYFUNCTION("""COMPUTED_VALUE"""),"Employer who rewards learning and enables that environment")</f>
        <v>Employer who rewards learning and enables that environment</v>
      </c>
      <c r="M671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71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671" s="1" t="str">
        <f>IFERROR(__xludf.DUMMYFUNCTION("""COMPUTED_VALUE"""),"Manager who explains what is expected, sets a goal and helps achieve it")</f>
        <v>Manager who explains what is expected, sets a goal and helps achieve it</v>
      </c>
      <c r="P671" s="1" t="str">
        <f>IFERROR(__xludf.DUMMYFUNCTION("""COMPUTED_VALUE"""),"Work with more than 10 people in my team")</f>
        <v>Work with more than 10 people in my team</v>
      </c>
      <c r="Q671" s="1" t="str">
        <f>IFERROR(__xludf.DUMMYFUNCTION("""COMPUTED_VALUE"""),"Yes, I Understand this is gonna happen everywhere")</f>
        <v>Yes, I Understand this is gonna happen everywhere</v>
      </c>
      <c r="R671" s="1" t="str">
        <f>IFERROR(__xludf.DUMMYFUNCTION("""COMPUTED_VALUE"""),"This will be hard to do, but if it is the right company I would try")</f>
        <v>This will be hard to do, but if it is the right company I would try</v>
      </c>
      <c r="S671" s="1"/>
    </row>
    <row r="672">
      <c r="A672" s="2">
        <f>IFERROR(__xludf.DUMMYFUNCTION("""COMPUTED_VALUE"""),45021.90584929398)</f>
        <v>45021.90585</v>
      </c>
      <c r="B672" s="1" t="str">
        <f>IFERROR(__xludf.DUMMYFUNCTION("""COMPUTED_VALUE"""),"India")</f>
        <v>India</v>
      </c>
      <c r="C672" s="1">
        <f>IFERROR(__xludf.DUMMYFUNCTION("""COMPUTED_VALUE"""),518501.0)</f>
        <v>518501</v>
      </c>
      <c r="D672" s="1" t="str">
        <f>IFERROR(__xludf.DUMMYFUNCTION("""COMPUTED_VALUE"""),"Male")</f>
        <v>Male</v>
      </c>
      <c r="E672" s="1" t="str">
        <f>IFERROR(__xludf.DUMMYFUNCTION("""COMPUTED_VALUE"""),"People who have changed the world for better")</f>
        <v>People who have changed the world for better</v>
      </c>
      <c r="F672" s="1" t="str">
        <f>IFERROR(__xludf.DUMMYFUNCTION("""COMPUTED_VALUE"""),"Yes, I will earn and do that")</f>
        <v>Yes, I will earn and do that</v>
      </c>
      <c r="G672" s="1" t="str">
        <f>IFERROR(__xludf.DUMMYFUNCTION("""COMPUTED_VALUE"""),"This will be hard to do, but if it is the right company I would try")</f>
        <v>This will be hard to do, but if it is the right company I would try</v>
      </c>
      <c r="H672" s="1" t="str">
        <f>IFERROR(__xludf.DUMMYFUNCTION("""COMPUTED_VALUE"""),"No")</f>
        <v>No</v>
      </c>
      <c r="I672" s="1" t="str">
        <f>IFERROR(__xludf.DUMMYFUNCTION("""COMPUTED_VALUE"""),"Will NOT work for them")</f>
        <v>Will NOT work for them</v>
      </c>
      <c r="J672" s="1">
        <f>IFERROR(__xludf.DUMMYFUNCTION("""COMPUTED_VALUE"""),6.0)</f>
        <v>6</v>
      </c>
      <c r="K672" s="1" t="str">
        <f>IFERROR(__xludf.DUMMYFUNCTION("""COMPUTED_VALUE"""),"Hybrid Working Environment with less than 3 days a month at office")</f>
        <v>Hybrid Working Environment with less than 3 days a month at office</v>
      </c>
      <c r="L672" s="1" t="str">
        <f>IFERROR(__xludf.DUMMYFUNCTION("""COMPUTED_VALUE"""),"Employer who rewards learning and enables that environment")</f>
        <v>Employer who rewards learning and enables that environment</v>
      </c>
      <c r="M67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72" s="1" t="str">
        <f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672" s="1" t="str">
        <f>IFERROR(__xludf.DUMMYFUNCTION("""COMPUTED_VALUE"""),"Manager who explains what is expected, sets a goal and helps achieve it")</f>
        <v>Manager who explains what is expected, sets a goal and helps achieve it</v>
      </c>
      <c r="P672" s="1" t="str">
        <f>IFERROR(__xludf.DUMMYFUNCTION("""COMPUTED_VALUE"""),"Work with 5 to 6 people in my team")</f>
        <v>Work with 5 to 6 people in my team</v>
      </c>
      <c r="Q672" s="1" t="str">
        <f>IFERROR(__xludf.DUMMYFUNCTION("""COMPUTED_VALUE"""),"Yes, I Understand this is gonna happen everywhere")</f>
        <v>Yes, I Understand this is gonna happen everywhere</v>
      </c>
      <c r="R672" s="1" t="str">
        <f>IFERROR(__xludf.DUMMYFUNCTION("""COMPUTED_VALUE"""),"No way")</f>
        <v>No way</v>
      </c>
      <c r="S672" s="1"/>
    </row>
    <row r="673">
      <c r="A673" s="2">
        <f>IFERROR(__xludf.DUMMYFUNCTION("""COMPUTED_VALUE"""),45021.90626127315)</f>
        <v>45021.90626</v>
      </c>
      <c r="B673" s="1" t="str">
        <f>IFERROR(__xludf.DUMMYFUNCTION("""COMPUTED_VALUE"""),"India")</f>
        <v>India</v>
      </c>
      <c r="C673" s="1">
        <f>IFERROR(__xludf.DUMMYFUNCTION("""COMPUTED_VALUE"""),442902.0)</f>
        <v>442902</v>
      </c>
      <c r="D673" s="1" t="str">
        <f>IFERROR(__xludf.DUMMYFUNCTION("""COMPUTED_VALUE"""),"Female")</f>
        <v>Female</v>
      </c>
      <c r="E673" s="1" t="str">
        <f>IFERROR(__xludf.DUMMYFUNCTION("""COMPUTED_VALUE"""),"People from my circle, but not family members")</f>
        <v>People from my circle, but not family members</v>
      </c>
      <c r="F673" s="1" t="str">
        <f>IFERROR(__xludf.DUMMYFUNCTION("""COMPUTED_VALUE"""),"No I would not be pursuing Higher Education outside of India")</f>
        <v>No I would not be pursuing Higher Education outside of India</v>
      </c>
      <c r="G673" s="1" t="str">
        <f>IFERROR(__xludf.DUMMYFUNCTION("""COMPUTED_VALUE"""),"This will be hard to do, but if it is the right company I would try")</f>
        <v>This will be hard to do, but if it is the right company I would try</v>
      </c>
      <c r="H673" s="1" t="str">
        <f>IFERROR(__xludf.DUMMYFUNCTION("""COMPUTED_VALUE"""),"No")</f>
        <v>No</v>
      </c>
      <c r="I673" s="1" t="str">
        <f>IFERROR(__xludf.DUMMYFUNCTION("""COMPUTED_VALUE"""),"Will NOT work for them")</f>
        <v>Will NOT work for them</v>
      </c>
      <c r="J673" s="1">
        <f>IFERROR(__xludf.DUMMYFUNCTION("""COMPUTED_VALUE"""),5.0)</f>
        <v>5</v>
      </c>
      <c r="K673" s="1" t="str">
        <f>IFERROR(__xludf.DUMMYFUNCTION("""COMPUTED_VALUE"""),"Every Day Office Environment")</f>
        <v>Every Day Office Environment</v>
      </c>
      <c r="L6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73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673" s="1" t="str">
        <f>IFERROR(__xludf.DUMMYFUNCTION("""COMPUTED_VALUE"""),"Manager who sets goal and helps me achieve it")</f>
        <v>Manager who sets goal and helps me achieve it</v>
      </c>
      <c r="P673" s="1" t="str">
        <f>IFERROR(__xludf.DUMMYFUNCTION("""COMPUTED_VALUE"""),"Work with more than 10 people in my team")</f>
        <v>Work with more than 10 people in my team</v>
      </c>
      <c r="Q673" s="1" t="str">
        <f>IFERROR(__xludf.DUMMYFUNCTION("""COMPUTED_VALUE"""),"Yes, I Understand this is gonna happen everywhere")</f>
        <v>Yes, I Understand this is gonna happen everywhere</v>
      </c>
      <c r="R673" s="1" t="str">
        <f>IFERROR(__xludf.DUMMYFUNCTION("""COMPUTED_VALUE"""),"This will be hard to do, but if it is the right company I would try")</f>
        <v>This will be hard to do, but if it is the right company I would try</v>
      </c>
      <c r="S673" s="1"/>
    </row>
    <row r="674">
      <c r="A674" s="2">
        <f>IFERROR(__xludf.DUMMYFUNCTION("""COMPUTED_VALUE"""),45021.90687068287)</f>
        <v>45021.90687</v>
      </c>
      <c r="B674" s="1" t="str">
        <f>IFERROR(__xludf.DUMMYFUNCTION("""COMPUTED_VALUE"""),"India")</f>
        <v>India</v>
      </c>
      <c r="C674" s="1">
        <f>IFERROR(__xludf.DUMMYFUNCTION("""COMPUTED_VALUE"""),500036.0)</f>
        <v>500036</v>
      </c>
      <c r="D674" s="1" t="str">
        <f>IFERROR(__xludf.DUMMYFUNCTION("""COMPUTED_VALUE"""),"Female")</f>
        <v>Female</v>
      </c>
      <c r="E674" s="1" t="str">
        <f>IFERROR(__xludf.DUMMYFUNCTION("""COMPUTED_VALUE"""),"My Parents")</f>
        <v>My Parents</v>
      </c>
      <c r="F674" s="1" t="str">
        <f>IFERROR(__xludf.DUMMYFUNCTION("""COMPUTED_VALUE"""),"Yes, I will earn and do that")</f>
        <v>Yes, I will earn and do that</v>
      </c>
      <c r="G674" s="1" t="str">
        <f>IFERROR(__xludf.DUMMYFUNCTION("""COMPUTED_VALUE"""),"Will work for 3 years or more")</f>
        <v>Will work for 3 years or more</v>
      </c>
      <c r="H674" s="1" t="str">
        <f>IFERROR(__xludf.DUMMYFUNCTION("""COMPUTED_VALUE"""),"No")</f>
        <v>No</v>
      </c>
      <c r="I674" s="1" t="str">
        <f>IFERROR(__xludf.DUMMYFUNCTION("""COMPUTED_VALUE"""),"Will NOT work for them")</f>
        <v>Will NOT work for them</v>
      </c>
      <c r="J674" s="1">
        <f>IFERROR(__xludf.DUMMYFUNCTION("""COMPUTED_VALUE"""),5.0)</f>
        <v>5</v>
      </c>
      <c r="K674" s="1" t="str">
        <f>IFERROR(__xludf.DUMMYFUNCTION("""COMPUTED_VALUE"""),"Every Day Office Environment")</f>
        <v>Every Day Office Environment</v>
      </c>
      <c r="L6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7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74" s="1" t="str">
        <f>IFERROR(__xludf.DUMMYFUNCTION("""COMPUTED_VALUE"""),"Manager who sets goal and helps me achieve it")</f>
        <v>Manager who sets goal and helps me achieve it</v>
      </c>
      <c r="P674" s="1" t="str">
        <f>IFERROR(__xludf.DUMMYFUNCTION("""COMPUTED_VALUE"""),"Work with 5 to 6 people in my team")</f>
        <v>Work with 5 to 6 people in my team</v>
      </c>
      <c r="Q674" s="1" t="str">
        <f>IFERROR(__xludf.DUMMYFUNCTION("""COMPUTED_VALUE"""),"No")</f>
        <v>No</v>
      </c>
      <c r="R674" s="1" t="str">
        <f>IFERROR(__xludf.DUMMYFUNCTION("""COMPUTED_VALUE"""),"This will be hard to do, but if it is the right company I would try")</f>
        <v>This will be hard to do, but if it is the right company I would try</v>
      </c>
      <c r="S674" s="1"/>
    </row>
    <row r="675">
      <c r="A675" s="2">
        <f>IFERROR(__xludf.DUMMYFUNCTION("""COMPUTED_VALUE"""),45021.90800791667)</f>
        <v>45021.90801</v>
      </c>
      <c r="B675" s="1" t="str">
        <f>IFERROR(__xludf.DUMMYFUNCTION("""COMPUTED_VALUE"""),"India")</f>
        <v>India</v>
      </c>
      <c r="C675" s="1">
        <f>IFERROR(__xludf.DUMMYFUNCTION("""COMPUTED_VALUE"""),631209.0)</f>
        <v>631209</v>
      </c>
      <c r="D675" s="1" t="str">
        <f>IFERROR(__xludf.DUMMYFUNCTION("""COMPUTED_VALUE"""),"Female")</f>
        <v>Female</v>
      </c>
      <c r="E675" s="1" t="str">
        <f>IFERROR(__xludf.DUMMYFUNCTION("""COMPUTED_VALUE"""),"Influencers who had successful careers")</f>
        <v>Influencers who had successful careers</v>
      </c>
      <c r="F675" s="1" t="str">
        <f>IFERROR(__xludf.DUMMYFUNCTION("""COMPUTED_VALUE"""),"Yes, I will earn and do that")</f>
        <v>Yes, I will earn and do that</v>
      </c>
      <c r="G675" s="1" t="str">
        <f>IFERROR(__xludf.DUMMYFUNCTION("""COMPUTED_VALUE"""),"Will work for 3 years or more")</f>
        <v>Will work for 3 years or more</v>
      </c>
      <c r="H675" s="1" t="str">
        <f>IFERROR(__xludf.DUMMYFUNCTION("""COMPUTED_VALUE"""),"No")</f>
        <v>No</v>
      </c>
      <c r="I675" s="1" t="str">
        <f>IFERROR(__xludf.DUMMYFUNCTION("""COMPUTED_VALUE"""),"Will NOT work for them")</f>
        <v>Will NOT work for them</v>
      </c>
      <c r="J675" s="1">
        <f>IFERROR(__xludf.DUMMYFUNCTION("""COMPUTED_VALUE"""),6.0)</f>
        <v>6</v>
      </c>
      <c r="K675" s="1" t="str">
        <f>IFERROR(__xludf.DUMMYFUNCTION("""COMPUTED_VALUE"""),"Every Day Office Environment")</f>
        <v>Every Day Office Environment</v>
      </c>
      <c r="L675" s="1" t="str">
        <f>IFERROR(__xludf.DUMMYFUNCTION("""COMPUTED_VALUE"""),"Employer who rewards learning and enables that environment")</f>
        <v>Employer who rewards learning and enables that environment</v>
      </c>
      <c r="M675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675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675" s="1" t="str">
        <f>IFERROR(__xludf.DUMMYFUNCTION("""COMPUTED_VALUE"""),"Manager who sets goal and helps me achieve it")</f>
        <v>Manager who sets goal and helps me achieve it</v>
      </c>
      <c r="P675" s="1" t="str">
        <f>IFERROR(__xludf.DUMMYFUNCTION("""COMPUTED_VALUE"""),"Work with more than 10 people in my team")</f>
        <v>Work with more than 10 people in my team</v>
      </c>
      <c r="Q675" s="1" t="str">
        <f>IFERROR(__xludf.DUMMYFUNCTION("""COMPUTED_VALUE"""),"Yes, I Understand this is gonna happen everywhere")</f>
        <v>Yes, I Understand this is gonna happen everywhere</v>
      </c>
      <c r="R675" s="1" t="str">
        <f>IFERROR(__xludf.DUMMYFUNCTION("""COMPUTED_VALUE"""),"Will work for 7 years or more")</f>
        <v>Will work for 7 years or more</v>
      </c>
      <c r="S675" s="1"/>
    </row>
    <row r="676">
      <c r="A676" s="2">
        <f>IFERROR(__xludf.DUMMYFUNCTION("""COMPUTED_VALUE"""),45021.91097909722)</f>
        <v>45021.91098</v>
      </c>
      <c r="B676" s="1" t="str">
        <f>IFERROR(__xludf.DUMMYFUNCTION("""COMPUTED_VALUE"""),"India")</f>
        <v>India</v>
      </c>
      <c r="C676" s="1">
        <f>IFERROR(__xludf.DUMMYFUNCTION("""COMPUTED_VALUE"""),632007.0)</f>
        <v>632007</v>
      </c>
      <c r="D676" s="1" t="str">
        <f>IFERROR(__xludf.DUMMYFUNCTION("""COMPUTED_VALUE"""),"Female")</f>
        <v>Female</v>
      </c>
      <c r="E676" s="1" t="str">
        <f>IFERROR(__xludf.DUMMYFUNCTION("""COMPUTED_VALUE"""),"My Parents")</f>
        <v>My Parents</v>
      </c>
      <c r="F676" s="1" t="str">
        <f>IFERROR(__xludf.DUMMYFUNCTION("""COMPUTED_VALUE"""),"Yes, I will earn and do that")</f>
        <v>Yes, I will earn and do that</v>
      </c>
      <c r="G676" s="1" t="str">
        <f>IFERROR(__xludf.DUMMYFUNCTION("""COMPUTED_VALUE"""),"Will work for 3 years or more")</f>
        <v>Will work for 3 years or more</v>
      </c>
      <c r="H676" s="1" t="str">
        <f>IFERROR(__xludf.DUMMYFUNCTION("""COMPUTED_VALUE"""),"Yes")</f>
        <v>Yes</v>
      </c>
      <c r="I676" s="1" t="str">
        <f>IFERROR(__xludf.DUMMYFUNCTION("""COMPUTED_VALUE"""),"Will work for them")</f>
        <v>Will work for them</v>
      </c>
      <c r="J676" s="1">
        <f>IFERROR(__xludf.DUMMYFUNCTION("""COMPUTED_VALUE"""),6.0)</f>
        <v>6</v>
      </c>
      <c r="K676" s="1" t="str">
        <f>IFERROR(__xludf.DUMMYFUNCTION("""COMPUTED_VALUE"""),"Every Day Office Environment")</f>
        <v>Every Day Office Environment</v>
      </c>
      <c r="L676" s="1" t="str">
        <f>IFERROR(__xludf.DUMMYFUNCTION("""COMPUTED_VALUE"""),"Employer who rewards learning and enables that environment")</f>
        <v>Employer who rewards learning and enables that environment</v>
      </c>
      <c r="M6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76" s="1" t="str">
        <f>IFERROR(__xludf.DUMMYFUNCTION("""COMPUTED_VALUE"""),"Design and Creative strategy in any company, I Want to sell things/Sales, An Artificial Intelligence Specialist / Talking to Robots, Manufacturing / Oil and Gas/ Construction / Hard Physical Work related")</f>
        <v>Design and Creative strategy in any company, I Want to sell things/Sales, An Artificial Intelligence Specialist / Talking to Robots, Manufacturing / Oil and Gas/ Construction / Hard Physical Work related</v>
      </c>
      <c r="O676" s="1" t="str">
        <f>IFERROR(__xludf.DUMMYFUNCTION("""COMPUTED_VALUE"""),"Manager who sets goal and helps me achieve it")</f>
        <v>Manager who sets goal and helps me achieve it</v>
      </c>
      <c r="P676" s="1" t="str">
        <f>IFERROR(__xludf.DUMMYFUNCTION("""COMPUTED_VALUE"""),"Work alone")</f>
        <v>Work alone</v>
      </c>
      <c r="Q676" s="1" t="str">
        <f>IFERROR(__xludf.DUMMYFUNCTION("""COMPUTED_VALUE"""),"Yes")</f>
        <v>Yes</v>
      </c>
      <c r="R676" s="1" t="str">
        <f>IFERROR(__xludf.DUMMYFUNCTION("""COMPUTED_VALUE"""),"No way")</f>
        <v>No way</v>
      </c>
      <c r="S676" s="1"/>
    </row>
    <row r="677">
      <c r="A677" s="2">
        <f>IFERROR(__xludf.DUMMYFUNCTION("""COMPUTED_VALUE"""),45021.91323127315)</f>
        <v>45021.91323</v>
      </c>
      <c r="B677" s="1" t="str">
        <f>IFERROR(__xludf.DUMMYFUNCTION("""COMPUTED_VALUE"""),"India")</f>
        <v>India</v>
      </c>
      <c r="C677" s="1">
        <f>IFERROR(__xludf.DUMMYFUNCTION("""COMPUTED_VALUE"""),515721.0)</f>
        <v>515721</v>
      </c>
      <c r="D677" s="1" t="str">
        <f>IFERROR(__xludf.DUMMYFUNCTION("""COMPUTED_VALUE"""),"Male")</f>
        <v>Male</v>
      </c>
      <c r="E677" s="1" t="str">
        <f>IFERROR(__xludf.DUMMYFUNCTION("""COMPUTED_VALUE"""),"People from my circle, but not family members")</f>
        <v>People from my circle, but not family members</v>
      </c>
      <c r="F677" s="1" t="str">
        <f>IFERROR(__xludf.DUMMYFUNCTION("""COMPUTED_VALUE"""),"Yes, I will earn and do that")</f>
        <v>Yes, I will earn and do that</v>
      </c>
      <c r="G677" s="1" t="str">
        <f>IFERROR(__xludf.DUMMYFUNCTION("""COMPUTED_VALUE"""),"This will be hard to do, but if it is the right company I would try")</f>
        <v>This will be hard to do, but if it is the right company I would try</v>
      </c>
      <c r="H677" s="1" t="str">
        <f>IFERROR(__xludf.DUMMYFUNCTION("""COMPUTED_VALUE"""),"No")</f>
        <v>No</v>
      </c>
      <c r="I677" s="1" t="str">
        <f>IFERROR(__xludf.DUMMYFUNCTION("""COMPUTED_VALUE"""),"Will NOT work for them")</f>
        <v>Will NOT work for them</v>
      </c>
      <c r="J677" s="1">
        <f>IFERROR(__xludf.DUMMYFUNCTION("""COMPUTED_VALUE"""),5.0)</f>
        <v>5</v>
      </c>
      <c r="K677" s="1" t="str">
        <f>IFERROR(__xludf.DUMMYFUNCTION("""COMPUTED_VALUE"""),"Fully Remote with Options to travel as and when needed")</f>
        <v>Fully Remote with Options to travel as and when needed</v>
      </c>
      <c r="L677" s="1" t="str">
        <f>IFERROR(__xludf.DUMMYFUNCTION("""COMPUTED_VALUE"""),"Employer who rewards learning and enables that environment")</f>
        <v>Employer who rewards learning and enables that environment</v>
      </c>
      <c r="M67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77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677" s="1" t="str">
        <f>IFERROR(__xludf.DUMMYFUNCTION("""COMPUTED_VALUE"""),"Manager who explains what is expected, sets a goal and helps achieve it")</f>
        <v>Manager who explains what is expected, sets a goal and helps achieve it</v>
      </c>
      <c r="P677" s="1" t="str">
        <f>IFERROR(__xludf.DUMMYFUNCTION("""COMPUTED_VALUE"""),"Work with 5 to 6 people in my team")</f>
        <v>Work with 5 to 6 people in my team</v>
      </c>
      <c r="Q677" s="1" t="str">
        <f>IFERROR(__xludf.DUMMYFUNCTION("""COMPUTED_VALUE"""),"Yes")</f>
        <v>Yes</v>
      </c>
      <c r="R677" s="1" t="str">
        <f>IFERROR(__xludf.DUMMYFUNCTION("""COMPUTED_VALUE"""),"This will be hard to do, but if it is the right company I would try")</f>
        <v>This will be hard to do, but if it is the right company I would try</v>
      </c>
      <c r="S677" s="1"/>
    </row>
    <row r="678">
      <c r="A678" s="2">
        <f>IFERROR(__xludf.DUMMYFUNCTION("""COMPUTED_VALUE"""),45021.91365630787)</f>
        <v>45021.91366</v>
      </c>
      <c r="B678" s="1" t="str">
        <f>IFERROR(__xludf.DUMMYFUNCTION("""COMPUTED_VALUE"""),"India")</f>
        <v>India</v>
      </c>
      <c r="C678" s="1">
        <f>IFERROR(__xludf.DUMMYFUNCTION("""COMPUTED_VALUE"""),641015.0)</f>
        <v>641015</v>
      </c>
      <c r="D678" s="1" t="str">
        <f>IFERROR(__xludf.DUMMYFUNCTION("""COMPUTED_VALUE"""),"Male")</f>
        <v>Male</v>
      </c>
      <c r="E678" s="1" t="str">
        <f>IFERROR(__xludf.DUMMYFUNCTION("""COMPUTED_VALUE"""),"People from my circle, but not family members")</f>
        <v>People from my circle, but not family members</v>
      </c>
      <c r="F678" s="1" t="str">
        <f>IFERROR(__xludf.DUMMYFUNCTION("""COMPUTED_VALUE"""),"Yes, I will earn and do that")</f>
        <v>Yes, I will earn and do that</v>
      </c>
      <c r="G678" s="1" t="str">
        <f>IFERROR(__xludf.DUMMYFUNCTION("""COMPUTED_VALUE"""),"This will be hard to do, but if it is the right company I would try")</f>
        <v>This will be hard to do, but if it is the right company I would try</v>
      </c>
      <c r="H678" s="1" t="str">
        <f>IFERROR(__xludf.DUMMYFUNCTION("""COMPUTED_VALUE"""),"No")</f>
        <v>No</v>
      </c>
      <c r="I678" s="1" t="str">
        <f>IFERROR(__xludf.DUMMYFUNCTION("""COMPUTED_VALUE"""),"Will NOT work for them")</f>
        <v>Will NOT work for them</v>
      </c>
      <c r="J678" s="1">
        <f>IFERROR(__xludf.DUMMYFUNCTION("""COMPUTED_VALUE"""),5.0)</f>
        <v>5</v>
      </c>
      <c r="K678" s="1" t="str">
        <f>IFERROR(__xludf.DUMMYFUNCTION("""COMPUTED_VALUE"""),"Fully Remote with Options to travel as and when needed")</f>
        <v>Fully Remote with Options to travel as and when needed</v>
      </c>
      <c r="L678" s="1" t="str">
        <f>IFERROR(__xludf.DUMMYFUNCTION("""COMPUTED_VALUE"""),"Employer who rewards learning and enables that environment")</f>
        <v>Employer who rewards learning and enables that environment</v>
      </c>
      <c r="M67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78" s="1" t="str">
        <f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678" s="1" t="str">
        <f>IFERROR(__xludf.DUMMYFUNCTION("""COMPUTED_VALUE"""),"Manager who explains what is expected, sets a goal and helps achieve it")</f>
        <v>Manager who explains what is expected, sets a goal and helps achieve it</v>
      </c>
      <c r="P678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78" s="1" t="str">
        <f>IFERROR(__xludf.DUMMYFUNCTION("""COMPUTED_VALUE"""),"I have NO other choice")</f>
        <v>I have NO other choice</v>
      </c>
      <c r="R678" s="1" t="str">
        <f>IFERROR(__xludf.DUMMYFUNCTION("""COMPUTED_VALUE"""),"This will be hard to do, but if it is the right company I would try")</f>
        <v>This will be hard to do, but if it is the right company I would try</v>
      </c>
      <c r="S678" s="1"/>
    </row>
    <row r="679">
      <c r="A679" s="2">
        <f>IFERROR(__xludf.DUMMYFUNCTION("""COMPUTED_VALUE"""),45021.91369505787)</f>
        <v>45021.9137</v>
      </c>
      <c r="B679" s="1" t="str">
        <f>IFERROR(__xludf.DUMMYFUNCTION("""COMPUTED_VALUE"""),"India")</f>
        <v>India</v>
      </c>
      <c r="C679" s="1">
        <f>IFERROR(__xludf.DUMMYFUNCTION("""COMPUTED_VALUE"""),500072.0)</f>
        <v>500072</v>
      </c>
      <c r="D679" s="1" t="str">
        <f>IFERROR(__xludf.DUMMYFUNCTION("""COMPUTED_VALUE"""),"Male")</f>
        <v>Male</v>
      </c>
      <c r="E679" s="1" t="str">
        <f>IFERROR(__xludf.DUMMYFUNCTION("""COMPUTED_VALUE"""),"My Parents")</f>
        <v>My Parents</v>
      </c>
      <c r="F679" s="1" t="str">
        <f>IFERROR(__xludf.DUMMYFUNCTION("""COMPUTED_VALUE"""),"No I would not be pursuing Higher Education outside of India")</f>
        <v>No I would not be pursuing Higher Education outside of India</v>
      </c>
      <c r="G679" s="1" t="str">
        <f>IFERROR(__xludf.DUMMYFUNCTION("""COMPUTED_VALUE"""),"This will be hard to do, but if it is the right company I would try")</f>
        <v>This will be hard to do, but if it is the right company I would try</v>
      </c>
      <c r="H679" s="1" t="str">
        <f>IFERROR(__xludf.DUMMYFUNCTION("""COMPUTED_VALUE"""),"Yes")</f>
        <v>Yes</v>
      </c>
      <c r="I679" s="1" t="str">
        <f>IFERROR(__xludf.DUMMYFUNCTION("""COMPUTED_VALUE"""),"Will NOT work for them")</f>
        <v>Will NOT work for them</v>
      </c>
      <c r="J679" s="1">
        <f>IFERROR(__xludf.DUMMYFUNCTION("""COMPUTED_VALUE"""),6.0)</f>
        <v>6</v>
      </c>
      <c r="K679" s="1" t="str">
        <f>IFERROR(__xludf.DUMMYFUNCTION("""COMPUTED_VALUE"""),"Fully Remote with No option to visit offices")</f>
        <v>Fully Remote with No option to visit offices</v>
      </c>
      <c r="L6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79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79" s="1" t="str">
        <f>IFERROR(__xludf.DUMMYFUNCTION("""COMPUTED_VALUE"""),"Manager who clearly describes what she/he needs")</f>
        <v>Manager who clearly describes what she/he needs</v>
      </c>
      <c r="P679" s="1" t="str">
        <f>IFERROR(__xludf.DUMMYFUNCTION("""COMPUTED_VALUE"""),"Work with 5 to 6 people in my team")</f>
        <v>Work with 5 to 6 people in my team</v>
      </c>
      <c r="Q679" s="1" t="str">
        <f>IFERROR(__xludf.DUMMYFUNCTION("""COMPUTED_VALUE"""),"Yes, I Understand this is gonna happen everywhere")</f>
        <v>Yes, I Understand this is gonna happen everywhere</v>
      </c>
      <c r="R679" s="1" t="str">
        <f>IFERROR(__xludf.DUMMYFUNCTION("""COMPUTED_VALUE"""),"This will be hard to do, but if it is the right company I would try")</f>
        <v>This will be hard to do, but if it is the right company I would try</v>
      </c>
      <c r="S679" s="1"/>
    </row>
    <row r="680">
      <c r="A680" s="2">
        <f>IFERROR(__xludf.DUMMYFUNCTION("""COMPUTED_VALUE"""),45021.92039196759)</f>
        <v>45021.92039</v>
      </c>
      <c r="B680" s="1" t="str">
        <f>IFERROR(__xludf.DUMMYFUNCTION("""COMPUTED_VALUE"""),"India")</f>
        <v>India</v>
      </c>
      <c r="C680" s="1">
        <f>IFERROR(__xludf.DUMMYFUNCTION("""COMPUTED_VALUE"""),410206.0)</f>
        <v>410206</v>
      </c>
      <c r="D680" s="1" t="str">
        <f>IFERROR(__xludf.DUMMYFUNCTION("""COMPUTED_VALUE"""),"Male")</f>
        <v>Male</v>
      </c>
      <c r="E680" s="1" t="str">
        <f>IFERROR(__xludf.DUMMYFUNCTION("""COMPUTED_VALUE"""),"People from my circle, but not family members")</f>
        <v>People from my circle, but not family members</v>
      </c>
      <c r="F680" s="1" t="str">
        <f>IFERROR(__xludf.DUMMYFUNCTION("""COMPUTED_VALUE"""),"No I would not be pursuing Higher Education outside of India")</f>
        <v>No I would not be pursuing Higher Education outside of India</v>
      </c>
      <c r="G680" s="1" t="str">
        <f>IFERROR(__xludf.DUMMYFUNCTION("""COMPUTED_VALUE"""),"This will be hard to do, but if it is the right company I would try")</f>
        <v>This will be hard to do, but if it is the right company I would try</v>
      </c>
      <c r="H680" s="1" t="str">
        <f>IFERROR(__xludf.DUMMYFUNCTION("""COMPUTED_VALUE"""),"No")</f>
        <v>No</v>
      </c>
      <c r="I680" s="1" t="str">
        <f>IFERROR(__xludf.DUMMYFUNCTION("""COMPUTED_VALUE"""),"Will NOT work for them")</f>
        <v>Will NOT work for them</v>
      </c>
      <c r="J680" s="1">
        <f>IFERROR(__xludf.DUMMYFUNCTION("""COMPUTED_VALUE"""),5.0)</f>
        <v>5</v>
      </c>
      <c r="K680" s="1" t="str">
        <f>IFERROR(__xludf.DUMMYFUNCTION("""COMPUTED_VALUE"""),"Fully Remote with No option to visit offices")</f>
        <v>Fully Remote with No option to visit offices</v>
      </c>
      <c r="L680" s="1" t="str">
        <f>IFERROR(__xludf.DUMMYFUNCTION("""COMPUTED_VALUE"""),"Employer who appreciates learning and enables that environment")</f>
        <v>Employer who appreciates learning and enables that environment</v>
      </c>
      <c r="M68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680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680" s="1" t="str">
        <f>IFERROR(__xludf.DUMMYFUNCTION("""COMPUTED_VALUE"""),"Manager who explains what is expected, sets a goal and helps achieve it")</f>
        <v>Manager who explains what is expected, sets a goal and helps achieve it</v>
      </c>
      <c r="P680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680" s="1" t="str">
        <f>IFERROR(__xludf.DUMMYFUNCTION("""COMPUTED_VALUE"""),"Yes, I Understand this is gonna happen everywhere")</f>
        <v>Yes, I Understand this is gonna happen everywhere</v>
      </c>
      <c r="R680" s="1" t="str">
        <f>IFERROR(__xludf.DUMMYFUNCTION("""COMPUTED_VALUE"""),"This will be hard to do, but if it is the right company I would try")</f>
        <v>This will be hard to do, but if it is the right company I would try</v>
      </c>
      <c r="S680" s="1"/>
    </row>
    <row r="681">
      <c r="A681" s="2">
        <f>IFERROR(__xludf.DUMMYFUNCTION("""COMPUTED_VALUE"""),45021.92090981481)</f>
        <v>45021.92091</v>
      </c>
      <c r="B681" s="1" t="str">
        <f>IFERROR(__xludf.DUMMYFUNCTION("""COMPUTED_VALUE"""),"India")</f>
        <v>India</v>
      </c>
      <c r="C681" s="1">
        <f>IFERROR(__xludf.DUMMYFUNCTION("""COMPUTED_VALUE"""),577201.0)</f>
        <v>577201</v>
      </c>
      <c r="D681" s="1" t="str">
        <f>IFERROR(__xludf.DUMMYFUNCTION("""COMPUTED_VALUE"""),"Female")</f>
        <v>Female</v>
      </c>
      <c r="E681" s="1" t="str">
        <f>IFERROR(__xludf.DUMMYFUNCTION("""COMPUTED_VALUE"""),"People who have changed the world for better")</f>
        <v>People who have changed the world for better</v>
      </c>
      <c r="F681" s="1" t="str">
        <f>IFERROR(__xludf.DUMMYFUNCTION("""COMPUTED_VALUE"""),"No I would not be pursuing Higher Education outside of India")</f>
        <v>No I would not be pursuing Higher Education outside of India</v>
      </c>
      <c r="G681" s="1" t="str">
        <f>IFERROR(__xludf.DUMMYFUNCTION("""COMPUTED_VALUE"""),"Will work for 3 years or more")</f>
        <v>Will work for 3 years or more</v>
      </c>
      <c r="H681" s="1" t="str">
        <f>IFERROR(__xludf.DUMMYFUNCTION("""COMPUTED_VALUE"""),"No")</f>
        <v>No</v>
      </c>
      <c r="I681" s="1" t="str">
        <f>IFERROR(__xludf.DUMMYFUNCTION("""COMPUTED_VALUE"""),"Will NOT work for them")</f>
        <v>Will NOT work for them</v>
      </c>
      <c r="J681" s="1">
        <f>IFERROR(__xludf.DUMMYFUNCTION("""COMPUTED_VALUE"""),1.0)</f>
        <v>1</v>
      </c>
      <c r="K681" s="1" t="str">
        <f>IFERROR(__xludf.DUMMYFUNCTION("""COMPUTED_VALUE"""),"Hybrid Working Environment with more than 15 days a month at office")</f>
        <v>Hybrid Working Environment with more than 15 days a month at office</v>
      </c>
      <c r="L6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81" s="1" t="str">
        <f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681" s="1" t="str">
        <f>IFERROR(__xludf.DUMMYFUNCTION("""COMPUTED_VALUE"""),"Manager who explains what is expected, sets a goal and helps achieve it")</f>
        <v>Manager who explains what is expected, sets a goal and helps achieve it</v>
      </c>
      <c r="P681" s="1" t="str">
        <f>IFERROR(__xludf.DUMMYFUNCTION("""COMPUTED_VALUE"""),"Work with more than 10 people in my team")</f>
        <v>Work with more than 10 people in my team</v>
      </c>
      <c r="Q681" s="1" t="str">
        <f>IFERROR(__xludf.DUMMYFUNCTION("""COMPUTED_VALUE"""),"Yes, I Understand this is gonna happen everywhere")</f>
        <v>Yes, I Understand this is gonna happen everywhere</v>
      </c>
      <c r="R681" s="1" t="str">
        <f>IFERROR(__xludf.DUMMYFUNCTION("""COMPUTED_VALUE"""),"Will work for 7 years or more")</f>
        <v>Will work for 7 years or more</v>
      </c>
      <c r="S681" s="1"/>
    </row>
    <row r="682">
      <c r="A682" s="2">
        <f>IFERROR(__xludf.DUMMYFUNCTION("""COMPUTED_VALUE"""),45021.92271922454)</f>
        <v>45021.92272</v>
      </c>
      <c r="B682" s="1" t="str">
        <f>IFERROR(__xludf.DUMMYFUNCTION("""COMPUTED_VALUE"""),"India")</f>
        <v>India</v>
      </c>
      <c r="C682" s="1">
        <f>IFERROR(__xludf.DUMMYFUNCTION("""COMPUTED_VALUE"""),632007.0)</f>
        <v>632007</v>
      </c>
      <c r="D682" s="1" t="str">
        <f>IFERROR(__xludf.DUMMYFUNCTION("""COMPUTED_VALUE"""),"Male")</f>
        <v>Male</v>
      </c>
      <c r="E682" s="1" t="str">
        <f>IFERROR(__xludf.DUMMYFUNCTION("""COMPUTED_VALUE"""),"Influencers who had successful careers")</f>
        <v>Influencers who had successful careers</v>
      </c>
      <c r="F682" s="1" t="str">
        <f>IFERROR(__xludf.DUMMYFUNCTION("""COMPUTED_VALUE"""),"No, But if someone could bare the cost I will")</f>
        <v>No, But if someone could bare the cost I will</v>
      </c>
      <c r="G682" s="1" t="str">
        <f>IFERROR(__xludf.DUMMYFUNCTION("""COMPUTED_VALUE"""),"This will be hard to do, but if it is the right company I would try")</f>
        <v>This will be hard to do, but if it is the right company I would try</v>
      </c>
      <c r="H682" s="1" t="str">
        <f>IFERROR(__xludf.DUMMYFUNCTION("""COMPUTED_VALUE"""),"No")</f>
        <v>No</v>
      </c>
      <c r="I682" s="1" t="str">
        <f>IFERROR(__xludf.DUMMYFUNCTION("""COMPUTED_VALUE"""),"Will NOT work for them")</f>
        <v>Will NOT work for them</v>
      </c>
      <c r="J682" s="1">
        <f>IFERROR(__xludf.DUMMYFUNCTION("""COMPUTED_VALUE"""),8.0)</f>
        <v>8</v>
      </c>
      <c r="K682" s="1" t="str">
        <f>IFERROR(__xludf.DUMMYFUNCTION("""COMPUTED_VALUE"""),"Fully Remote with Options to travel as and when needed")</f>
        <v>Fully Remote with Options to travel as and when needed</v>
      </c>
      <c r="L6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82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682" s="1" t="str">
        <f>IFERROR(__xludf.DUMMYFUNCTION("""COMPUTED_VALUE"""),"Manager who sets goal and helps me achieve it")</f>
        <v>Manager who sets goal and helps me achieve it</v>
      </c>
      <c r="P682" s="1" t="str">
        <f>IFERROR(__xludf.DUMMYFUNCTION("""COMPUTED_VALUE"""),"Work with 5 to 6 people in my team")</f>
        <v>Work with 5 to 6 people in my team</v>
      </c>
      <c r="Q682" s="1" t="str">
        <f>IFERROR(__xludf.DUMMYFUNCTION("""COMPUTED_VALUE"""),"Yes, I Understand this is gonna happen everywhere")</f>
        <v>Yes, I Understand this is gonna happen everywhere</v>
      </c>
      <c r="R682" s="1" t="str">
        <f>IFERROR(__xludf.DUMMYFUNCTION("""COMPUTED_VALUE"""),"No way")</f>
        <v>No way</v>
      </c>
      <c r="S682" s="1"/>
    </row>
    <row r="683">
      <c r="A683" s="2">
        <f>IFERROR(__xludf.DUMMYFUNCTION("""COMPUTED_VALUE"""),45021.929209131944)</f>
        <v>45021.92921</v>
      </c>
      <c r="B683" s="1" t="str">
        <f>IFERROR(__xludf.DUMMYFUNCTION("""COMPUTED_VALUE"""),"India")</f>
        <v>India</v>
      </c>
      <c r="C683" s="1">
        <f>IFERROR(__xludf.DUMMYFUNCTION("""COMPUTED_VALUE"""),201009.0)</f>
        <v>201009</v>
      </c>
      <c r="D683" s="1" t="str">
        <f>IFERROR(__xludf.DUMMYFUNCTION("""COMPUTED_VALUE"""),"Male")</f>
        <v>Male</v>
      </c>
      <c r="E683" s="1" t="str">
        <f>IFERROR(__xludf.DUMMYFUNCTION("""COMPUTED_VALUE"""),"People who have changed the world for better")</f>
        <v>People who have changed the world for better</v>
      </c>
      <c r="F683" s="1" t="str">
        <f>IFERROR(__xludf.DUMMYFUNCTION("""COMPUTED_VALUE"""),"No I would not be pursuing Higher Education outside of India")</f>
        <v>No I would not be pursuing Higher Education outside of India</v>
      </c>
      <c r="G683" s="1" t="str">
        <f>IFERROR(__xludf.DUMMYFUNCTION("""COMPUTED_VALUE"""),"Will work for 3 years or more")</f>
        <v>Will work for 3 years or more</v>
      </c>
      <c r="H683" s="1" t="str">
        <f>IFERROR(__xludf.DUMMYFUNCTION("""COMPUTED_VALUE"""),"No")</f>
        <v>No</v>
      </c>
      <c r="I683" s="1" t="str">
        <f>IFERROR(__xludf.DUMMYFUNCTION("""COMPUTED_VALUE"""),"Will NOT work for them")</f>
        <v>Will NOT work for them</v>
      </c>
      <c r="J683" s="1">
        <f>IFERROR(__xludf.DUMMYFUNCTION("""COMPUTED_VALUE"""),2.0)</f>
        <v>2</v>
      </c>
      <c r="K683" s="1" t="str">
        <f>IFERROR(__xludf.DUMMYFUNCTION("""COMPUTED_VALUE"""),"Hybrid Working Environment with less than 3 days a month at office")</f>
        <v>Hybrid Working Environment with less than 3 days a month at office</v>
      </c>
      <c r="L6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83" s="1" t="str">
        <f>IFERROR(__xludf.DUMMYFUNCTION("""COMPUTED_VALUE"""),"Teaching in any of the institutes/colleges/online or offline, Manage and drive End-to-End Projects or Products, Design and Develop amazing software, Look deeply into Data and generate insights")</f>
        <v>Teaching in any of the institutes/colleges/online or offline, Manage and drive End-to-End Projects or Products, Design and Develop amazing software, Look deeply into Data and generate insights</v>
      </c>
      <c r="O683" s="1" t="str">
        <f>IFERROR(__xludf.DUMMYFUNCTION("""COMPUTED_VALUE"""),"Manager who explains what is expected, sets a goal and helps achieve it")</f>
        <v>Manager who explains what is expected, sets a goal and helps achieve it</v>
      </c>
      <c r="P683" s="1" t="str">
        <f>IFERROR(__xludf.DUMMYFUNCTION("""COMPUTED_VALUE"""),"Work with 5 to 6 people in my team")</f>
        <v>Work with 5 to 6 people in my team</v>
      </c>
      <c r="Q683" s="1" t="str">
        <f>IFERROR(__xludf.DUMMYFUNCTION("""COMPUTED_VALUE"""),"Yes, I Understand this is gonna happen everywhere")</f>
        <v>Yes, I Understand this is gonna happen everywhere</v>
      </c>
      <c r="R683" s="1" t="str">
        <f>IFERROR(__xludf.DUMMYFUNCTION("""COMPUTED_VALUE"""),"This will be hard to do, but if it is the right company I would try")</f>
        <v>This will be hard to do, but if it is the right company I would try</v>
      </c>
      <c r="S683" s="1"/>
    </row>
    <row r="684">
      <c r="A684" s="2">
        <f>IFERROR(__xludf.DUMMYFUNCTION("""COMPUTED_VALUE"""),45021.93647518518)</f>
        <v>45021.93648</v>
      </c>
      <c r="B684" s="1" t="str">
        <f>IFERROR(__xludf.DUMMYFUNCTION("""COMPUTED_VALUE"""),"India")</f>
        <v>India</v>
      </c>
      <c r="C684" s="1">
        <f>IFERROR(__xludf.DUMMYFUNCTION("""COMPUTED_VALUE"""),510101.0)</f>
        <v>510101</v>
      </c>
      <c r="D684" s="1" t="str">
        <f>IFERROR(__xludf.DUMMYFUNCTION("""COMPUTED_VALUE"""),"Male")</f>
        <v>Male</v>
      </c>
      <c r="E684" s="1" t="str">
        <f>IFERROR(__xludf.DUMMYFUNCTION("""COMPUTED_VALUE"""),"Influencers who had successful careers")</f>
        <v>Influencers who had successful careers</v>
      </c>
      <c r="F684" s="1" t="str">
        <f>IFERROR(__xludf.DUMMYFUNCTION("""COMPUTED_VALUE"""),"No, But if someone could bare the cost I will")</f>
        <v>No, But if someone could bare the cost I will</v>
      </c>
      <c r="G684" s="1" t="str">
        <f>IFERROR(__xludf.DUMMYFUNCTION("""COMPUTED_VALUE"""),"Will work for 3 years or more")</f>
        <v>Will work for 3 years or more</v>
      </c>
      <c r="H684" s="1" t="str">
        <f>IFERROR(__xludf.DUMMYFUNCTION("""COMPUTED_VALUE"""),"No")</f>
        <v>No</v>
      </c>
      <c r="I684" s="1" t="str">
        <f>IFERROR(__xludf.DUMMYFUNCTION("""COMPUTED_VALUE"""),"Will NOT work for them")</f>
        <v>Will NOT work for them</v>
      </c>
      <c r="J684" s="1">
        <f>IFERROR(__xludf.DUMMYFUNCTION("""COMPUTED_VALUE"""),10.0)</f>
        <v>10</v>
      </c>
      <c r="K684" s="1" t="str">
        <f>IFERROR(__xludf.DUMMYFUNCTION("""COMPUTED_VALUE"""),"Every Day Office Environment")</f>
        <v>Every Day Office Environment</v>
      </c>
      <c r="L684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684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8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684" s="1" t="str">
        <f>IFERROR(__xludf.DUMMYFUNCTION("""COMPUTED_VALUE"""),"Manager who sets goal and helps me achieve it")</f>
        <v>Manager who sets goal and helps me achieve it</v>
      </c>
      <c r="P684" s="1" t="str">
        <f>IFERROR(__xludf.DUMMYFUNCTION("""COMPUTED_VALUE"""),"Work alone")</f>
        <v>Work alone</v>
      </c>
      <c r="Q684" s="1" t="str">
        <f>IFERROR(__xludf.DUMMYFUNCTION("""COMPUTED_VALUE"""),"I have NO other choice")</f>
        <v>I have NO other choice</v>
      </c>
      <c r="R684" s="1" t="str">
        <f>IFERROR(__xludf.DUMMYFUNCTION("""COMPUTED_VALUE"""),"No way")</f>
        <v>No way</v>
      </c>
      <c r="S684" s="1"/>
    </row>
    <row r="685">
      <c r="A685" s="2">
        <f>IFERROR(__xludf.DUMMYFUNCTION("""COMPUTED_VALUE"""),45021.94000120371)</f>
        <v>45021.94</v>
      </c>
      <c r="B685" s="1" t="str">
        <f>IFERROR(__xludf.DUMMYFUNCTION("""COMPUTED_VALUE"""),"India")</f>
        <v>India</v>
      </c>
      <c r="C685" s="1">
        <f>IFERROR(__xludf.DUMMYFUNCTION("""COMPUTED_VALUE"""),122001.0)</f>
        <v>122001</v>
      </c>
      <c r="D685" s="1" t="str">
        <f>IFERROR(__xludf.DUMMYFUNCTION("""COMPUTED_VALUE"""),"Male")</f>
        <v>Male</v>
      </c>
      <c r="E685" s="1" t="str">
        <f>IFERROR(__xludf.DUMMYFUNCTION("""COMPUTED_VALUE"""),"People who have changed the world for better")</f>
        <v>People who have changed the world for better</v>
      </c>
      <c r="F685" s="1" t="str">
        <f>IFERROR(__xludf.DUMMYFUNCTION("""COMPUTED_VALUE"""),"No I would not be pursuing Higher Education outside of India")</f>
        <v>No I would not be pursuing Higher Education outside of India</v>
      </c>
      <c r="G685" s="1" t="str">
        <f>IFERROR(__xludf.DUMMYFUNCTION("""COMPUTED_VALUE"""),"Will work for 3 years or more")</f>
        <v>Will work for 3 years or more</v>
      </c>
      <c r="H685" s="1" t="str">
        <f>IFERROR(__xludf.DUMMYFUNCTION("""COMPUTED_VALUE"""),"Yes")</f>
        <v>Yes</v>
      </c>
      <c r="I685" s="1" t="str">
        <f>IFERROR(__xludf.DUMMYFUNCTION("""COMPUTED_VALUE"""),"Will work for them")</f>
        <v>Will work for them</v>
      </c>
      <c r="J685" s="1">
        <f>IFERROR(__xludf.DUMMYFUNCTION("""COMPUTED_VALUE"""),10.0)</f>
        <v>10</v>
      </c>
      <c r="K685" s="1" t="str">
        <f>IFERROR(__xludf.DUMMYFUNCTION("""COMPUTED_VALUE"""),"Fully Remote with Options to travel as and when needed")</f>
        <v>Fully Remote with Options to travel as and when needed</v>
      </c>
      <c r="L6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85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685" s="1" t="str">
        <f>IFERROR(__xludf.DUMMYFUNCTION("""COMPUTED_VALUE"""),"Manager who clearly describes what she/he needs")</f>
        <v>Manager who clearly describes what she/he needs</v>
      </c>
      <c r="P685" s="1" t="str">
        <f>IFERROR(__xludf.DUMMYFUNCTION("""COMPUTED_VALUE"""),"Work alone, Work with 5 to 6 people in my team")</f>
        <v>Work alone, Work with 5 to 6 people in my team</v>
      </c>
      <c r="Q685" s="1" t="str">
        <f>IFERROR(__xludf.DUMMYFUNCTION("""COMPUTED_VALUE"""),"No")</f>
        <v>No</v>
      </c>
      <c r="R685" s="1" t="str">
        <f>IFERROR(__xludf.DUMMYFUNCTION("""COMPUTED_VALUE"""),"Will work for 7 years or more")</f>
        <v>Will work for 7 years or more</v>
      </c>
      <c r="S685" s="1"/>
    </row>
    <row r="686">
      <c r="A686" s="2">
        <f>IFERROR(__xludf.DUMMYFUNCTION("""COMPUTED_VALUE"""),45021.94351917824)</f>
        <v>45021.94352</v>
      </c>
      <c r="B686" s="1" t="str">
        <f>IFERROR(__xludf.DUMMYFUNCTION("""COMPUTED_VALUE"""),"India")</f>
        <v>India</v>
      </c>
      <c r="C686" s="1">
        <f>IFERROR(__xludf.DUMMYFUNCTION("""COMPUTED_VALUE"""),305001.0)</f>
        <v>305001</v>
      </c>
      <c r="D686" s="1" t="str">
        <f>IFERROR(__xludf.DUMMYFUNCTION("""COMPUTED_VALUE"""),"Male")</f>
        <v>Male</v>
      </c>
      <c r="E686" s="1" t="str">
        <f>IFERROR(__xludf.DUMMYFUNCTION("""COMPUTED_VALUE"""),"My Parents")</f>
        <v>My Parents</v>
      </c>
      <c r="F686" s="1" t="str">
        <f>IFERROR(__xludf.DUMMYFUNCTION("""COMPUTED_VALUE"""),"No, But if someone could bare the cost I will")</f>
        <v>No, But if someone could bare the cost I will</v>
      </c>
      <c r="G686" s="1" t="str">
        <f>IFERROR(__xludf.DUMMYFUNCTION("""COMPUTED_VALUE"""),"Will work for 3 years or more")</f>
        <v>Will work for 3 years or more</v>
      </c>
      <c r="H686" s="1" t="str">
        <f>IFERROR(__xludf.DUMMYFUNCTION("""COMPUTED_VALUE"""),"Yes")</f>
        <v>Yes</v>
      </c>
      <c r="I686" s="1" t="str">
        <f>IFERROR(__xludf.DUMMYFUNCTION("""COMPUTED_VALUE"""),"Will work for them")</f>
        <v>Will work for them</v>
      </c>
      <c r="J686" s="1">
        <f>IFERROR(__xludf.DUMMYFUNCTION("""COMPUTED_VALUE"""),2.0)</f>
        <v>2</v>
      </c>
      <c r="K686" s="1" t="str">
        <f>IFERROR(__xludf.DUMMYFUNCTION("""COMPUTED_VALUE"""),"Hybrid Working Environment with more than 15 days a month at office")</f>
        <v>Hybrid Working Environment with more than 15 days a month at office</v>
      </c>
      <c r="L686" s="1" t="str">
        <f>IFERROR(__xludf.DUMMYFUNCTION("""COMPUTED_VALUE"""),"Employer who appreciates learning and enables that environment")</f>
        <v>Employer who appreciates learning and enables that environment</v>
      </c>
      <c r="M68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86" s="1" t="str">
        <f>IFERROR(__xludf.DUMMYFUNCTION("""COMPUTED_VALUE"""),"Teaching in any of the institutes/colleges/online or offline, Look deeply into Data and generate insights, Become a content Creator in some platform, Entrepreneur or Start Up")</f>
        <v>Teaching in any of the institutes/colleges/online or offline, Look deeply into Data and generate insights, Become a content Creator in some platform, Entrepreneur or Start Up</v>
      </c>
      <c r="O686" s="1" t="str">
        <f>IFERROR(__xludf.DUMMYFUNCTION("""COMPUTED_VALUE"""),"Manager who explains what is expected, sets a goal and helps achieve it")</f>
        <v>Manager who explains what is expected, sets a goal and helps achieve it</v>
      </c>
      <c r="P686" s="1" t="str">
        <f>IFERROR(__xludf.DUMMYFUNCTION("""COMPUTED_VALUE"""),"Work with 2 to 3 people in my team")</f>
        <v>Work with 2 to 3 people in my team</v>
      </c>
      <c r="Q686" s="1" t="str">
        <f>IFERROR(__xludf.DUMMYFUNCTION("""COMPUTED_VALUE"""),"Yes")</f>
        <v>Yes</v>
      </c>
      <c r="R686" s="1" t="str">
        <f>IFERROR(__xludf.DUMMYFUNCTION("""COMPUTED_VALUE"""),"Will work for 7 years or more")</f>
        <v>Will work for 7 years or more</v>
      </c>
      <c r="S686" s="1"/>
    </row>
    <row r="687">
      <c r="A687" s="2">
        <f>IFERROR(__xludf.DUMMYFUNCTION("""COMPUTED_VALUE"""),45021.94394140046)</f>
        <v>45021.94394</v>
      </c>
      <c r="B687" s="1" t="str">
        <f>IFERROR(__xludf.DUMMYFUNCTION("""COMPUTED_VALUE"""),"India")</f>
        <v>India</v>
      </c>
      <c r="C687" s="1">
        <f>IFERROR(__xludf.DUMMYFUNCTION("""COMPUTED_VALUE"""),110059.0)</f>
        <v>110059</v>
      </c>
      <c r="D687" s="1" t="str">
        <f>IFERROR(__xludf.DUMMYFUNCTION("""COMPUTED_VALUE"""),"Female")</f>
        <v>Female</v>
      </c>
      <c r="E687" s="1" t="str">
        <f>IFERROR(__xludf.DUMMYFUNCTION("""COMPUTED_VALUE"""),"People who have changed the world for better")</f>
        <v>People who have changed the world for better</v>
      </c>
      <c r="F687" s="1" t="str">
        <f>IFERROR(__xludf.DUMMYFUNCTION("""COMPUTED_VALUE"""),"Yes, I will earn and do that")</f>
        <v>Yes, I will earn and do that</v>
      </c>
      <c r="G687" s="1" t="str">
        <f>IFERROR(__xludf.DUMMYFUNCTION("""COMPUTED_VALUE"""),"This will be hard to do, but if it is the right company I would try")</f>
        <v>This will be hard to do, but if it is the right company I would try</v>
      </c>
      <c r="H687" s="1" t="str">
        <f>IFERROR(__xludf.DUMMYFUNCTION("""COMPUTED_VALUE"""),"Yes")</f>
        <v>Yes</v>
      </c>
      <c r="I687" s="1" t="str">
        <f>IFERROR(__xludf.DUMMYFUNCTION("""COMPUTED_VALUE"""),"Will NOT work for them")</f>
        <v>Will NOT work for them</v>
      </c>
      <c r="J687" s="1">
        <f>IFERROR(__xludf.DUMMYFUNCTION("""COMPUTED_VALUE"""),6.0)</f>
        <v>6</v>
      </c>
      <c r="K687" s="1" t="str">
        <f>IFERROR(__xludf.DUMMYFUNCTION("""COMPUTED_VALUE"""),"Fully Remote with No option to visit offices")</f>
        <v>Fully Remote with No option to visit offices</v>
      </c>
      <c r="L687" s="1" t="str">
        <f>IFERROR(__xludf.DUMMYFUNCTION("""COMPUTED_VALUE"""),"Employer who appreciates learning and enables that environment")</f>
        <v>Employer who appreciates learning and enables that environment</v>
      </c>
      <c r="M6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87" s="1" t="str">
        <f>IFERROR(__xludf.DUMMYFUNCTION("""COMPUTED_VALUE"""),"Business Operations in any organization, Work as a freelancer and do my thing my way, Become a content Creator in some platform, Manufacturing / Oil and Gas/ Construction / Hard Physical Work related")</f>
        <v>Business Operations in any organization, Work as a freelancer and do my thing my way, Become a content Creator in some platform, Manufacturing / Oil and Gas/ Construction / Hard Physical Work related</v>
      </c>
      <c r="O687" s="1" t="str">
        <f>IFERROR(__xludf.DUMMYFUNCTION("""COMPUTED_VALUE"""),"Manager who explains what is expected, sets a goal and helps achieve it")</f>
        <v>Manager who explains what is expected, sets a goal and helps achieve it</v>
      </c>
      <c r="P687" s="1" t="str">
        <f>IFERROR(__xludf.DUMMYFUNCTION("""COMPUTED_VALUE"""),"Work with 7 to 10 or more people in my team")</f>
        <v>Work with 7 to 10 or more people in my team</v>
      </c>
      <c r="Q687" s="1" t="str">
        <f>IFERROR(__xludf.DUMMYFUNCTION("""COMPUTED_VALUE"""),"Yes, I Understand this is gonna happen everywhere")</f>
        <v>Yes, I Understand this is gonna happen everywhere</v>
      </c>
      <c r="R687" s="1" t="str">
        <f>IFERROR(__xludf.DUMMYFUNCTION("""COMPUTED_VALUE"""),"No way")</f>
        <v>No way</v>
      </c>
      <c r="S687" s="1"/>
    </row>
    <row r="688">
      <c r="A688" s="2">
        <f>IFERROR(__xludf.DUMMYFUNCTION("""COMPUTED_VALUE"""),45021.94408037037)</f>
        <v>45021.94408</v>
      </c>
      <c r="B688" s="1" t="str">
        <f>IFERROR(__xludf.DUMMYFUNCTION("""COMPUTED_VALUE"""),"India")</f>
        <v>India</v>
      </c>
      <c r="C688" s="1">
        <f>IFERROR(__xludf.DUMMYFUNCTION("""COMPUTED_VALUE"""),400072.0)</f>
        <v>400072</v>
      </c>
      <c r="D688" s="1" t="str">
        <f>IFERROR(__xludf.DUMMYFUNCTION("""COMPUTED_VALUE"""),"Male")</f>
        <v>Male</v>
      </c>
      <c r="E688" s="1" t="str">
        <f>IFERROR(__xludf.DUMMYFUNCTION("""COMPUTED_VALUE"""),"Influencers who had successful careers")</f>
        <v>Influencers who had successful careers</v>
      </c>
      <c r="F688" s="1" t="str">
        <f>IFERROR(__xludf.DUMMYFUNCTION("""COMPUTED_VALUE"""),"Yes, I will earn and do that")</f>
        <v>Yes, I will earn and do that</v>
      </c>
      <c r="G688" s="1" t="str">
        <f>IFERROR(__xludf.DUMMYFUNCTION("""COMPUTED_VALUE"""),"This will be hard to do, but if it is the right company I would try")</f>
        <v>This will be hard to do, but if it is the right company I would try</v>
      </c>
      <c r="H688" s="1" t="str">
        <f>IFERROR(__xludf.DUMMYFUNCTION("""COMPUTED_VALUE"""),"No")</f>
        <v>No</v>
      </c>
      <c r="I688" s="1" t="str">
        <f>IFERROR(__xludf.DUMMYFUNCTION("""COMPUTED_VALUE"""),"Will NOT work for them")</f>
        <v>Will NOT work for them</v>
      </c>
      <c r="J688" s="1">
        <f>IFERROR(__xludf.DUMMYFUNCTION("""COMPUTED_VALUE"""),5.0)</f>
        <v>5</v>
      </c>
      <c r="K688" s="1" t="str">
        <f>IFERROR(__xludf.DUMMYFUNCTION("""COMPUTED_VALUE"""),"Hybrid Working Environment with less than 3 days a month at office")</f>
        <v>Hybrid Working Environment with less than 3 days a month at office</v>
      </c>
      <c r="L6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8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688" s="1" t="str">
        <f>IFERROR(__xludf.DUMMYFUNCTION("""COMPUTED_VALUE"""),"Manager who explains what is expected, sets a goal and helps achieve it")</f>
        <v>Manager who explains what is expected, sets a goal and helps achieve it</v>
      </c>
      <c r="P68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688" s="1" t="str">
        <f>IFERROR(__xludf.DUMMYFUNCTION("""COMPUTED_VALUE"""),"Yes, I Understand this is gonna happen everywhere")</f>
        <v>Yes, I Understand this is gonna happen everywhere</v>
      </c>
      <c r="R688" s="1" t="str">
        <f>IFERROR(__xludf.DUMMYFUNCTION("""COMPUTED_VALUE"""),"This will be hard to do, but if it is the right company I would try")</f>
        <v>This will be hard to do, but if it is the right company I would try</v>
      </c>
      <c r="S688" s="1"/>
    </row>
    <row r="689">
      <c r="A689" s="2">
        <f>IFERROR(__xludf.DUMMYFUNCTION("""COMPUTED_VALUE"""),45021.94658118056)</f>
        <v>45021.94658</v>
      </c>
      <c r="B689" s="1" t="str">
        <f>IFERROR(__xludf.DUMMYFUNCTION("""COMPUTED_VALUE"""),"India")</f>
        <v>India</v>
      </c>
      <c r="C689" s="1">
        <f>IFERROR(__xludf.DUMMYFUNCTION("""COMPUTED_VALUE"""),620011.0)</f>
        <v>620011</v>
      </c>
      <c r="D689" s="1" t="str">
        <f>IFERROR(__xludf.DUMMYFUNCTION("""COMPUTED_VALUE"""),"Female")</f>
        <v>Female</v>
      </c>
      <c r="E689" s="1" t="str">
        <f>IFERROR(__xludf.DUMMYFUNCTION("""COMPUTED_VALUE"""),"People from my circle, but not family members")</f>
        <v>People from my circle, but not family members</v>
      </c>
      <c r="F689" s="1" t="str">
        <f>IFERROR(__xludf.DUMMYFUNCTION("""COMPUTED_VALUE"""),"No, But if someone could bare the cost I will")</f>
        <v>No, But if someone could bare the cost I will</v>
      </c>
      <c r="G689" s="1" t="str">
        <f>IFERROR(__xludf.DUMMYFUNCTION("""COMPUTED_VALUE"""),"This will be hard to do, but if it is the right company I would try")</f>
        <v>This will be hard to do, but if it is the right company I would try</v>
      </c>
      <c r="H689" s="1" t="str">
        <f>IFERROR(__xludf.DUMMYFUNCTION("""COMPUTED_VALUE"""),"Yes")</f>
        <v>Yes</v>
      </c>
      <c r="I689" s="1" t="str">
        <f>IFERROR(__xludf.DUMMYFUNCTION("""COMPUTED_VALUE"""),"Will NOT work for them")</f>
        <v>Will NOT work for them</v>
      </c>
      <c r="J689" s="1">
        <f>IFERROR(__xludf.DUMMYFUNCTION("""COMPUTED_VALUE"""),3.0)</f>
        <v>3</v>
      </c>
      <c r="K689" s="1" t="str">
        <f>IFERROR(__xludf.DUMMYFUNCTION("""COMPUTED_VALUE"""),"Hybrid Working Environment with more than 15 days a month at office")</f>
        <v>Hybrid Working Environment with more than 15 days a month at office</v>
      </c>
      <c r="L6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689" s="1" t="str">
        <f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689" s="1" t="str">
        <f>IFERROR(__xludf.DUMMYFUNCTION("""COMPUTED_VALUE"""),"Manager who sets targets and expects me to achieve it")</f>
        <v>Manager who sets targets and expects me to achieve it</v>
      </c>
      <c r="P689" s="1" t="str">
        <f>IFERROR(__xludf.DUMMYFUNCTION("""COMPUTED_VALUE"""),"Work with 5 to 6 people in my team")</f>
        <v>Work with 5 to 6 people in my team</v>
      </c>
      <c r="Q689" s="1" t="str">
        <f>IFERROR(__xludf.DUMMYFUNCTION("""COMPUTED_VALUE"""),"Yes")</f>
        <v>Yes</v>
      </c>
      <c r="R689" s="1" t="str">
        <f>IFERROR(__xludf.DUMMYFUNCTION("""COMPUTED_VALUE"""),"No way")</f>
        <v>No way</v>
      </c>
      <c r="S689" s="1"/>
    </row>
    <row r="690">
      <c r="A690" s="2">
        <f>IFERROR(__xludf.DUMMYFUNCTION("""COMPUTED_VALUE"""),45021.94834408565)</f>
        <v>45021.94834</v>
      </c>
      <c r="B690" s="1" t="str">
        <f>IFERROR(__xludf.DUMMYFUNCTION("""COMPUTED_VALUE"""),"India")</f>
        <v>India</v>
      </c>
      <c r="C690" s="1">
        <f>IFERROR(__xludf.DUMMYFUNCTION("""COMPUTED_VALUE"""),110059.0)</f>
        <v>110059</v>
      </c>
      <c r="D690" s="1" t="str">
        <f>IFERROR(__xludf.DUMMYFUNCTION("""COMPUTED_VALUE"""),"Female")</f>
        <v>Female</v>
      </c>
      <c r="E690" s="1" t="str">
        <f>IFERROR(__xludf.DUMMYFUNCTION("""COMPUTED_VALUE"""),"People who have changed the world for better")</f>
        <v>People who have changed the world for better</v>
      </c>
      <c r="F690" s="1" t="str">
        <f>IFERROR(__xludf.DUMMYFUNCTION("""COMPUTED_VALUE"""),"Yes, I will earn and do that")</f>
        <v>Yes, I will earn and do that</v>
      </c>
      <c r="G690" s="1" t="str">
        <f>IFERROR(__xludf.DUMMYFUNCTION("""COMPUTED_VALUE"""),"No way")</f>
        <v>No way</v>
      </c>
      <c r="H690" s="1" t="str">
        <f>IFERROR(__xludf.DUMMYFUNCTION("""COMPUTED_VALUE"""),"Yes")</f>
        <v>Yes</v>
      </c>
      <c r="I690" s="1" t="str">
        <f>IFERROR(__xludf.DUMMYFUNCTION("""COMPUTED_VALUE"""),"Will NOT work for them")</f>
        <v>Will NOT work for them</v>
      </c>
      <c r="J690" s="1">
        <f>IFERROR(__xludf.DUMMYFUNCTION("""COMPUTED_VALUE"""),4.0)</f>
        <v>4</v>
      </c>
      <c r="K690" s="1" t="str">
        <f>IFERROR(__xludf.DUMMYFUNCTION("""COMPUTED_VALUE"""),"Hybrid Working Environment with less than 3 days a month at office")</f>
        <v>Hybrid Working Environment with less than 3 days a month at office</v>
      </c>
      <c r="L690" s="1" t="str">
        <f>IFERROR(__xludf.DUMMYFUNCTION("""COMPUTED_VALUE"""),"Employer who rewards learning and enables that environment")</f>
        <v>Employer who rewards learning and enables that environment</v>
      </c>
      <c r="M69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90" s="1" t="str">
        <f>IFERROR(__xludf.DUMMYFUNCTION("""COMPUTED_VALUE"""),"Design and Creative strategy in any company, Teaching in any of the institutes/colleges/online or offline, Work as a freelancer and do my thing my way, Manufacturing / Oil and Gas/ Construction / Hard Physical Work related")</f>
        <v>Design and Creative strategy in any company, Teaching in any of the institutes/colleges/online or offline, Work as a freelancer and do my thing my way, Manufacturing / Oil and Gas/ Construction / Hard Physical Work related</v>
      </c>
      <c r="O690" s="1" t="str">
        <f>IFERROR(__xludf.DUMMYFUNCTION("""COMPUTED_VALUE"""),"Manager who explains what is expected, sets a goal and helps achieve it")</f>
        <v>Manager who explains what is expected, sets a goal and helps achieve it</v>
      </c>
      <c r="P690" s="1" t="str">
        <f>IFERROR(__xludf.DUMMYFUNCTION("""COMPUTED_VALUE"""),"Work with 5 to 6 people in my team")</f>
        <v>Work with 5 to 6 people in my team</v>
      </c>
      <c r="Q690" s="1" t="str">
        <f>IFERROR(__xludf.DUMMYFUNCTION("""COMPUTED_VALUE"""),"I have NO other choice")</f>
        <v>I have NO other choice</v>
      </c>
      <c r="R690" s="1" t="str">
        <f>IFERROR(__xludf.DUMMYFUNCTION("""COMPUTED_VALUE"""),"No way")</f>
        <v>No way</v>
      </c>
      <c r="S690" s="1"/>
    </row>
    <row r="691">
      <c r="A691" s="2">
        <f>IFERROR(__xludf.DUMMYFUNCTION("""COMPUTED_VALUE"""),45021.957005752316)</f>
        <v>45021.95701</v>
      </c>
      <c r="B691" s="1" t="str">
        <f>IFERROR(__xludf.DUMMYFUNCTION("""COMPUTED_VALUE"""),"India")</f>
        <v>India</v>
      </c>
      <c r="C691" s="1">
        <f>IFERROR(__xludf.DUMMYFUNCTION("""COMPUTED_VALUE"""),641663.0)</f>
        <v>641663</v>
      </c>
      <c r="D691" s="1" t="str">
        <f>IFERROR(__xludf.DUMMYFUNCTION("""COMPUTED_VALUE"""),"Female")</f>
        <v>Female</v>
      </c>
      <c r="E691" s="1" t="str">
        <f>IFERROR(__xludf.DUMMYFUNCTION("""COMPUTED_VALUE"""),"People who have changed the world for better")</f>
        <v>People who have changed the world for better</v>
      </c>
      <c r="F691" s="1" t="str">
        <f>IFERROR(__xludf.DUMMYFUNCTION("""COMPUTED_VALUE"""),"No, But if someone could bare the cost I will")</f>
        <v>No, But if someone could bare the cost I will</v>
      </c>
      <c r="G691" s="1" t="str">
        <f>IFERROR(__xludf.DUMMYFUNCTION("""COMPUTED_VALUE"""),"This will be hard to do, but if it is the right company I would try")</f>
        <v>This will be hard to do, but if it is the right company I would try</v>
      </c>
      <c r="H691" s="1" t="str">
        <f>IFERROR(__xludf.DUMMYFUNCTION("""COMPUTED_VALUE"""),"Yes")</f>
        <v>Yes</v>
      </c>
      <c r="I691" s="1" t="str">
        <f>IFERROR(__xludf.DUMMYFUNCTION("""COMPUTED_VALUE"""),"Will NOT work for them")</f>
        <v>Will NOT work for them</v>
      </c>
      <c r="J691" s="1">
        <f>IFERROR(__xludf.DUMMYFUNCTION("""COMPUTED_VALUE"""),3.0)</f>
        <v>3</v>
      </c>
      <c r="K691" s="1" t="str">
        <f>IFERROR(__xludf.DUMMYFUNCTION("""COMPUTED_VALUE"""),"Fully Remote with No option to visit offices")</f>
        <v>Fully Remote with No option to visit offices</v>
      </c>
      <c r="L6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691" s="1" t="str">
        <f>IFERROR(__xludf.DUMMYFUNCTION("""COMPUTED_VALUE"""),"Teaching in any of the institutes/colleges/online or offline, Business Operations in any organization, Become a content Creator in some platform, Entrepreneur or Start Up")</f>
        <v>Teaching in any of the institutes/colleges/online or offline, Business Operations in any organization, Become a content Creator in some platform, Entrepreneur or Start Up</v>
      </c>
      <c r="O691" s="1" t="str">
        <f>IFERROR(__xludf.DUMMYFUNCTION("""COMPUTED_VALUE"""),"Manager who explains what is expected, sets a goal and helps achieve it")</f>
        <v>Manager who explains what is expected, sets a goal and helps achieve it</v>
      </c>
      <c r="P691" s="1" t="str">
        <f>IFERROR(__xludf.DUMMYFUNCTION("""COMPUTED_VALUE"""),"Work alone")</f>
        <v>Work alone</v>
      </c>
      <c r="Q691" s="1" t="str">
        <f>IFERROR(__xludf.DUMMYFUNCTION("""COMPUTED_VALUE"""),"No")</f>
        <v>No</v>
      </c>
      <c r="R691" s="1" t="str">
        <f>IFERROR(__xludf.DUMMYFUNCTION("""COMPUTED_VALUE"""),"This will be hard to do, but if it is the right company I would try")</f>
        <v>This will be hard to do, but if it is the right company I would try</v>
      </c>
      <c r="S691" s="1"/>
    </row>
    <row r="692">
      <c r="A692" s="2">
        <f>IFERROR(__xludf.DUMMYFUNCTION("""COMPUTED_VALUE"""),45021.957674317135)</f>
        <v>45021.95767</v>
      </c>
      <c r="B692" s="1" t="str">
        <f>IFERROR(__xludf.DUMMYFUNCTION("""COMPUTED_VALUE"""),"India")</f>
        <v>India</v>
      </c>
      <c r="C692" s="1">
        <f>IFERROR(__xludf.DUMMYFUNCTION("""COMPUTED_VALUE"""),641004.0)</f>
        <v>641004</v>
      </c>
      <c r="D692" s="1" t="str">
        <f>IFERROR(__xludf.DUMMYFUNCTION("""COMPUTED_VALUE"""),"Male")</f>
        <v>Male</v>
      </c>
      <c r="E692" s="1" t="str">
        <f>IFERROR(__xludf.DUMMYFUNCTION("""COMPUTED_VALUE"""),"My Parents")</f>
        <v>My Parents</v>
      </c>
      <c r="F692" s="1" t="str">
        <f>IFERROR(__xludf.DUMMYFUNCTION("""COMPUTED_VALUE"""),"No I would not be pursuing Higher Education outside of India")</f>
        <v>No I would not be pursuing Higher Education outside of India</v>
      </c>
      <c r="G692" s="1" t="str">
        <f>IFERROR(__xludf.DUMMYFUNCTION("""COMPUTED_VALUE"""),"This will be hard to do, but if it is the right company I would try")</f>
        <v>This will be hard to do, but if it is the right company I would try</v>
      </c>
      <c r="H692" s="1" t="str">
        <f>IFERROR(__xludf.DUMMYFUNCTION("""COMPUTED_VALUE"""),"Yes")</f>
        <v>Yes</v>
      </c>
      <c r="I692" s="1" t="str">
        <f>IFERROR(__xludf.DUMMYFUNCTION("""COMPUTED_VALUE"""),"Will work for them")</f>
        <v>Will work for them</v>
      </c>
      <c r="J692" s="1">
        <f>IFERROR(__xludf.DUMMYFUNCTION("""COMPUTED_VALUE"""),8.0)</f>
        <v>8</v>
      </c>
      <c r="K692" s="1" t="str">
        <f>IFERROR(__xludf.DUMMYFUNCTION("""COMPUTED_VALUE"""),"Hybrid Working Environment with more than 15 days a month at office")</f>
        <v>Hybrid Working Environment with more than 15 days a month at office</v>
      </c>
      <c r="L692" s="1" t="str">
        <f>IFERROR(__xludf.DUMMYFUNCTION("""COMPUTED_VALUE"""),"Employer who rewards learning and enables that environment")</f>
        <v>Employer who rewards learning and enables that environment</v>
      </c>
      <c r="M69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92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692" s="1" t="str">
        <f>IFERROR(__xludf.DUMMYFUNCTION("""COMPUTED_VALUE"""),"Manager who sets goal and helps me achieve it")</f>
        <v>Manager who sets goal and helps me achieve it</v>
      </c>
      <c r="P69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92" s="1" t="str">
        <f>IFERROR(__xludf.DUMMYFUNCTION("""COMPUTED_VALUE"""),"No")</f>
        <v>No</v>
      </c>
      <c r="R692" s="1" t="str">
        <f>IFERROR(__xludf.DUMMYFUNCTION("""COMPUTED_VALUE"""),"This will be hard to do, but if it is the right company I would try")</f>
        <v>This will be hard to do, but if it is the right company I would try</v>
      </c>
      <c r="S692" s="1"/>
    </row>
    <row r="693">
      <c r="A693" s="2">
        <f>IFERROR(__xludf.DUMMYFUNCTION("""COMPUTED_VALUE"""),45021.96486685185)</f>
        <v>45021.96487</v>
      </c>
      <c r="B693" s="1" t="str">
        <f>IFERROR(__xludf.DUMMYFUNCTION("""COMPUTED_VALUE"""),"India")</f>
        <v>India</v>
      </c>
      <c r="C693" s="1">
        <f>IFERROR(__xludf.DUMMYFUNCTION("""COMPUTED_VALUE"""),673005.0)</f>
        <v>673005</v>
      </c>
      <c r="D693" s="1" t="str">
        <f>IFERROR(__xludf.DUMMYFUNCTION("""COMPUTED_VALUE"""),"Female")</f>
        <v>Female</v>
      </c>
      <c r="E693" s="1" t="str">
        <f>IFERROR(__xludf.DUMMYFUNCTION("""COMPUTED_VALUE"""),"People from my circle, but not family members")</f>
        <v>People from my circle, but not family members</v>
      </c>
      <c r="F693" s="1" t="str">
        <f>IFERROR(__xludf.DUMMYFUNCTION("""COMPUTED_VALUE"""),"Yes, I will earn and do that")</f>
        <v>Yes, I will earn and do that</v>
      </c>
      <c r="G693" s="1" t="str">
        <f>IFERROR(__xludf.DUMMYFUNCTION("""COMPUTED_VALUE"""),"This will be hard to do, but if it is the right company I would try")</f>
        <v>This will be hard to do, but if it is the right company I would try</v>
      </c>
      <c r="H693" s="1" t="str">
        <f>IFERROR(__xludf.DUMMYFUNCTION("""COMPUTED_VALUE"""),"No")</f>
        <v>No</v>
      </c>
      <c r="I693" s="1" t="str">
        <f>IFERROR(__xludf.DUMMYFUNCTION("""COMPUTED_VALUE"""),"Will NOT work for them")</f>
        <v>Will NOT work for them</v>
      </c>
      <c r="J693" s="1">
        <f>IFERROR(__xludf.DUMMYFUNCTION("""COMPUTED_VALUE"""),5.0)</f>
        <v>5</v>
      </c>
      <c r="K693" s="1" t="str">
        <f>IFERROR(__xludf.DUMMYFUNCTION("""COMPUTED_VALUE"""),"Fully Remote with Options to travel as and when needed")</f>
        <v>Fully Remote with Options to travel as and when needed</v>
      </c>
      <c r="L693" s="1" t="str">
        <f>IFERROR(__xludf.DUMMYFUNCTION("""COMPUTED_VALUE"""),"Employer who rewards learning and enables that environment")</f>
        <v>Employer who rewards learning and enables that environment</v>
      </c>
      <c r="M69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69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93" s="1" t="str">
        <f>IFERROR(__xludf.DUMMYFUNCTION("""COMPUTED_VALUE"""),"Manager who explains what is expected, sets a goal and helps achieve it")</f>
        <v>Manager who explains what is expected, sets a goal and helps achieve it</v>
      </c>
      <c r="P693" s="1" t="str">
        <f>IFERROR(__xludf.DUMMYFUNCTION("""COMPUTED_VALUE"""),"Work with 2 to 3 people in my team")</f>
        <v>Work with 2 to 3 people in my team</v>
      </c>
      <c r="Q693" s="1" t="str">
        <f>IFERROR(__xludf.DUMMYFUNCTION("""COMPUTED_VALUE"""),"No")</f>
        <v>No</v>
      </c>
      <c r="R693" s="1" t="str">
        <f>IFERROR(__xludf.DUMMYFUNCTION("""COMPUTED_VALUE"""),"This will be hard to do, but if it is the right company I would try")</f>
        <v>This will be hard to do, but if it is the right company I would try</v>
      </c>
      <c r="S693" s="1"/>
    </row>
    <row r="694">
      <c r="A694" s="2">
        <f>IFERROR(__xludf.DUMMYFUNCTION("""COMPUTED_VALUE"""),45021.9666325)</f>
        <v>45021.96663</v>
      </c>
      <c r="B694" s="1" t="str">
        <f>IFERROR(__xludf.DUMMYFUNCTION("""COMPUTED_VALUE"""),"India")</f>
        <v>India</v>
      </c>
      <c r="C694" s="1">
        <f>IFERROR(__xludf.DUMMYFUNCTION("""COMPUTED_VALUE"""),400067.0)</f>
        <v>400067</v>
      </c>
      <c r="D694" s="1" t="str">
        <f>IFERROR(__xludf.DUMMYFUNCTION("""COMPUTED_VALUE"""),"Male")</f>
        <v>Male</v>
      </c>
      <c r="E694" s="1" t="str">
        <f>IFERROR(__xludf.DUMMYFUNCTION("""COMPUTED_VALUE"""),"My Parents")</f>
        <v>My Parents</v>
      </c>
      <c r="F694" s="1" t="str">
        <f>IFERROR(__xludf.DUMMYFUNCTION("""COMPUTED_VALUE"""),"No I would not be pursuing Higher Education outside of India")</f>
        <v>No I would not be pursuing Higher Education outside of India</v>
      </c>
      <c r="G694" s="1" t="str">
        <f>IFERROR(__xludf.DUMMYFUNCTION("""COMPUTED_VALUE"""),"This will be hard to do, but if it is the right company I would try")</f>
        <v>This will be hard to do, but if it is the right company I would try</v>
      </c>
      <c r="H694" s="1" t="str">
        <f>IFERROR(__xludf.DUMMYFUNCTION("""COMPUTED_VALUE"""),"Yes")</f>
        <v>Yes</v>
      </c>
      <c r="I694" s="1" t="str">
        <f>IFERROR(__xludf.DUMMYFUNCTION("""COMPUTED_VALUE"""),"Will work for them")</f>
        <v>Will work for them</v>
      </c>
      <c r="J694" s="1">
        <f>IFERROR(__xludf.DUMMYFUNCTION("""COMPUTED_VALUE"""),10.0)</f>
        <v>10</v>
      </c>
      <c r="K694" s="1" t="str">
        <f>IFERROR(__xludf.DUMMYFUNCTION("""COMPUTED_VALUE"""),"Hybrid Working Environment with less than 3 days a month at office")</f>
        <v>Hybrid Working Environment with less than 3 days a month at office</v>
      </c>
      <c r="L6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9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94" s="1" t="str">
        <f>IFERROR(__xludf.DUMMYFUNCTION("""COMPUTED_VALUE"""),"Manager who explains what is expected, sets a goal and helps achieve it")</f>
        <v>Manager who explains what is expected, sets a goal and helps achieve it</v>
      </c>
      <c r="P694" s="1" t="str">
        <f>IFERROR(__xludf.DUMMYFUNCTION("""COMPUTED_VALUE"""),"Work with more than 10 people in my team")</f>
        <v>Work with more than 10 people in my team</v>
      </c>
      <c r="Q694" s="1" t="str">
        <f>IFERROR(__xludf.DUMMYFUNCTION("""COMPUTED_VALUE"""),"No")</f>
        <v>No</v>
      </c>
      <c r="R694" s="1" t="str">
        <f>IFERROR(__xludf.DUMMYFUNCTION("""COMPUTED_VALUE"""),"No way")</f>
        <v>No way</v>
      </c>
      <c r="S694" s="1"/>
    </row>
    <row r="695">
      <c r="A695" s="2">
        <f>IFERROR(__xludf.DUMMYFUNCTION("""COMPUTED_VALUE"""),45021.97074821759)</f>
        <v>45021.97075</v>
      </c>
      <c r="B695" s="1" t="str">
        <f>IFERROR(__xludf.DUMMYFUNCTION("""COMPUTED_VALUE"""),"India")</f>
        <v>India</v>
      </c>
      <c r="C695" s="1">
        <f>IFERROR(__xludf.DUMMYFUNCTION("""COMPUTED_VALUE"""),400067.0)</f>
        <v>400067</v>
      </c>
      <c r="D695" s="1" t="str">
        <f>IFERROR(__xludf.DUMMYFUNCTION("""COMPUTED_VALUE"""),"Female")</f>
        <v>Female</v>
      </c>
      <c r="E695" s="1" t="str">
        <f>IFERROR(__xludf.DUMMYFUNCTION("""COMPUTED_VALUE"""),"My Parents")</f>
        <v>My Parents</v>
      </c>
      <c r="F695" s="1" t="str">
        <f>IFERROR(__xludf.DUMMYFUNCTION("""COMPUTED_VALUE"""),"No I would not be pursuing Higher Education outside of India")</f>
        <v>No I would not be pursuing Higher Education outside of India</v>
      </c>
      <c r="G695" s="1" t="str">
        <f>IFERROR(__xludf.DUMMYFUNCTION("""COMPUTED_VALUE"""),"No way")</f>
        <v>No way</v>
      </c>
      <c r="H695" s="1" t="str">
        <f>IFERROR(__xludf.DUMMYFUNCTION("""COMPUTED_VALUE"""),"No")</f>
        <v>No</v>
      </c>
      <c r="I695" s="1" t="str">
        <f>IFERROR(__xludf.DUMMYFUNCTION("""COMPUTED_VALUE"""),"Will NOT work for them")</f>
        <v>Will NOT work for them</v>
      </c>
      <c r="J695" s="1">
        <f>IFERROR(__xludf.DUMMYFUNCTION("""COMPUTED_VALUE"""),1.0)</f>
        <v>1</v>
      </c>
      <c r="K695" s="1" t="str">
        <f>IFERROR(__xludf.DUMMYFUNCTION("""COMPUTED_VALUE"""),"Hybrid Working Environment with more than 15 days a month at office")</f>
        <v>Hybrid Working Environment with more than 15 days a month at office</v>
      </c>
      <c r="L6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95" s="1" t="str">
        <f>IFERROR(__xludf.DUMMYFUNCTION("""COMPUTED_VALUE"""),"Design and Creative strategy in any company, Teaching in any of the institutes/colleges/online or offline, Design and Develop amazing software, Entrepreneur or Start Up")</f>
        <v>Design and Creative strategy in any company, Teaching in any of the institutes/colleges/online or offline, Design and Develop amazing software, Entrepreneur or Start Up</v>
      </c>
      <c r="O695" s="1" t="str">
        <f>IFERROR(__xludf.DUMMYFUNCTION("""COMPUTED_VALUE"""),"Manager who explains what is expected, sets a goal and helps achieve it")</f>
        <v>Manager who explains what is expected, sets a goal and helps achieve it</v>
      </c>
      <c r="P695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695" s="1" t="str">
        <f>IFERROR(__xludf.DUMMYFUNCTION("""COMPUTED_VALUE"""),"No")</f>
        <v>No</v>
      </c>
      <c r="R695" s="1" t="str">
        <f>IFERROR(__xludf.DUMMYFUNCTION("""COMPUTED_VALUE"""),"No way")</f>
        <v>No way</v>
      </c>
      <c r="S695" s="1"/>
    </row>
    <row r="696">
      <c r="A696" s="2">
        <f>IFERROR(__xludf.DUMMYFUNCTION("""COMPUTED_VALUE"""),45021.979421412034)</f>
        <v>45021.97942</v>
      </c>
      <c r="B696" s="1" t="str">
        <f>IFERROR(__xludf.DUMMYFUNCTION("""COMPUTED_VALUE"""),"India")</f>
        <v>India</v>
      </c>
      <c r="C696" s="1">
        <f>IFERROR(__xludf.DUMMYFUNCTION("""COMPUTED_VALUE"""),507002.0)</f>
        <v>507002</v>
      </c>
      <c r="D696" s="1" t="str">
        <f>IFERROR(__xludf.DUMMYFUNCTION("""COMPUTED_VALUE"""),"Male")</f>
        <v>Male</v>
      </c>
      <c r="E696" s="1" t="str">
        <f>IFERROR(__xludf.DUMMYFUNCTION("""COMPUTED_VALUE"""),"People from my circle, but not family members")</f>
        <v>People from my circle, but not family members</v>
      </c>
      <c r="F696" s="1" t="str">
        <f>IFERROR(__xludf.DUMMYFUNCTION("""COMPUTED_VALUE"""),"Yes, I will earn and do that")</f>
        <v>Yes, I will earn and do that</v>
      </c>
      <c r="G696" s="1" t="str">
        <f>IFERROR(__xludf.DUMMYFUNCTION("""COMPUTED_VALUE"""),"This will be hard to do, but if it is the right company I would try")</f>
        <v>This will be hard to do, but if it is the right company I would try</v>
      </c>
      <c r="H696" s="1" t="str">
        <f>IFERROR(__xludf.DUMMYFUNCTION("""COMPUTED_VALUE"""),"Yes")</f>
        <v>Yes</v>
      </c>
      <c r="I696" s="1" t="str">
        <f>IFERROR(__xludf.DUMMYFUNCTION("""COMPUTED_VALUE"""),"Will NOT work for them")</f>
        <v>Will NOT work for them</v>
      </c>
      <c r="J696" s="1">
        <f>IFERROR(__xludf.DUMMYFUNCTION("""COMPUTED_VALUE"""),8.0)</f>
        <v>8</v>
      </c>
      <c r="K696" s="1" t="str">
        <f>IFERROR(__xludf.DUMMYFUNCTION("""COMPUTED_VALUE"""),"Hybrid Working Environment with less than 3 days a month at office")</f>
        <v>Hybrid Working Environment with less than 3 days a month at office</v>
      </c>
      <c r="L6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96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696" s="1" t="str">
        <f>IFERROR(__xludf.DUMMYFUNCTION("""COMPUTED_VALUE"""),"Manager who sets goal and helps me achieve it")</f>
        <v>Manager who sets goal and helps me achieve it</v>
      </c>
      <c r="P696" s="1" t="str">
        <f>IFERROR(__xludf.DUMMYFUNCTION("""COMPUTED_VALUE"""),"Work with 2 to 3 people in my team")</f>
        <v>Work with 2 to 3 people in my team</v>
      </c>
      <c r="Q696" s="1" t="str">
        <f>IFERROR(__xludf.DUMMYFUNCTION("""COMPUTED_VALUE"""),"Yes")</f>
        <v>Yes</v>
      </c>
      <c r="R696" s="1" t="str">
        <f>IFERROR(__xludf.DUMMYFUNCTION("""COMPUTED_VALUE"""),"This will be hard to do, but if it is the right company I would try")</f>
        <v>This will be hard to do, but if it is the right company I would try</v>
      </c>
      <c r="S696" s="1"/>
    </row>
    <row r="697">
      <c r="A697" s="2">
        <f>IFERROR(__xludf.DUMMYFUNCTION("""COMPUTED_VALUE"""),45021.97954201388)</f>
        <v>45021.97954</v>
      </c>
      <c r="B697" s="1" t="str">
        <f>IFERROR(__xludf.DUMMYFUNCTION("""COMPUTED_VALUE"""),"India")</f>
        <v>India</v>
      </c>
      <c r="C697" s="1">
        <f>IFERROR(__xludf.DUMMYFUNCTION("""COMPUTED_VALUE"""),574102.0)</f>
        <v>574102</v>
      </c>
      <c r="D697" s="1" t="str">
        <f>IFERROR(__xludf.DUMMYFUNCTION("""COMPUTED_VALUE"""),"Male")</f>
        <v>Male</v>
      </c>
      <c r="E697" s="1" t="str">
        <f>IFERROR(__xludf.DUMMYFUNCTION("""COMPUTED_VALUE"""),"Influencers who had successful careers")</f>
        <v>Influencers who had successful careers</v>
      </c>
      <c r="F697" s="1" t="str">
        <f>IFERROR(__xludf.DUMMYFUNCTION("""COMPUTED_VALUE"""),"No I would not be pursuing Higher Education outside of India")</f>
        <v>No I would not be pursuing Higher Education outside of India</v>
      </c>
      <c r="G697" s="1" t="str">
        <f>IFERROR(__xludf.DUMMYFUNCTION("""COMPUTED_VALUE"""),"Will work for 3 years or more")</f>
        <v>Will work for 3 years or more</v>
      </c>
      <c r="H697" s="1" t="str">
        <f>IFERROR(__xludf.DUMMYFUNCTION("""COMPUTED_VALUE"""),"No")</f>
        <v>No</v>
      </c>
      <c r="I697" s="1" t="str">
        <f>IFERROR(__xludf.DUMMYFUNCTION("""COMPUTED_VALUE"""),"Will work for them")</f>
        <v>Will work for them</v>
      </c>
      <c r="J697" s="1">
        <f>IFERROR(__xludf.DUMMYFUNCTION("""COMPUTED_VALUE"""),10.0)</f>
        <v>10</v>
      </c>
      <c r="K697" s="1" t="str">
        <f>IFERROR(__xludf.DUMMYFUNCTION("""COMPUTED_VALUE"""),"Hybrid Working Environment with more than 15 days a month at office")</f>
        <v>Hybrid Working Environment with more than 15 days a month at office</v>
      </c>
      <c r="L697" s="1" t="str">
        <f>IFERROR(__xludf.DUMMYFUNCTION("""COMPUTED_VALUE"""),"Employer who rewards learning and enables that environment")</f>
        <v>Employer who rewards learning and enables that environment</v>
      </c>
      <c r="M69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97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97" s="1" t="str">
        <f>IFERROR(__xludf.DUMMYFUNCTION("""COMPUTED_VALUE"""),"Manager who sets targets and expects me to achieve it")</f>
        <v>Manager who sets targets and expects me to achieve it</v>
      </c>
      <c r="P697" s="1" t="str">
        <f>IFERROR(__xludf.DUMMYFUNCTION("""COMPUTED_VALUE"""),"Work with more than 10 people in my team")</f>
        <v>Work with more than 10 people in my team</v>
      </c>
      <c r="Q697" s="1" t="str">
        <f>IFERROR(__xludf.DUMMYFUNCTION("""COMPUTED_VALUE"""),"Yes, I Understand this is gonna happen everywhere")</f>
        <v>Yes, I Understand this is gonna happen everywhere</v>
      </c>
      <c r="R697" s="1" t="str">
        <f>IFERROR(__xludf.DUMMYFUNCTION("""COMPUTED_VALUE"""),"This will be hard to do, but if it is the right company I would try")</f>
        <v>This will be hard to do, but if it is the right company I would try</v>
      </c>
      <c r="S697" s="1"/>
    </row>
    <row r="698">
      <c r="A698" s="2">
        <f>IFERROR(__xludf.DUMMYFUNCTION("""COMPUTED_VALUE"""),45022.00309568287)</f>
        <v>45022.0031</v>
      </c>
      <c r="B698" s="1" t="str">
        <f>IFERROR(__xludf.DUMMYFUNCTION("""COMPUTED_VALUE"""),"India")</f>
        <v>India</v>
      </c>
      <c r="C698" s="1">
        <f>IFERROR(__xludf.DUMMYFUNCTION("""COMPUTED_VALUE"""),507002.0)</f>
        <v>507002</v>
      </c>
      <c r="D698" s="1" t="str">
        <f>IFERROR(__xludf.DUMMYFUNCTION("""COMPUTED_VALUE"""),"Male")</f>
        <v>Male</v>
      </c>
      <c r="E698" s="1" t="str">
        <f>IFERROR(__xludf.DUMMYFUNCTION("""COMPUTED_VALUE"""),"My Parents")</f>
        <v>My Parents</v>
      </c>
      <c r="F698" s="1" t="str">
        <f>IFERROR(__xludf.DUMMYFUNCTION("""COMPUTED_VALUE"""),"Yes, I will earn and do that")</f>
        <v>Yes, I will earn and do that</v>
      </c>
      <c r="G698" s="1" t="str">
        <f>IFERROR(__xludf.DUMMYFUNCTION("""COMPUTED_VALUE"""),"Will work for 3 years or more")</f>
        <v>Will work for 3 years or more</v>
      </c>
      <c r="H698" s="1" t="str">
        <f>IFERROR(__xludf.DUMMYFUNCTION("""COMPUTED_VALUE"""),"Yes")</f>
        <v>Yes</v>
      </c>
      <c r="I698" s="1" t="str">
        <f>IFERROR(__xludf.DUMMYFUNCTION("""COMPUTED_VALUE"""),"Will work for them")</f>
        <v>Will work for them</v>
      </c>
      <c r="J698" s="1">
        <f>IFERROR(__xludf.DUMMYFUNCTION("""COMPUTED_VALUE"""),8.0)</f>
        <v>8</v>
      </c>
      <c r="K698" s="1" t="str">
        <f>IFERROR(__xludf.DUMMYFUNCTION("""COMPUTED_VALUE"""),"Fully Remote with Options to travel as and when needed")</f>
        <v>Fully Remote with Options to travel as and when needed</v>
      </c>
      <c r="L6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98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698" s="1" t="str">
        <f>IFERROR(__xludf.DUMMYFUNCTION("""COMPUTED_VALUE"""),"Manager who explains what is expected, sets a goal and helps achieve it")</f>
        <v>Manager who explains what is expected, sets a goal and helps achieve it</v>
      </c>
      <c r="P698" s="1" t="str">
        <f>IFERROR(__xludf.DUMMYFUNCTION("""COMPUTED_VALUE"""),"Work with 2 to 3 people in my team")</f>
        <v>Work with 2 to 3 people in my team</v>
      </c>
      <c r="Q698" s="1" t="str">
        <f>IFERROR(__xludf.DUMMYFUNCTION("""COMPUTED_VALUE"""),"No")</f>
        <v>No</v>
      </c>
      <c r="R698" s="1" t="str">
        <f>IFERROR(__xludf.DUMMYFUNCTION("""COMPUTED_VALUE"""),"Will work for 7 years or more")</f>
        <v>Will work for 7 years or more</v>
      </c>
      <c r="S698" s="1"/>
    </row>
    <row r="699">
      <c r="A699" s="2">
        <f>IFERROR(__xludf.DUMMYFUNCTION("""COMPUTED_VALUE"""),45022.003459444444)</f>
        <v>45022.00346</v>
      </c>
      <c r="B699" s="1" t="str">
        <f>IFERROR(__xludf.DUMMYFUNCTION("""COMPUTED_VALUE"""),"India")</f>
        <v>India</v>
      </c>
      <c r="C699" s="1">
        <f>IFERROR(__xludf.DUMMYFUNCTION("""COMPUTED_VALUE"""),132001.0)</f>
        <v>132001</v>
      </c>
      <c r="D699" s="1" t="str">
        <f>IFERROR(__xludf.DUMMYFUNCTION("""COMPUTED_VALUE"""),"Male")</f>
        <v>Male</v>
      </c>
      <c r="E699" s="1" t="str">
        <f>IFERROR(__xludf.DUMMYFUNCTION("""COMPUTED_VALUE"""),"My Parents")</f>
        <v>My Parents</v>
      </c>
      <c r="F699" s="1" t="str">
        <f>IFERROR(__xludf.DUMMYFUNCTION("""COMPUTED_VALUE"""),"Yes, I will earn and do that")</f>
        <v>Yes, I will earn and do that</v>
      </c>
      <c r="G699" s="1" t="str">
        <f>IFERROR(__xludf.DUMMYFUNCTION("""COMPUTED_VALUE"""),"This will be hard to do, but if it is the right company I would try")</f>
        <v>This will be hard to do, but if it is the right company I would try</v>
      </c>
      <c r="H699" s="1" t="str">
        <f>IFERROR(__xludf.DUMMYFUNCTION("""COMPUTED_VALUE"""),"No")</f>
        <v>No</v>
      </c>
      <c r="I699" s="1" t="str">
        <f>IFERROR(__xludf.DUMMYFUNCTION("""COMPUTED_VALUE"""),"Will NOT work for them")</f>
        <v>Will NOT work for them</v>
      </c>
      <c r="J699" s="1">
        <f>IFERROR(__xludf.DUMMYFUNCTION("""COMPUTED_VALUE"""),5.0)</f>
        <v>5</v>
      </c>
      <c r="K699" s="1" t="str">
        <f>IFERROR(__xludf.DUMMYFUNCTION("""COMPUTED_VALUE"""),"Fully Remote with No option to visit offices")</f>
        <v>Fully Remote with No option to visit offices</v>
      </c>
      <c r="L699" s="1" t="str">
        <f>IFERROR(__xludf.DUMMYFUNCTION("""COMPUTED_VALUE"""),"Employer who appreciates learning and enables that environment")</f>
        <v>Employer who appreciates learning and enables that environment</v>
      </c>
      <c r="M69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99" s="1" t="str">
        <f>IFERROR(__xludf.DUMMYFUNCTION("""COMPUTED_VALUE"""),"Manage and drive End-to-End Projects or Products, Work in a BPO setup for some well known client, Work as a freelancer and do my thing my way, Manufacturing / Oil and Gas/ Construction / Hard Physical Work related")</f>
        <v>Manage and drive End-to-End Projects or Products, Work in a BPO setup for some well known client, Work as a freelancer and do my thing my way, Manufacturing / Oil and Gas/ Construction / Hard Physical Work related</v>
      </c>
      <c r="O699" s="1" t="str">
        <f>IFERROR(__xludf.DUMMYFUNCTION("""COMPUTED_VALUE"""),"Manager who explains what is expected, sets a goal and helps achieve it")</f>
        <v>Manager who explains what is expected, sets a goal and helps achieve it</v>
      </c>
      <c r="P699" s="1" t="str">
        <f>IFERROR(__xludf.DUMMYFUNCTION("""COMPUTED_VALUE"""),"Work with 7 to 10 or more people in my team")</f>
        <v>Work with 7 to 10 or more people in my team</v>
      </c>
      <c r="Q699" s="1" t="str">
        <f>IFERROR(__xludf.DUMMYFUNCTION("""COMPUTED_VALUE"""),"Yes")</f>
        <v>Yes</v>
      </c>
      <c r="R699" s="1" t="str">
        <f>IFERROR(__xludf.DUMMYFUNCTION("""COMPUTED_VALUE"""),"This will be hard to do, but if it is the right company I would try")</f>
        <v>This will be hard to do, but if it is the right company I would try</v>
      </c>
      <c r="S699" s="1"/>
    </row>
    <row r="700">
      <c r="A700" s="2">
        <f>IFERROR(__xludf.DUMMYFUNCTION("""COMPUTED_VALUE"""),45022.00349711806)</f>
        <v>45022.0035</v>
      </c>
      <c r="B700" s="1" t="str">
        <f>IFERROR(__xludf.DUMMYFUNCTION("""COMPUTED_VALUE"""),"India")</f>
        <v>India</v>
      </c>
      <c r="C700" s="1">
        <f>IFERROR(__xludf.DUMMYFUNCTION("""COMPUTED_VALUE"""),314025.0)</f>
        <v>314025</v>
      </c>
      <c r="D700" s="1" t="str">
        <f>IFERROR(__xludf.DUMMYFUNCTION("""COMPUTED_VALUE"""),"Male")</f>
        <v>Male</v>
      </c>
      <c r="E700" s="1" t="str">
        <f>IFERROR(__xludf.DUMMYFUNCTION("""COMPUTED_VALUE"""),"People who have changed the world for better")</f>
        <v>People who have changed the world for better</v>
      </c>
      <c r="F700" s="1" t="str">
        <f>IFERROR(__xludf.DUMMYFUNCTION("""COMPUTED_VALUE"""),"Yes, I will earn and do that")</f>
        <v>Yes, I will earn and do that</v>
      </c>
      <c r="G700" s="1" t="str">
        <f>IFERROR(__xludf.DUMMYFUNCTION("""COMPUTED_VALUE"""),"This will be hard to do, but if it is the right company I would try")</f>
        <v>This will be hard to do, but if it is the right company I would try</v>
      </c>
      <c r="H700" s="1" t="str">
        <f>IFERROR(__xludf.DUMMYFUNCTION("""COMPUTED_VALUE"""),"Yes")</f>
        <v>Yes</v>
      </c>
      <c r="I700" s="1" t="str">
        <f>IFERROR(__xludf.DUMMYFUNCTION("""COMPUTED_VALUE"""),"Will NOT work for them")</f>
        <v>Will NOT work for them</v>
      </c>
      <c r="J700" s="1">
        <f>IFERROR(__xludf.DUMMYFUNCTION("""COMPUTED_VALUE"""),7.0)</f>
        <v>7</v>
      </c>
      <c r="K700" s="1" t="str">
        <f>IFERROR(__xludf.DUMMYFUNCTION("""COMPUTED_VALUE"""),"Every Day Office Environment")</f>
        <v>Every Day Office Environment</v>
      </c>
      <c r="L700" s="1" t="str">
        <f>IFERROR(__xludf.DUMMYFUNCTION("""COMPUTED_VALUE"""),"Employer who appreciates learning and enables that environment")</f>
        <v>Employer who appreciates learning and enables that environment</v>
      </c>
      <c r="M70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00" s="1" t="str">
        <f>IFERROR(__xludf.DUMMYFUNCTION("""COMPUTED_VALUE"""),"Design and Creative strategy in any company, Teaching in any of the institutes/colleges/online or offline, Look deeply into Data and generate insights, An Artificial Intelligence Specialist / Talking to Robots")</f>
        <v>Design and Creative strategy in any company, Teaching in any of the institutes/colleges/online or offline, Look deeply into Data and generate insights, An Artificial Intelligence Specialist / Talking to Robots</v>
      </c>
      <c r="O700" s="1" t="str">
        <f>IFERROR(__xludf.DUMMYFUNCTION("""COMPUTED_VALUE"""),"Manager who explains what is expected, sets a goal and helps achieve it")</f>
        <v>Manager who explains what is expected, sets a goal and helps achieve it</v>
      </c>
      <c r="P700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700" s="1" t="str">
        <f>IFERROR(__xludf.DUMMYFUNCTION("""COMPUTED_VALUE"""),"Yes, I Understand this is gonna happen everywhere")</f>
        <v>Yes, I Understand this is gonna happen everywhere</v>
      </c>
      <c r="R700" s="1" t="str">
        <f>IFERROR(__xludf.DUMMYFUNCTION("""COMPUTED_VALUE"""),"This will be hard to do, but if it is the right company I would try")</f>
        <v>This will be hard to do, but if it is the right company I would try</v>
      </c>
      <c r="S700" s="1"/>
    </row>
    <row r="701">
      <c r="A701" s="2">
        <f>IFERROR(__xludf.DUMMYFUNCTION("""COMPUTED_VALUE"""),45022.01162140047)</f>
        <v>45022.01162</v>
      </c>
      <c r="B701" s="1" t="str">
        <f>IFERROR(__xludf.DUMMYFUNCTION("""COMPUTED_VALUE"""),"India")</f>
        <v>India</v>
      </c>
      <c r="C701" s="1">
        <f>IFERROR(__xludf.DUMMYFUNCTION("""COMPUTED_VALUE"""),305001.0)</f>
        <v>305001</v>
      </c>
      <c r="D701" s="1" t="str">
        <f>IFERROR(__xludf.DUMMYFUNCTION("""COMPUTED_VALUE"""),"Female")</f>
        <v>Female</v>
      </c>
      <c r="E701" s="1" t="str">
        <f>IFERROR(__xludf.DUMMYFUNCTION("""COMPUTED_VALUE"""),"My Parents")</f>
        <v>My Parents</v>
      </c>
      <c r="F701" s="1" t="str">
        <f>IFERROR(__xludf.DUMMYFUNCTION("""COMPUTED_VALUE"""),"No, But if someone could bare the cost I will")</f>
        <v>No, But if someone could bare the cost I will</v>
      </c>
      <c r="G701" s="1" t="str">
        <f>IFERROR(__xludf.DUMMYFUNCTION("""COMPUTED_VALUE"""),"This will be hard to do, but if it is the right company I would try")</f>
        <v>This will be hard to do, but if it is the right company I would try</v>
      </c>
      <c r="H701" s="1" t="str">
        <f>IFERROR(__xludf.DUMMYFUNCTION("""COMPUTED_VALUE"""),"Yes")</f>
        <v>Yes</v>
      </c>
      <c r="I701" s="1" t="str">
        <f>IFERROR(__xludf.DUMMYFUNCTION("""COMPUTED_VALUE"""),"Will NOT work for them")</f>
        <v>Will NOT work for them</v>
      </c>
      <c r="J701" s="1">
        <f>IFERROR(__xludf.DUMMYFUNCTION("""COMPUTED_VALUE"""),6.0)</f>
        <v>6</v>
      </c>
      <c r="K701" s="1" t="str">
        <f>IFERROR(__xludf.DUMMYFUNCTION("""COMPUTED_VALUE"""),"Hybrid Working Environment with less than 3 days a month at office")</f>
        <v>Hybrid Working Environment with less than 3 days a month at office</v>
      </c>
      <c r="L7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701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701" s="1" t="str">
        <f>IFERROR(__xludf.DUMMYFUNCTION("""COMPUTED_VALUE"""),"Manager who explains what is expected, sets a goal and helps achieve it")</f>
        <v>Manager who explains what is expected, sets a goal and helps achieve it</v>
      </c>
      <c r="P701" s="1" t="str">
        <f>IFERROR(__xludf.DUMMYFUNCTION("""COMPUTED_VALUE"""),"Work with 7 to 10 or more people in my team")</f>
        <v>Work with 7 to 10 or more people in my team</v>
      </c>
      <c r="Q701" s="1" t="str">
        <f>IFERROR(__xludf.DUMMYFUNCTION("""COMPUTED_VALUE"""),"No")</f>
        <v>No</v>
      </c>
      <c r="R701" s="1" t="str">
        <f>IFERROR(__xludf.DUMMYFUNCTION("""COMPUTED_VALUE"""),"No way")</f>
        <v>No way</v>
      </c>
      <c r="S701" s="1"/>
    </row>
    <row r="702">
      <c r="A702" s="2">
        <f>IFERROR(__xludf.DUMMYFUNCTION("""COMPUTED_VALUE"""),45022.021154780094)</f>
        <v>45022.02115</v>
      </c>
      <c r="B702" s="1" t="str">
        <f>IFERROR(__xludf.DUMMYFUNCTION("""COMPUTED_VALUE"""),"India")</f>
        <v>India</v>
      </c>
      <c r="C702" s="1">
        <f>IFERROR(__xludf.DUMMYFUNCTION("""COMPUTED_VALUE"""),382418.0)</f>
        <v>382418</v>
      </c>
      <c r="D702" s="1" t="str">
        <f>IFERROR(__xludf.DUMMYFUNCTION("""COMPUTED_VALUE"""),"Female")</f>
        <v>Female</v>
      </c>
      <c r="E702" s="1" t="str">
        <f>IFERROR(__xludf.DUMMYFUNCTION("""COMPUTED_VALUE"""),"My Parents")</f>
        <v>My Parents</v>
      </c>
      <c r="F702" s="1" t="str">
        <f>IFERROR(__xludf.DUMMYFUNCTION("""COMPUTED_VALUE"""),"No I would not be pursuing Higher Education outside of India")</f>
        <v>No I would not be pursuing Higher Education outside of India</v>
      </c>
      <c r="G702" s="1" t="str">
        <f>IFERROR(__xludf.DUMMYFUNCTION("""COMPUTED_VALUE"""),"This will be hard to do, but if it is the right company I would try")</f>
        <v>This will be hard to do, but if it is the right company I would try</v>
      </c>
      <c r="H702" s="1" t="str">
        <f>IFERROR(__xludf.DUMMYFUNCTION("""COMPUTED_VALUE"""),"No")</f>
        <v>No</v>
      </c>
      <c r="I702" s="1" t="str">
        <f>IFERROR(__xludf.DUMMYFUNCTION("""COMPUTED_VALUE"""),"Will NOT work for them")</f>
        <v>Will NOT work for them</v>
      </c>
      <c r="J702" s="1">
        <f>IFERROR(__xludf.DUMMYFUNCTION("""COMPUTED_VALUE"""),1.0)</f>
        <v>1</v>
      </c>
      <c r="K702" s="1" t="str">
        <f>IFERROR(__xludf.DUMMYFUNCTION("""COMPUTED_VALUE"""),"Fully Remote with Options to travel as and when needed")</f>
        <v>Fully Remote with Options to travel as and when needed</v>
      </c>
      <c r="L7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02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702" s="1" t="str">
        <f>IFERROR(__xludf.DUMMYFUNCTION("""COMPUTED_VALUE"""),"Manager who explains what is expected, sets a goal and helps achieve it")</f>
        <v>Manager who explains what is expected, sets a goal and helps achieve it</v>
      </c>
      <c r="P702" s="1" t="str">
        <f>IFERROR(__xludf.DUMMYFUNCTION("""COMPUTED_VALUE"""),"Work with 2 to 3 people in my team, Work with 5 to 6 people in my team")</f>
        <v>Work with 2 to 3 people in my team, Work with 5 to 6 people in my team</v>
      </c>
      <c r="Q702" s="1" t="str">
        <f>IFERROR(__xludf.DUMMYFUNCTION("""COMPUTED_VALUE"""),"No")</f>
        <v>No</v>
      </c>
      <c r="R702" s="1" t="str">
        <f>IFERROR(__xludf.DUMMYFUNCTION("""COMPUTED_VALUE"""),"No way")</f>
        <v>No way</v>
      </c>
      <c r="S702" s="1"/>
    </row>
    <row r="703">
      <c r="A703" s="2">
        <f>IFERROR(__xludf.DUMMYFUNCTION("""COMPUTED_VALUE"""),45022.03215813657)</f>
        <v>45022.03216</v>
      </c>
      <c r="B703" s="1" t="str">
        <f>IFERROR(__xludf.DUMMYFUNCTION("""COMPUTED_VALUE"""),"India")</f>
        <v>India</v>
      </c>
      <c r="C703" s="1">
        <f>IFERROR(__xludf.DUMMYFUNCTION("""COMPUTED_VALUE"""),132001.0)</f>
        <v>132001</v>
      </c>
      <c r="D703" s="1" t="str">
        <f>IFERROR(__xludf.DUMMYFUNCTION("""COMPUTED_VALUE"""),"Female")</f>
        <v>Female</v>
      </c>
      <c r="E703" s="1" t="str">
        <f>IFERROR(__xludf.DUMMYFUNCTION("""COMPUTED_VALUE"""),"My Parents")</f>
        <v>My Parents</v>
      </c>
      <c r="F703" s="1" t="str">
        <f>IFERROR(__xludf.DUMMYFUNCTION("""COMPUTED_VALUE"""),"Yes, I will earn and do that")</f>
        <v>Yes, I will earn and do that</v>
      </c>
      <c r="G703" s="1" t="str">
        <f>IFERROR(__xludf.DUMMYFUNCTION("""COMPUTED_VALUE"""),"This will be hard to do, but if it is the right company I would try")</f>
        <v>This will be hard to do, but if it is the right company I would try</v>
      </c>
      <c r="H703" s="1" t="str">
        <f>IFERROR(__xludf.DUMMYFUNCTION("""COMPUTED_VALUE"""),"No")</f>
        <v>No</v>
      </c>
      <c r="I703" s="1" t="str">
        <f>IFERROR(__xludf.DUMMYFUNCTION("""COMPUTED_VALUE"""),"Will NOT work for them")</f>
        <v>Will NOT work for them</v>
      </c>
      <c r="J703" s="1">
        <f>IFERROR(__xludf.DUMMYFUNCTION("""COMPUTED_VALUE"""),5.0)</f>
        <v>5</v>
      </c>
      <c r="K703" s="1" t="str">
        <f>IFERROR(__xludf.DUMMYFUNCTION("""COMPUTED_VALUE"""),"Hybrid Working Environment with less than 3 days a month at office")</f>
        <v>Hybrid Working Environment with less than 3 days a month at office</v>
      </c>
      <c r="L7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03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703" s="1" t="str">
        <f>IFERROR(__xludf.DUMMYFUNCTION("""COMPUTED_VALUE"""),"Manager who explains what is expected, sets a goal and helps achieve it")</f>
        <v>Manager who explains what is expected, sets a goal and helps achieve it</v>
      </c>
      <c r="P703" s="1" t="str">
        <f>IFERROR(__xludf.DUMMYFUNCTION("""COMPUTED_VALUE"""),"Work with more than 10 people in my team")</f>
        <v>Work with more than 10 people in my team</v>
      </c>
      <c r="Q703" s="1" t="str">
        <f>IFERROR(__xludf.DUMMYFUNCTION("""COMPUTED_VALUE"""),"Yes, I Understand this is gonna happen everywhere")</f>
        <v>Yes, I Understand this is gonna happen everywhere</v>
      </c>
      <c r="R703" s="1" t="str">
        <f>IFERROR(__xludf.DUMMYFUNCTION("""COMPUTED_VALUE"""),"No way")</f>
        <v>No way</v>
      </c>
      <c r="S703" s="1"/>
    </row>
    <row r="704">
      <c r="A704" s="2">
        <f>IFERROR(__xludf.DUMMYFUNCTION("""COMPUTED_VALUE"""),45022.066252662036)</f>
        <v>45022.06625</v>
      </c>
      <c r="B704" s="1" t="str">
        <f>IFERROR(__xludf.DUMMYFUNCTION("""COMPUTED_VALUE"""),"Others")</f>
        <v>Others</v>
      </c>
      <c r="C704" s="1" t="str">
        <f>IFERROR(__xludf.DUMMYFUNCTION("""COMPUTED_VALUE"""),"01-923")</f>
        <v>01-923</v>
      </c>
      <c r="D704" s="1" t="str">
        <f>IFERROR(__xludf.DUMMYFUNCTION("""COMPUTED_VALUE"""),"Female")</f>
        <v>Female</v>
      </c>
      <c r="E704" s="1" t="str">
        <f>IFERROR(__xludf.DUMMYFUNCTION("""COMPUTED_VALUE"""),"People who have changed the world for better")</f>
        <v>People who have changed the world for better</v>
      </c>
      <c r="F704" s="1" t="str">
        <f>IFERROR(__xludf.DUMMYFUNCTION("""COMPUTED_VALUE"""),"Yes, I will earn and do that")</f>
        <v>Yes, I will earn and do that</v>
      </c>
      <c r="G704" s="1" t="str">
        <f>IFERROR(__xludf.DUMMYFUNCTION("""COMPUTED_VALUE"""),"This will be hard to do, but if it is the right company I would try")</f>
        <v>This will be hard to do, but if it is the right company I would try</v>
      </c>
      <c r="H704" s="1" t="str">
        <f>IFERROR(__xludf.DUMMYFUNCTION("""COMPUTED_VALUE"""),"Yes")</f>
        <v>Yes</v>
      </c>
      <c r="I704" s="1" t="str">
        <f>IFERROR(__xludf.DUMMYFUNCTION("""COMPUTED_VALUE"""),"Will NOT work for them")</f>
        <v>Will NOT work for them</v>
      </c>
      <c r="J704" s="1">
        <f>IFERROR(__xludf.DUMMYFUNCTION("""COMPUTED_VALUE"""),7.0)</f>
        <v>7</v>
      </c>
      <c r="K704" s="1" t="str">
        <f>IFERROR(__xludf.DUMMYFUNCTION("""COMPUTED_VALUE"""),"Fully Remote with No option to visit offices")</f>
        <v>Fully Remote with No option to visit offices</v>
      </c>
      <c r="L7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4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04" s="1" t="str">
        <f>IFERROR(__xludf.DUMMYFUNCTION("""COMPUTED_VALUE"""),"Design and Creative strategy in any company, Manage and drive End-to-End Projects or Products, Work as a freelancer and do my thing my way, An Artificial Intelligence Specialist / Talking to Robots")</f>
        <v>Design and Creative strategy in any company, Manage and drive End-to-End Projects or Products, Work as a freelancer and do my thing my way, An Artificial Intelligence Specialist / Talking to Robots</v>
      </c>
      <c r="O704" s="1" t="str">
        <f>IFERROR(__xludf.DUMMYFUNCTION("""COMPUTED_VALUE"""),"Manager who explains what is expected, sets a goal and helps achieve it")</f>
        <v>Manager who explains what is expected, sets a goal and helps achieve it</v>
      </c>
      <c r="P704" s="1" t="str">
        <f>IFERROR(__xludf.DUMMYFUNCTION("""COMPUTED_VALUE"""),"Work alone")</f>
        <v>Work alone</v>
      </c>
      <c r="Q704" s="1" t="str">
        <f>IFERROR(__xludf.DUMMYFUNCTION("""COMPUTED_VALUE"""),"Yes, I Understand this is gonna happen everywhere")</f>
        <v>Yes, I Understand this is gonna happen everywhere</v>
      </c>
      <c r="R704" s="1" t="str">
        <f>IFERROR(__xludf.DUMMYFUNCTION("""COMPUTED_VALUE"""),"This will be hard to do, but if it is the right company I would try")</f>
        <v>This will be hard to do, but if it is the right company I would try</v>
      </c>
      <c r="S704" s="1"/>
    </row>
    <row r="705">
      <c r="A705" s="2">
        <f>IFERROR(__xludf.DUMMYFUNCTION("""COMPUTED_VALUE"""),45022.07826200232)</f>
        <v>45022.07826</v>
      </c>
      <c r="B705" s="1" t="str">
        <f>IFERROR(__xludf.DUMMYFUNCTION("""COMPUTED_VALUE"""),"India")</f>
        <v>India</v>
      </c>
      <c r="C705" s="1">
        <f>IFERROR(__xludf.DUMMYFUNCTION("""COMPUTED_VALUE"""),670562.0)</f>
        <v>670562</v>
      </c>
      <c r="D705" s="1" t="str">
        <f>IFERROR(__xludf.DUMMYFUNCTION("""COMPUTED_VALUE"""),"Male")</f>
        <v>Male</v>
      </c>
      <c r="E705" s="1" t="str">
        <f>IFERROR(__xludf.DUMMYFUNCTION("""COMPUTED_VALUE"""),"People who have changed the world for better")</f>
        <v>People who have changed the world for better</v>
      </c>
      <c r="F705" s="1" t="str">
        <f>IFERROR(__xludf.DUMMYFUNCTION("""COMPUTED_VALUE"""),"Yes, I will earn and do that")</f>
        <v>Yes, I will earn and do that</v>
      </c>
      <c r="G705" s="1" t="str">
        <f>IFERROR(__xludf.DUMMYFUNCTION("""COMPUTED_VALUE"""),"This will be hard to do, but if it is the right company I would try")</f>
        <v>This will be hard to do, but if it is the right company I would try</v>
      </c>
      <c r="H705" s="1" t="str">
        <f>IFERROR(__xludf.DUMMYFUNCTION("""COMPUTED_VALUE"""),"No")</f>
        <v>No</v>
      </c>
      <c r="I705" s="1" t="str">
        <f>IFERROR(__xludf.DUMMYFUNCTION("""COMPUTED_VALUE"""),"Will work for them")</f>
        <v>Will work for them</v>
      </c>
      <c r="J705" s="1">
        <f>IFERROR(__xludf.DUMMYFUNCTION("""COMPUTED_VALUE"""),8.0)</f>
        <v>8</v>
      </c>
      <c r="K705" s="1" t="str">
        <f>IFERROR(__xludf.DUMMYFUNCTION("""COMPUTED_VALUE"""),"Every Day Office Environment")</f>
        <v>Every Day Office Environment</v>
      </c>
      <c r="L7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05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705" s="1" t="str">
        <f>IFERROR(__xludf.DUMMYFUNCTION("""COMPUTED_VALUE"""),"Manager who explains what is expected, sets a goal and helps achieve it")</f>
        <v>Manager who explains what is expected, sets a goal and helps achieve it</v>
      </c>
      <c r="P705" s="1" t="str">
        <f>IFERROR(__xludf.DUMMYFUNCTION("""COMPUTED_VALUE"""),"Work with 2 to 3 people in my team")</f>
        <v>Work with 2 to 3 people in my team</v>
      </c>
      <c r="Q705" s="1" t="str">
        <f>IFERROR(__xludf.DUMMYFUNCTION("""COMPUTED_VALUE"""),"Yes, I Understand this is gonna happen everywhere")</f>
        <v>Yes, I Understand this is gonna happen everywhere</v>
      </c>
      <c r="R705" s="1" t="str">
        <f>IFERROR(__xludf.DUMMYFUNCTION("""COMPUTED_VALUE"""),"This will be hard to do, but if it is the right company I would try")</f>
        <v>This will be hard to do, but if it is the right company I would try</v>
      </c>
      <c r="S705" s="1"/>
    </row>
    <row r="706">
      <c r="A706" s="2">
        <f>IFERROR(__xludf.DUMMYFUNCTION("""COMPUTED_VALUE"""),45022.10850461805)</f>
        <v>45022.1085</v>
      </c>
      <c r="B706" s="1" t="str">
        <f>IFERROR(__xludf.DUMMYFUNCTION("""COMPUTED_VALUE"""),"India")</f>
        <v>India</v>
      </c>
      <c r="C706" s="1">
        <f>IFERROR(__xludf.DUMMYFUNCTION("""COMPUTED_VALUE"""),560094.0)</f>
        <v>560094</v>
      </c>
      <c r="D706" s="1" t="str">
        <f>IFERROR(__xludf.DUMMYFUNCTION("""COMPUTED_VALUE"""),"Male")</f>
        <v>Male</v>
      </c>
      <c r="E706" s="1" t="str">
        <f>IFERROR(__xludf.DUMMYFUNCTION("""COMPUTED_VALUE"""),"People who have changed the world for better")</f>
        <v>People who have changed the world for better</v>
      </c>
      <c r="F706" s="1" t="str">
        <f>IFERROR(__xludf.DUMMYFUNCTION("""COMPUTED_VALUE"""),"Yes, I will earn and do that")</f>
        <v>Yes, I will earn and do that</v>
      </c>
      <c r="G706" s="1" t="str">
        <f>IFERROR(__xludf.DUMMYFUNCTION("""COMPUTED_VALUE"""),"Will work for 3 years or more")</f>
        <v>Will work for 3 years or more</v>
      </c>
      <c r="H706" s="1" t="str">
        <f>IFERROR(__xludf.DUMMYFUNCTION("""COMPUTED_VALUE"""),"No")</f>
        <v>No</v>
      </c>
      <c r="I706" s="1" t="str">
        <f>IFERROR(__xludf.DUMMYFUNCTION("""COMPUTED_VALUE"""),"Will NOT work for them")</f>
        <v>Will NOT work for them</v>
      </c>
      <c r="J706" s="1">
        <f>IFERROR(__xludf.DUMMYFUNCTION("""COMPUTED_VALUE"""),5.0)</f>
        <v>5</v>
      </c>
      <c r="K706" s="1" t="str">
        <f>IFERROR(__xludf.DUMMYFUNCTION("""COMPUTED_VALUE"""),"Fully Remote with Options to travel as and when needed")</f>
        <v>Fully Remote with Options to travel as and when needed</v>
      </c>
      <c r="L7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06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706" s="1" t="str">
        <f>IFERROR(__xludf.DUMMYFUNCTION("""COMPUTED_VALUE"""),"Manager who explains what is expected, sets a goal and helps achieve it")</f>
        <v>Manager who explains what is expected, sets a goal and helps achieve it</v>
      </c>
      <c r="P706" s="1" t="str">
        <f>IFERROR(__xludf.DUMMYFUNCTION("""COMPUTED_VALUE"""),"Work alone, Work with 2 to 3 people in my team")</f>
        <v>Work alone, Work with 2 to 3 people in my team</v>
      </c>
      <c r="Q706" s="1" t="str">
        <f>IFERROR(__xludf.DUMMYFUNCTION("""COMPUTED_VALUE"""),"I have NO other choice")</f>
        <v>I have NO other choice</v>
      </c>
      <c r="R706" s="1" t="str">
        <f>IFERROR(__xludf.DUMMYFUNCTION("""COMPUTED_VALUE"""),"This will be hard to do, but if it is the right company I would try")</f>
        <v>This will be hard to do, but if it is the right company I would try</v>
      </c>
      <c r="S706" s="1"/>
    </row>
    <row r="707">
      <c r="A707" s="2">
        <f>IFERROR(__xludf.DUMMYFUNCTION("""COMPUTED_VALUE"""),45022.175076134256)</f>
        <v>45022.17508</v>
      </c>
      <c r="B707" s="1" t="str">
        <f>IFERROR(__xludf.DUMMYFUNCTION("""COMPUTED_VALUE"""),"India")</f>
        <v>India</v>
      </c>
      <c r="C707" s="1">
        <f>IFERROR(__xludf.DUMMYFUNCTION("""COMPUTED_VALUE"""),560050.0)</f>
        <v>560050</v>
      </c>
      <c r="D707" s="1" t="str">
        <f>IFERROR(__xludf.DUMMYFUNCTION("""COMPUTED_VALUE"""),"Male")</f>
        <v>Male</v>
      </c>
      <c r="E707" s="1" t="str">
        <f>IFERROR(__xludf.DUMMYFUNCTION("""COMPUTED_VALUE"""),"People from my circle, but not family members")</f>
        <v>People from my circle, but not family members</v>
      </c>
      <c r="F707" s="1" t="str">
        <f>IFERROR(__xludf.DUMMYFUNCTION("""COMPUTED_VALUE"""),"Yes, I will earn and do that")</f>
        <v>Yes, I will earn and do that</v>
      </c>
      <c r="G707" s="1" t="str">
        <f>IFERROR(__xludf.DUMMYFUNCTION("""COMPUTED_VALUE"""),"Will work for 3 years or more")</f>
        <v>Will work for 3 years or more</v>
      </c>
      <c r="H707" s="1" t="str">
        <f>IFERROR(__xludf.DUMMYFUNCTION("""COMPUTED_VALUE"""),"Yes")</f>
        <v>Yes</v>
      </c>
      <c r="I707" s="1" t="str">
        <f>IFERROR(__xludf.DUMMYFUNCTION("""COMPUTED_VALUE"""),"Will work for them")</f>
        <v>Will work for them</v>
      </c>
      <c r="J707" s="1">
        <f>IFERROR(__xludf.DUMMYFUNCTION("""COMPUTED_VALUE"""),10.0)</f>
        <v>10</v>
      </c>
      <c r="K707" s="1" t="str">
        <f>IFERROR(__xludf.DUMMYFUNCTION("""COMPUTED_VALUE"""),"Every Day Office Environment")</f>
        <v>Every Day Office Environment</v>
      </c>
      <c r="L7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07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707" s="1" t="str">
        <f>IFERROR(__xludf.DUMMYFUNCTION("""COMPUTED_VALUE"""),"Manager who explains what is expected, sets a goal and helps achieve it")</f>
        <v>Manager who explains what is expected, sets a goal and helps achieve it</v>
      </c>
      <c r="P707" s="1" t="str">
        <f>IFERROR(__xludf.DUMMYFUNCTION("""COMPUTED_VALUE"""),"Work with 5 to 6 people in my team")</f>
        <v>Work with 5 to 6 people in my team</v>
      </c>
      <c r="Q707" s="1" t="str">
        <f>IFERROR(__xludf.DUMMYFUNCTION("""COMPUTED_VALUE"""),"No")</f>
        <v>No</v>
      </c>
      <c r="R707" s="1" t="str">
        <f>IFERROR(__xludf.DUMMYFUNCTION("""COMPUTED_VALUE"""),"This will be hard to do, but if it is the right company I would try")</f>
        <v>This will be hard to do, but if it is the right company I would try</v>
      </c>
      <c r="S707" s="1"/>
    </row>
    <row r="708">
      <c r="A708" s="2">
        <f>IFERROR(__xludf.DUMMYFUNCTION("""COMPUTED_VALUE"""),45022.234027025464)</f>
        <v>45022.23403</v>
      </c>
      <c r="B708" s="1" t="str">
        <f>IFERROR(__xludf.DUMMYFUNCTION("""COMPUTED_VALUE"""),"India")</f>
        <v>India</v>
      </c>
      <c r="C708" s="1">
        <f>IFERROR(__xludf.DUMMYFUNCTION("""COMPUTED_VALUE"""),577127.0)</f>
        <v>577127</v>
      </c>
      <c r="D708" s="1" t="str">
        <f>IFERROR(__xludf.DUMMYFUNCTION("""COMPUTED_VALUE"""),"Female")</f>
        <v>Female</v>
      </c>
      <c r="E708" s="1" t="str">
        <f>IFERROR(__xludf.DUMMYFUNCTION("""COMPUTED_VALUE"""),"Social Media like LinkedIn")</f>
        <v>Social Media like LinkedIn</v>
      </c>
      <c r="F708" s="1" t="str">
        <f>IFERROR(__xludf.DUMMYFUNCTION("""COMPUTED_VALUE"""),"No, But if someone could bare the cost I will")</f>
        <v>No, But if someone could bare the cost I will</v>
      </c>
      <c r="G708" s="1" t="str">
        <f>IFERROR(__xludf.DUMMYFUNCTION("""COMPUTED_VALUE"""),"Will work for 3 years or more")</f>
        <v>Will work for 3 years or more</v>
      </c>
      <c r="H708" s="1" t="str">
        <f>IFERROR(__xludf.DUMMYFUNCTION("""COMPUTED_VALUE"""),"No")</f>
        <v>No</v>
      </c>
      <c r="I708" s="1" t="str">
        <f>IFERROR(__xludf.DUMMYFUNCTION("""COMPUTED_VALUE"""),"Will NOT work for them")</f>
        <v>Will NOT work for them</v>
      </c>
      <c r="J708" s="1">
        <f>IFERROR(__xludf.DUMMYFUNCTION("""COMPUTED_VALUE"""),1.0)</f>
        <v>1</v>
      </c>
      <c r="K708" s="1" t="str">
        <f>IFERROR(__xludf.DUMMYFUNCTION("""COMPUTED_VALUE"""),"Fully Remote with Options to travel as and when needed")</f>
        <v>Fully Remote with Options to travel as and when needed</v>
      </c>
      <c r="L708" s="1" t="str">
        <f>IFERROR(__xludf.DUMMYFUNCTION("""COMPUTED_VALUE"""),"Employer who appreciates learning and enables that environment")</f>
        <v>Employer who appreciates learning and enables that environment</v>
      </c>
      <c r="M708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708" s="1" t="str">
        <f>IFERROR(__xludf.DUMMYFUNCTION("""COMPUTED_VALUE"""),"Design and Creative strategy in any company, Design and Develop amazing software, Work as a freelancer and do my thing my way, I Want to sell things/Sales")</f>
        <v>Design and Creative strategy in any company, Design and Develop amazing software, Work as a freelancer and do my thing my way, I Want to sell things/Sales</v>
      </c>
      <c r="O708" s="1" t="str">
        <f>IFERROR(__xludf.DUMMYFUNCTION("""COMPUTED_VALUE"""),"Manager who sets goal and helps me achieve it")</f>
        <v>Manager who sets goal and helps me achieve it</v>
      </c>
      <c r="P708" s="1" t="str">
        <f>IFERROR(__xludf.DUMMYFUNCTION("""COMPUTED_VALUE"""),"Work alone")</f>
        <v>Work alone</v>
      </c>
      <c r="Q708" s="1" t="str">
        <f>IFERROR(__xludf.DUMMYFUNCTION("""COMPUTED_VALUE"""),"Yes, I Understand this is gonna happen everywhere")</f>
        <v>Yes, I Understand this is gonna happen everywhere</v>
      </c>
      <c r="R708" s="1" t="str">
        <f>IFERROR(__xludf.DUMMYFUNCTION("""COMPUTED_VALUE"""),"Will work for 7 years or more")</f>
        <v>Will work for 7 years or more</v>
      </c>
      <c r="S708" s="1"/>
    </row>
    <row r="709">
      <c r="A709" s="2">
        <f>IFERROR(__xludf.DUMMYFUNCTION("""COMPUTED_VALUE"""),45022.246372696754)</f>
        <v>45022.24637</v>
      </c>
      <c r="B709" s="1" t="str">
        <f>IFERROR(__xludf.DUMMYFUNCTION("""COMPUTED_VALUE"""),"India")</f>
        <v>India</v>
      </c>
      <c r="C709" s="1">
        <f>IFERROR(__xludf.DUMMYFUNCTION("""COMPUTED_VALUE"""),151001.0)</f>
        <v>151001</v>
      </c>
      <c r="D709" s="1" t="str">
        <f>IFERROR(__xludf.DUMMYFUNCTION("""COMPUTED_VALUE"""),"Male")</f>
        <v>Male</v>
      </c>
      <c r="E709" s="1" t="str">
        <f>IFERROR(__xludf.DUMMYFUNCTION("""COMPUTED_VALUE"""),"Influencers who had successful careers")</f>
        <v>Influencers who had successful careers</v>
      </c>
      <c r="F709" s="1" t="str">
        <f>IFERROR(__xludf.DUMMYFUNCTION("""COMPUTED_VALUE"""),"Yes, I will earn and do that")</f>
        <v>Yes, I will earn and do that</v>
      </c>
      <c r="G709" s="1" t="str">
        <f>IFERROR(__xludf.DUMMYFUNCTION("""COMPUTED_VALUE"""),"Will work for 3 years or more")</f>
        <v>Will work for 3 years or more</v>
      </c>
      <c r="H709" s="1" t="str">
        <f>IFERROR(__xludf.DUMMYFUNCTION("""COMPUTED_VALUE"""),"No")</f>
        <v>No</v>
      </c>
      <c r="I709" s="1" t="str">
        <f>IFERROR(__xludf.DUMMYFUNCTION("""COMPUTED_VALUE"""),"Will work for them")</f>
        <v>Will work for them</v>
      </c>
      <c r="J709" s="1">
        <f>IFERROR(__xludf.DUMMYFUNCTION("""COMPUTED_VALUE"""),6.0)</f>
        <v>6</v>
      </c>
      <c r="K709" s="1" t="str">
        <f>IFERROR(__xludf.DUMMYFUNCTION("""COMPUTED_VALUE"""),"Hybrid Working Environment with more than 15 days a month at office")</f>
        <v>Hybrid Working Environment with more than 15 days a month at office</v>
      </c>
      <c r="L7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09" s="1" t="str">
        <f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709" s="1" t="str">
        <f>IFERROR(__xludf.DUMMYFUNCTION("""COMPUTED_VALUE"""),"Manager who explains what is expected, sets a goal and helps achieve it")</f>
        <v>Manager who explains what is expected, sets a goal and helps achieve it</v>
      </c>
      <c r="P709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09" s="1" t="str">
        <f>IFERROR(__xludf.DUMMYFUNCTION("""COMPUTED_VALUE"""),"Yes, I Understand this is gonna happen everywhere")</f>
        <v>Yes, I Understand this is gonna happen everywhere</v>
      </c>
      <c r="R709" s="1" t="str">
        <f>IFERROR(__xludf.DUMMYFUNCTION("""COMPUTED_VALUE"""),"This will be hard to do, but if it is the right company I would try")</f>
        <v>This will be hard to do, but if it is the right company I would try</v>
      </c>
      <c r="S709" s="1"/>
    </row>
    <row r="710">
      <c r="A710" s="2">
        <f>IFERROR(__xludf.DUMMYFUNCTION("""COMPUTED_VALUE"""),45022.25036010417)</f>
        <v>45022.25036</v>
      </c>
      <c r="B710" s="1" t="str">
        <f>IFERROR(__xludf.DUMMYFUNCTION("""COMPUTED_VALUE"""),"Canada")</f>
        <v>Canada</v>
      </c>
      <c r="C710" s="1" t="str">
        <f>IFERROR(__xludf.DUMMYFUNCTION("""COMPUTED_VALUE"""),"N5v3c4")</f>
        <v>N5v3c4</v>
      </c>
      <c r="D710" s="1" t="str">
        <f>IFERROR(__xludf.DUMMYFUNCTION("""COMPUTED_VALUE"""),"Male")</f>
        <v>Male</v>
      </c>
      <c r="E710" s="1" t="str">
        <f>IFERROR(__xludf.DUMMYFUNCTION("""COMPUTED_VALUE"""),"Social Media like LinkedIn")</f>
        <v>Social Media like LinkedIn</v>
      </c>
      <c r="F710" s="1" t="str">
        <f>IFERROR(__xludf.DUMMYFUNCTION("""COMPUTED_VALUE"""),"Yes, I will earn and do that")</f>
        <v>Yes, I will earn and do that</v>
      </c>
      <c r="G710" s="1" t="str">
        <f>IFERROR(__xludf.DUMMYFUNCTION("""COMPUTED_VALUE"""),"Will work for 3 years or more")</f>
        <v>Will work for 3 years or more</v>
      </c>
      <c r="H710" s="1" t="str">
        <f>IFERROR(__xludf.DUMMYFUNCTION("""COMPUTED_VALUE"""),"No")</f>
        <v>No</v>
      </c>
      <c r="I710" s="1" t="str">
        <f>IFERROR(__xludf.DUMMYFUNCTION("""COMPUTED_VALUE"""),"Will NOT work for them")</f>
        <v>Will NOT work for them</v>
      </c>
      <c r="J710" s="1">
        <f>IFERROR(__xludf.DUMMYFUNCTION("""COMPUTED_VALUE"""),6.0)</f>
        <v>6</v>
      </c>
      <c r="K710" s="1" t="str">
        <f>IFERROR(__xludf.DUMMYFUNCTION("""COMPUTED_VALUE"""),"Fully Remote with Options to travel as and when needed")</f>
        <v>Fully Remote with Options to travel as and when needed</v>
      </c>
      <c r="L7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0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1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10" s="1" t="str">
        <f>IFERROR(__xludf.DUMMYFUNCTION("""COMPUTED_VALUE"""),"Manager who explains what is expected, sets a goal and helps achieve it")</f>
        <v>Manager who explains what is expected, sets a goal and helps achieve it</v>
      </c>
      <c r="P710" s="1" t="str">
        <f>IFERROR(__xludf.DUMMYFUNCTION("""COMPUTED_VALUE"""),"Work with 2 to 3 people in my team")</f>
        <v>Work with 2 to 3 people in my team</v>
      </c>
      <c r="Q710" s="1" t="str">
        <f>IFERROR(__xludf.DUMMYFUNCTION("""COMPUTED_VALUE"""),"I have NO other choice")</f>
        <v>I have NO other choice</v>
      </c>
      <c r="R710" s="1" t="str">
        <f>IFERROR(__xludf.DUMMYFUNCTION("""COMPUTED_VALUE"""),"This will be hard to do, but if it is the right company I would try")</f>
        <v>This will be hard to do, but if it is the right company I would try</v>
      </c>
      <c r="S710" s="1"/>
    </row>
    <row r="711">
      <c r="A711" s="2">
        <f>IFERROR(__xludf.DUMMYFUNCTION("""COMPUTED_VALUE"""),45022.25176675926)</f>
        <v>45022.25177</v>
      </c>
      <c r="B711" s="1" t="str">
        <f>IFERROR(__xludf.DUMMYFUNCTION("""COMPUTED_VALUE"""),"India")</f>
        <v>India</v>
      </c>
      <c r="C711" s="1">
        <f>IFERROR(__xludf.DUMMYFUNCTION("""COMPUTED_VALUE"""),441009.0)</f>
        <v>441009</v>
      </c>
      <c r="D711" s="1" t="str">
        <f>IFERROR(__xludf.DUMMYFUNCTION("""COMPUTED_VALUE"""),"Male")</f>
        <v>Male</v>
      </c>
      <c r="E711" s="1" t="str">
        <f>IFERROR(__xludf.DUMMYFUNCTION("""COMPUTED_VALUE"""),"Social Media like LinkedIn")</f>
        <v>Social Media like LinkedIn</v>
      </c>
      <c r="F711" s="1" t="str">
        <f>IFERROR(__xludf.DUMMYFUNCTION("""COMPUTED_VALUE"""),"No I would not be pursuing Higher Education outside of India")</f>
        <v>No I would not be pursuing Higher Education outside of India</v>
      </c>
      <c r="G711" s="1" t="str">
        <f>IFERROR(__xludf.DUMMYFUNCTION("""COMPUTED_VALUE"""),"Will work for 3 years or more")</f>
        <v>Will work for 3 years or more</v>
      </c>
      <c r="H711" s="1" t="str">
        <f>IFERROR(__xludf.DUMMYFUNCTION("""COMPUTED_VALUE"""),"No")</f>
        <v>No</v>
      </c>
      <c r="I711" s="1" t="str">
        <f>IFERROR(__xludf.DUMMYFUNCTION("""COMPUTED_VALUE"""),"Will NOT work for them")</f>
        <v>Will NOT work for them</v>
      </c>
      <c r="J711" s="1">
        <f>IFERROR(__xludf.DUMMYFUNCTION("""COMPUTED_VALUE"""),7.0)</f>
        <v>7</v>
      </c>
      <c r="K711" s="1" t="str">
        <f>IFERROR(__xludf.DUMMYFUNCTION("""COMPUTED_VALUE"""),"Hybrid Working Environment with more than 15 days a month at office")</f>
        <v>Hybrid Working Environment with more than 15 days a month at office</v>
      </c>
      <c r="L7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11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711" s="1" t="str">
        <f>IFERROR(__xludf.DUMMYFUNCTION("""COMPUTED_VALUE"""),"Manager who explains what is expected, sets a goal and helps achieve it")</f>
        <v>Manager who explains what is expected, sets a goal and helps achieve it</v>
      </c>
      <c r="P711" s="1" t="str">
        <f>IFERROR(__xludf.DUMMYFUNCTION("""COMPUTED_VALUE"""),"Work with 5 to 6 people in my team")</f>
        <v>Work with 5 to 6 people in my team</v>
      </c>
      <c r="Q711" s="1" t="str">
        <f>IFERROR(__xludf.DUMMYFUNCTION("""COMPUTED_VALUE"""),"Yes, I Understand this is gonna happen everywhere")</f>
        <v>Yes, I Understand this is gonna happen everywhere</v>
      </c>
      <c r="R711" s="1" t="str">
        <f>IFERROR(__xludf.DUMMYFUNCTION("""COMPUTED_VALUE"""),"This will be hard to do, but if it is the right company I would try")</f>
        <v>This will be hard to do, but if it is the right company I would try</v>
      </c>
      <c r="S711" s="1"/>
    </row>
    <row r="712">
      <c r="A712" s="2">
        <f>IFERROR(__xludf.DUMMYFUNCTION("""COMPUTED_VALUE"""),45022.25736984954)</f>
        <v>45022.25737</v>
      </c>
      <c r="B712" s="1" t="str">
        <f>IFERROR(__xludf.DUMMYFUNCTION("""COMPUTED_VALUE"""),"India")</f>
        <v>India</v>
      </c>
      <c r="C712" s="1">
        <f>IFERROR(__xludf.DUMMYFUNCTION("""COMPUTED_VALUE"""),201310.0)</f>
        <v>201310</v>
      </c>
      <c r="D712" s="1" t="str">
        <f>IFERROR(__xludf.DUMMYFUNCTION("""COMPUTED_VALUE"""),"Male")</f>
        <v>Male</v>
      </c>
      <c r="E712" s="1" t="str">
        <f>IFERROR(__xludf.DUMMYFUNCTION("""COMPUTED_VALUE"""),"People from my circle, but not family members")</f>
        <v>People from my circle, but not family members</v>
      </c>
      <c r="F712" s="1" t="str">
        <f>IFERROR(__xludf.DUMMYFUNCTION("""COMPUTED_VALUE"""),"No, But if someone could bare the cost I will")</f>
        <v>No, But if someone could bare the cost I will</v>
      </c>
      <c r="G712" s="1" t="str">
        <f>IFERROR(__xludf.DUMMYFUNCTION("""COMPUTED_VALUE"""),"This will be hard to do, but if it is the right company I would try")</f>
        <v>This will be hard to do, but if it is the right company I would try</v>
      </c>
      <c r="H712" s="1" t="str">
        <f>IFERROR(__xludf.DUMMYFUNCTION("""COMPUTED_VALUE"""),"No")</f>
        <v>No</v>
      </c>
      <c r="I712" s="1" t="str">
        <f>IFERROR(__xludf.DUMMYFUNCTION("""COMPUTED_VALUE"""),"Will NOT work for them")</f>
        <v>Will NOT work for them</v>
      </c>
      <c r="J712" s="1">
        <f>IFERROR(__xludf.DUMMYFUNCTION("""COMPUTED_VALUE"""),5.0)</f>
        <v>5</v>
      </c>
      <c r="K712" s="1" t="str">
        <f>IFERROR(__xludf.DUMMYFUNCTION("""COMPUTED_VALUE"""),"Hybrid Working Environment with more than 15 days a month at office")</f>
        <v>Hybrid Working Environment with more than 15 days a month at office</v>
      </c>
      <c r="L712" s="1" t="str">
        <f>IFERROR(__xludf.DUMMYFUNCTION("""COMPUTED_VALUE"""),"Employer who appreciates learning and enables that environment")</f>
        <v>Employer who appreciates learning and enables that environment</v>
      </c>
      <c r="M7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12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712" s="1" t="str">
        <f>IFERROR(__xludf.DUMMYFUNCTION("""COMPUTED_VALUE"""),"Manager who explains what is expected, sets a goal and helps achieve it")</f>
        <v>Manager who explains what is expected, sets a goal and helps achieve it</v>
      </c>
      <c r="P712" s="1" t="str">
        <f>IFERROR(__xludf.DUMMYFUNCTION("""COMPUTED_VALUE"""),"Work with 2 to 3 people in my team")</f>
        <v>Work with 2 to 3 people in my team</v>
      </c>
      <c r="Q712" s="1" t="str">
        <f>IFERROR(__xludf.DUMMYFUNCTION("""COMPUTED_VALUE"""),"Yes, I Understand this is gonna happen everywhere")</f>
        <v>Yes, I Understand this is gonna happen everywhere</v>
      </c>
      <c r="R712" s="1" t="str">
        <f>IFERROR(__xludf.DUMMYFUNCTION("""COMPUTED_VALUE"""),"This will be hard to do, but if it is the right company I would try")</f>
        <v>This will be hard to do, but if it is the right company I would try</v>
      </c>
      <c r="S712" s="1"/>
    </row>
    <row r="713">
      <c r="A713" s="2">
        <f>IFERROR(__xludf.DUMMYFUNCTION("""COMPUTED_VALUE"""),45022.29811293981)</f>
        <v>45022.29811</v>
      </c>
      <c r="B713" s="1" t="str">
        <f>IFERROR(__xludf.DUMMYFUNCTION("""COMPUTED_VALUE"""),"India")</f>
        <v>India</v>
      </c>
      <c r="C713" s="1">
        <f>IFERROR(__xludf.DUMMYFUNCTION("""COMPUTED_VALUE"""),445402.0)</f>
        <v>445402</v>
      </c>
      <c r="D713" s="1" t="str">
        <f>IFERROR(__xludf.DUMMYFUNCTION("""COMPUTED_VALUE"""),"Male")</f>
        <v>Male</v>
      </c>
      <c r="E713" s="1" t="str">
        <f>IFERROR(__xludf.DUMMYFUNCTION("""COMPUTED_VALUE"""),"People who have changed the world for better")</f>
        <v>People who have changed the world for better</v>
      </c>
      <c r="F713" s="1" t="str">
        <f>IFERROR(__xludf.DUMMYFUNCTION("""COMPUTED_VALUE"""),"Yes, I will earn and do that")</f>
        <v>Yes, I will earn and do that</v>
      </c>
      <c r="G713" s="1" t="str">
        <f>IFERROR(__xludf.DUMMYFUNCTION("""COMPUTED_VALUE"""),"This will be hard to do, but if it is the right company I would try")</f>
        <v>This will be hard to do, but if it is the right company I would try</v>
      </c>
      <c r="H713" s="1" t="str">
        <f>IFERROR(__xludf.DUMMYFUNCTION("""COMPUTED_VALUE"""),"No")</f>
        <v>No</v>
      </c>
      <c r="I713" s="1" t="str">
        <f>IFERROR(__xludf.DUMMYFUNCTION("""COMPUTED_VALUE"""),"Will NOT work for them")</f>
        <v>Will NOT work for them</v>
      </c>
      <c r="J713" s="1">
        <f>IFERROR(__xludf.DUMMYFUNCTION("""COMPUTED_VALUE"""),10.0)</f>
        <v>10</v>
      </c>
      <c r="K713" s="1" t="str">
        <f>IFERROR(__xludf.DUMMYFUNCTION("""COMPUTED_VALUE"""),"Fully Remote with Options to travel as and when needed")</f>
        <v>Fully Remote with Options to travel as and when needed</v>
      </c>
      <c r="L713" s="1" t="str">
        <f>IFERROR(__xludf.DUMMYFUNCTION("""COMPUTED_VALUE"""),"Employer who appreciates learning and enables that environment")</f>
        <v>Employer who appreciates learning and enables that environment</v>
      </c>
      <c r="M713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713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713" s="1" t="str">
        <f>IFERROR(__xludf.DUMMYFUNCTION("""COMPUTED_VALUE"""),"Manager who sets unrealistic targets")</f>
        <v>Manager who sets unrealistic targets</v>
      </c>
      <c r="P713" s="1" t="str">
        <f>IFERROR(__xludf.DUMMYFUNCTION("""COMPUTED_VALUE"""),"Work with 2 to 3 people in my team")</f>
        <v>Work with 2 to 3 people in my team</v>
      </c>
      <c r="Q713" s="1" t="str">
        <f>IFERROR(__xludf.DUMMYFUNCTION("""COMPUTED_VALUE"""),"Yes, I Understand this is gonna happen everywhere")</f>
        <v>Yes, I Understand this is gonna happen everywhere</v>
      </c>
      <c r="R713" s="1" t="str">
        <f>IFERROR(__xludf.DUMMYFUNCTION("""COMPUTED_VALUE"""),"This will be hard to do, but if it is the right company I would try")</f>
        <v>This will be hard to do, but if it is the right company I would try</v>
      </c>
      <c r="S713" s="1"/>
    </row>
    <row r="714">
      <c r="A714" s="2">
        <f>IFERROR(__xludf.DUMMYFUNCTION("""COMPUTED_VALUE"""),45022.31342626158)</f>
        <v>45022.31343</v>
      </c>
      <c r="B714" s="1" t="str">
        <f>IFERROR(__xludf.DUMMYFUNCTION("""COMPUTED_VALUE"""),"India")</f>
        <v>India</v>
      </c>
      <c r="C714" s="1">
        <f>IFERROR(__xludf.DUMMYFUNCTION("""COMPUTED_VALUE"""),110059.0)</f>
        <v>110059</v>
      </c>
      <c r="D714" s="1" t="str">
        <f>IFERROR(__xludf.DUMMYFUNCTION("""COMPUTED_VALUE"""),"Male")</f>
        <v>Male</v>
      </c>
      <c r="E714" s="1" t="str">
        <f>IFERROR(__xludf.DUMMYFUNCTION("""COMPUTED_VALUE"""),"Influencers who had successful careers")</f>
        <v>Influencers who had successful careers</v>
      </c>
      <c r="F714" s="1" t="str">
        <f>IFERROR(__xludf.DUMMYFUNCTION("""COMPUTED_VALUE"""),"Yes, I will earn and do that")</f>
        <v>Yes, I will earn and do that</v>
      </c>
      <c r="G714" s="1" t="str">
        <f>IFERROR(__xludf.DUMMYFUNCTION("""COMPUTED_VALUE"""),"No way")</f>
        <v>No way</v>
      </c>
      <c r="H714" s="1" t="str">
        <f>IFERROR(__xludf.DUMMYFUNCTION("""COMPUTED_VALUE"""),"Yes")</f>
        <v>Yes</v>
      </c>
      <c r="I714" s="1" t="str">
        <f>IFERROR(__xludf.DUMMYFUNCTION("""COMPUTED_VALUE"""),"Will NOT work for them")</f>
        <v>Will NOT work for them</v>
      </c>
      <c r="J714" s="1">
        <f>IFERROR(__xludf.DUMMYFUNCTION("""COMPUTED_VALUE"""),5.0)</f>
        <v>5</v>
      </c>
      <c r="K714" s="1" t="str">
        <f>IFERROR(__xludf.DUMMYFUNCTION("""COMPUTED_VALUE"""),"Fully Remote with No option to visit offices")</f>
        <v>Fully Remote with No option to visit offices</v>
      </c>
      <c r="L714" s="1" t="str">
        <f>IFERROR(__xludf.DUMMYFUNCTION("""COMPUTED_VALUE"""),"Employer who rewards learning and enables that environment")</f>
        <v>Employer who rewards learning and enables that environment</v>
      </c>
      <c r="M71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14" s="1" t="str">
        <f>IFERROR(__xludf.DUMMYFUNCTION("""COMPUTED_VALUE"""),"Business Operations in any organization, Work as a freelancer and do my thing my way, Become a content Creator in some platform, Manufacturing / Oil and Gas/ Construction / Hard Physical Work related")</f>
        <v>Business Operations in any organization, Work as a freelancer and do my thing my way, Become a content Creator in some platform, Manufacturing / Oil and Gas/ Construction / Hard Physical Work related</v>
      </c>
      <c r="O714" s="1" t="str">
        <f>IFERROR(__xludf.DUMMYFUNCTION("""COMPUTED_VALUE"""),"Manager who clearly describes what she/he needs")</f>
        <v>Manager who clearly describes what she/he needs</v>
      </c>
      <c r="P714" s="1" t="str">
        <f>IFERROR(__xludf.DUMMYFUNCTION("""COMPUTED_VALUE"""),"Work with 7 to 10 or more people in my team")</f>
        <v>Work with 7 to 10 or more people in my team</v>
      </c>
      <c r="Q714" s="1" t="str">
        <f>IFERROR(__xludf.DUMMYFUNCTION("""COMPUTED_VALUE"""),"I have NO other choice")</f>
        <v>I have NO other choice</v>
      </c>
      <c r="R714" s="1" t="str">
        <f>IFERROR(__xludf.DUMMYFUNCTION("""COMPUTED_VALUE"""),"No way")</f>
        <v>No way</v>
      </c>
      <c r="S714" s="1"/>
    </row>
    <row r="715">
      <c r="A715" s="2">
        <f>IFERROR(__xludf.DUMMYFUNCTION("""COMPUTED_VALUE"""),45022.32772239583)</f>
        <v>45022.32772</v>
      </c>
      <c r="B715" s="1" t="str">
        <f>IFERROR(__xludf.DUMMYFUNCTION("""COMPUTED_VALUE"""),"India")</f>
        <v>India</v>
      </c>
      <c r="C715" s="1">
        <f>IFERROR(__xludf.DUMMYFUNCTION("""COMPUTED_VALUE"""),395009.0)</f>
        <v>395009</v>
      </c>
      <c r="D715" s="1" t="str">
        <f>IFERROR(__xludf.DUMMYFUNCTION("""COMPUTED_VALUE"""),"Female")</f>
        <v>Female</v>
      </c>
      <c r="E715" s="1" t="str">
        <f>IFERROR(__xludf.DUMMYFUNCTION("""COMPUTED_VALUE"""),"Influencers who had successful careers")</f>
        <v>Influencers who had successful careers</v>
      </c>
      <c r="F715" s="1" t="str">
        <f>IFERROR(__xludf.DUMMYFUNCTION("""COMPUTED_VALUE"""),"Yes, I will earn and do that")</f>
        <v>Yes, I will earn and do that</v>
      </c>
      <c r="G715" s="1" t="str">
        <f>IFERROR(__xludf.DUMMYFUNCTION("""COMPUTED_VALUE"""),"This will be hard to do, but if it is the right company I would try")</f>
        <v>This will be hard to do, but if it is the right company I would try</v>
      </c>
      <c r="H715" s="1" t="str">
        <f>IFERROR(__xludf.DUMMYFUNCTION("""COMPUTED_VALUE"""),"No")</f>
        <v>No</v>
      </c>
      <c r="I715" s="1" t="str">
        <f>IFERROR(__xludf.DUMMYFUNCTION("""COMPUTED_VALUE"""),"Will NOT work for them")</f>
        <v>Will NOT work for them</v>
      </c>
      <c r="J715" s="1">
        <f>IFERROR(__xludf.DUMMYFUNCTION("""COMPUTED_VALUE"""),5.0)</f>
        <v>5</v>
      </c>
      <c r="K715" s="1" t="str">
        <f>IFERROR(__xludf.DUMMYFUNCTION("""COMPUTED_VALUE"""),"Every Day Office Environment")</f>
        <v>Every Day Office Environment</v>
      </c>
      <c r="L7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15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715" s="1" t="str">
        <f>IFERROR(__xludf.DUMMYFUNCTION("""COMPUTED_VALUE"""),"Manager who explains what is expected, sets a goal and helps achieve it")</f>
        <v>Manager who explains what is expected, sets a goal and helps achieve it</v>
      </c>
      <c r="P715" s="1" t="str">
        <f>IFERROR(__xludf.DUMMYFUNCTION("""COMPUTED_VALUE"""),"Work with 5 to 6 people in my team")</f>
        <v>Work with 5 to 6 people in my team</v>
      </c>
      <c r="Q715" s="1" t="str">
        <f>IFERROR(__xludf.DUMMYFUNCTION("""COMPUTED_VALUE"""),"Yes, I Understand this is gonna happen everywhere")</f>
        <v>Yes, I Understand this is gonna happen everywhere</v>
      </c>
      <c r="R715" s="1" t="str">
        <f>IFERROR(__xludf.DUMMYFUNCTION("""COMPUTED_VALUE"""),"This will be hard to do, but if it is the right company I would try")</f>
        <v>This will be hard to do, but if it is the right company I would try</v>
      </c>
      <c r="S715" s="1"/>
    </row>
    <row r="716">
      <c r="A716" s="2">
        <f>IFERROR(__xludf.DUMMYFUNCTION("""COMPUTED_VALUE"""),45022.33755052084)</f>
        <v>45022.33755</v>
      </c>
      <c r="B716" s="1" t="str">
        <f>IFERROR(__xludf.DUMMYFUNCTION("""COMPUTED_VALUE"""),"India")</f>
        <v>India</v>
      </c>
      <c r="C716" s="1">
        <f>IFERROR(__xludf.DUMMYFUNCTION("""COMPUTED_VALUE"""),462041.0)</f>
        <v>462041</v>
      </c>
      <c r="D716" s="1" t="str">
        <f>IFERROR(__xludf.DUMMYFUNCTION("""COMPUTED_VALUE"""),"Male")</f>
        <v>Male</v>
      </c>
      <c r="E716" s="1" t="str">
        <f>IFERROR(__xludf.DUMMYFUNCTION("""COMPUTED_VALUE"""),"My Parents")</f>
        <v>My Parents</v>
      </c>
      <c r="F716" s="1" t="str">
        <f>IFERROR(__xludf.DUMMYFUNCTION("""COMPUTED_VALUE"""),"Yes, I will earn and do that")</f>
        <v>Yes, I will earn and do that</v>
      </c>
      <c r="G716" s="1" t="str">
        <f>IFERROR(__xludf.DUMMYFUNCTION("""COMPUTED_VALUE"""),"This will be hard to do, but if it is the right company I would try")</f>
        <v>This will be hard to do, but if it is the right company I would try</v>
      </c>
      <c r="H716" s="1" t="str">
        <f>IFERROR(__xludf.DUMMYFUNCTION("""COMPUTED_VALUE"""),"No")</f>
        <v>No</v>
      </c>
      <c r="I716" s="1" t="str">
        <f>IFERROR(__xludf.DUMMYFUNCTION("""COMPUTED_VALUE"""),"Will NOT work for them")</f>
        <v>Will NOT work for them</v>
      </c>
      <c r="J716" s="1">
        <f>IFERROR(__xludf.DUMMYFUNCTION("""COMPUTED_VALUE"""),4.0)</f>
        <v>4</v>
      </c>
      <c r="K716" s="1" t="str">
        <f>IFERROR(__xludf.DUMMYFUNCTION("""COMPUTED_VALUE"""),"Fully Remote with Options to travel as and when needed")</f>
        <v>Fully Remote with Options to travel as and when needed</v>
      </c>
      <c r="L7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6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716" s="1" t="str">
        <f>IFERROR(__xludf.DUMMYFUNCTION("""COMPUTED_VALUE"""),"Business Operations in any organization, Look deeply into Data and generate insights, Entrepreneur or Start Up, Manufacturing / Oil and Gas/ Construction / Hard Physical Work related")</f>
        <v>Business Operations in any organization, Look deeply into Data and generate insights, Entrepreneur or Start Up, Manufacturing / Oil and Gas/ Construction / Hard Physical Work related</v>
      </c>
      <c r="O716" s="1" t="str">
        <f>IFERROR(__xludf.DUMMYFUNCTION("""COMPUTED_VALUE"""),"Manager who sets goal and helps me achieve it")</f>
        <v>Manager who sets goal and helps me achieve it</v>
      </c>
      <c r="P716" s="1" t="str">
        <f>IFERROR(__xludf.DUMMYFUNCTION("""COMPUTED_VALUE"""),"Work with 5 to 6 people in my team")</f>
        <v>Work with 5 to 6 people in my team</v>
      </c>
      <c r="Q716" s="1" t="str">
        <f>IFERROR(__xludf.DUMMYFUNCTION("""COMPUTED_VALUE"""),"Yes, I Understand this is gonna happen everywhere")</f>
        <v>Yes, I Understand this is gonna happen everywhere</v>
      </c>
      <c r="R716" s="1" t="str">
        <f>IFERROR(__xludf.DUMMYFUNCTION("""COMPUTED_VALUE"""),"No way")</f>
        <v>No way</v>
      </c>
      <c r="S716" s="1"/>
    </row>
    <row r="717">
      <c r="A717" s="2">
        <f>IFERROR(__xludf.DUMMYFUNCTION("""COMPUTED_VALUE"""),45022.369923645834)</f>
        <v>45022.36992</v>
      </c>
      <c r="B717" s="1" t="str">
        <f>IFERROR(__xludf.DUMMYFUNCTION("""COMPUTED_VALUE"""),"India")</f>
        <v>India</v>
      </c>
      <c r="C717" s="1">
        <f>IFERROR(__xludf.DUMMYFUNCTION("""COMPUTED_VALUE"""),110077.0)</f>
        <v>110077</v>
      </c>
      <c r="D717" s="1" t="str">
        <f>IFERROR(__xludf.DUMMYFUNCTION("""COMPUTED_VALUE"""),"Male")</f>
        <v>Male</v>
      </c>
      <c r="E717" s="1" t="str">
        <f>IFERROR(__xludf.DUMMYFUNCTION("""COMPUTED_VALUE"""),"People from my circle, but not family members")</f>
        <v>People from my circle, but not family members</v>
      </c>
      <c r="F717" s="1" t="str">
        <f>IFERROR(__xludf.DUMMYFUNCTION("""COMPUTED_VALUE"""),"No I would not be pursuing Higher Education outside of India")</f>
        <v>No I would not be pursuing Higher Education outside of India</v>
      </c>
      <c r="G717" s="1" t="str">
        <f>IFERROR(__xludf.DUMMYFUNCTION("""COMPUTED_VALUE"""),"Will work for 3 years or more")</f>
        <v>Will work for 3 years or more</v>
      </c>
      <c r="H717" s="1" t="str">
        <f>IFERROR(__xludf.DUMMYFUNCTION("""COMPUTED_VALUE"""),"Yes")</f>
        <v>Yes</v>
      </c>
      <c r="I717" s="1" t="str">
        <f>IFERROR(__xludf.DUMMYFUNCTION("""COMPUTED_VALUE"""),"Will NOT work for them")</f>
        <v>Will NOT work for them</v>
      </c>
      <c r="J717" s="1">
        <f>IFERROR(__xludf.DUMMYFUNCTION("""COMPUTED_VALUE"""),7.0)</f>
        <v>7</v>
      </c>
      <c r="K717" s="1" t="str">
        <f>IFERROR(__xludf.DUMMYFUNCTION("""COMPUTED_VALUE"""),"Fully Remote with Options to travel as and when needed")</f>
        <v>Fully Remote with Options to travel as and when needed</v>
      </c>
      <c r="L7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17" s="1" t="str">
        <f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717" s="1" t="str">
        <f>IFERROR(__xludf.DUMMYFUNCTION("""COMPUTED_VALUE"""),"Manager who explains what is expected, sets a goal and helps achieve it")</f>
        <v>Manager who explains what is expected, sets a goal and helps achieve it</v>
      </c>
      <c r="P717" s="1" t="str">
        <f>IFERROR(__xludf.DUMMYFUNCTION("""COMPUTED_VALUE"""),"Work with 2 to 3 people in my team")</f>
        <v>Work with 2 to 3 people in my team</v>
      </c>
      <c r="Q717" s="1" t="str">
        <f>IFERROR(__xludf.DUMMYFUNCTION("""COMPUTED_VALUE"""),"Yes, I Understand this is gonna happen everywhere")</f>
        <v>Yes, I Understand this is gonna happen everywhere</v>
      </c>
      <c r="R717" s="1" t="str">
        <f>IFERROR(__xludf.DUMMYFUNCTION("""COMPUTED_VALUE"""),"This will be hard to do, but if it is the right company I would try")</f>
        <v>This will be hard to do, but if it is the right company I would try</v>
      </c>
      <c r="S717" s="1"/>
    </row>
    <row r="718">
      <c r="A718" s="2">
        <f>IFERROR(__xludf.DUMMYFUNCTION("""COMPUTED_VALUE"""),45022.37545393519)</f>
        <v>45022.37545</v>
      </c>
      <c r="B718" s="1" t="str">
        <f>IFERROR(__xludf.DUMMYFUNCTION("""COMPUTED_VALUE"""),"India")</f>
        <v>India</v>
      </c>
      <c r="C718" s="1">
        <f>IFERROR(__xludf.DUMMYFUNCTION("""COMPUTED_VALUE"""),400072.0)</f>
        <v>400072</v>
      </c>
      <c r="D718" s="1" t="str">
        <f>IFERROR(__xludf.DUMMYFUNCTION("""COMPUTED_VALUE"""),"Male")</f>
        <v>Male</v>
      </c>
      <c r="E718" s="1" t="str">
        <f>IFERROR(__xludf.DUMMYFUNCTION("""COMPUTED_VALUE"""),"People from my circle, but not family members")</f>
        <v>People from my circle, but not family members</v>
      </c>
      <c r="F718" s="1" t="str">
        <f>IFERROR(__xludf.DUMMYFUNCTION("""COMPUTED_VALUE"""),"Yes, I will earn and do that")</f>
        <v>Yes, I will earn and do that</v>
      </c>
      <c r="G718" s="1" t="str">
        <f>IFERROR(__xludf.DUMMYFUNCTION("""COMPUTED_VALUE"""),"Will work for 3 years or more")</f>
        <v>Will work for 3 years or more</v>
      </c>
      <c r="H718" s="1" t="str">
        <f>IFERROR(__xludf.DUMMYFUNCTION("""COMPUTED_VALUE"""),"No")</f>
        <v>No</v>
      </c>
      <c r="I718" s="1" t="str">
        <f>IFERROR(__xludf.DUMMYFUNCTION("""COMPUTED_VALUE"""),"Will NOT work for them")</f>
        <v>Will NOT work for them</v>
      </c>
      <c r="J718" s="1">
        <f>IFERROR(__xludf.DUMMYFUNCTION("""COMPUTED_VALUE"""),4.0)</f>
        <v>4</v>
      </c>
      <c r="K718" s="1" t="str">
        <f>IFERROR(__xludf.DUMMYFUNCTION("""COMPUTED_VALUE"""),"Hybrid Working Environment with more than 15 days a month at office")</f>
        <v>Hybrid Working Environment with more than 15 days a month at office</v>
      </c>
      <c r="L718" s="1" t="str">
        <f>IFERROR(__xludf.DUMMYFUNCTION("""COMPUTED_VALUE"""),"Employer who appreciates learning and enables that environment")</f>
        <v>Employer who appreciates learning and enables that environment</v>
      </c>
      <c r="M71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71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718" s="1" t="str">
        <f>IFERROR(__xludf.DUMMYFUNCTION("""COMPUTED_VALUE"""),"Manager who explains what is expected, sets a goal and helps achieve it")</f>
        <v>Manager who explains what is expected, sets a goal and helps achieve it</v>
      </c>
      <c r="P718" s="1" t="str">
        <f>IFERROR(__xludf.DUMMYFUNCTION("""COMPUTED_VALUE"""),"Work with more than 10 people in my team")</f>
        <v>Work with more than 10 people in my team</v>
      </c>
      <c r="Q718" s="1" t="str">
        <f>IFERROR(__xludf.DUMMYFUNCTION("""COMPUTED_VALUE"""),"Yes, I Understand this is gonna happen everywhere")</f>
        <v>Yes, I Understand this is gonna happen everywhere</v>
      </c>
      <c r="R718" s="1" t="str">
        <f>IFERROR(__xludf.DUMMYFUNCTION("""COMPUTED_VALUE"""),"This will be hard to do, but if it is the right company I would try")</f>
        <v>This will be hard to do, but if it is the right company I would try</v>
      </c>
      <c r="S718" s="1"/>
    </row>
    <row r="719">
      <c r="A719" s="2">
        <f>IFERROR(__xludf.DUMMYFUNCTION("""COMPUTED_VALUE"""),45022.38083597222)</f>
        <v>45022.38084</v>
      </c>
      <c r="B719" s="1" t="str">
        <f>IFERROR(__xludf.DUMMYFUNCTION("""COMPUTED_VALUE"""),"India")</f>
        <v>India</v>
      </c>
      <c r="C719" s="1">
        <f>IFERROR(__xludf.DUMMYFUNCTION("""COMPUTED_VALUE"""),680508.0)</f>
        <v>680508</v>
      </c>
      <c r="D719" s="1" t="str">
        <f>IFERROR(__xludf.DUMMYFUNCTION("""COMPUTED_VALUE"""),"Male")</f>
        <v>Male</v>
      </c>
      <c r="E719" s="1" t="str">
        <f>IFERROR(__xludf.DUMMYFUNCTION("""COMPUTED_VALUE"""),"My Parents")</f>
        <v>My Parents</v>
      </c>
      <c r="F719" s="1" t="str">
        <f>IFERROR(__xludf.DUMMYFUNCTION("""COMPUTED_VALUE"""),"Yes, I will earn and do that")</f>
        <v>Yes, I will earn and do that</v>
      </c>
      <c r="G719" s="1" t="str">
        <f>IFERROR(__xludf.DUMMYFUNCTION("""COMPUTED_VALUE"""),"This will be hard to do, but if it is the right company I would try")</f>
        <v>This will be hard to do, but if it is the right company I would try</v>
      </c>
      <c r="H719" s="1" t="str">
        <f>IFERROR(__xludf.DUMMYFUNCTION("""COMPUTED_VALUE"""),"No")</f>
        <v>No</v>
      </c>
      <c r="I719" s="1" t="str">
        <f>IFERROR(__xludf.DUMMYFUNCTION("""COMPUTED_VALUE"""),"Will NOT work for them")</f>
        <v>Will NOT work for them</v>
      </c>
      <c r="J719" s="1">
        <f>IFERROR(__xludf.DUMMYFUNCTION("""COMPUTED_VALUE"""),9.0)</f>
        <v>9</v>
      </c>
      <c r="K719" s="1" t="str">
        <f>IFERROR(__xludf.DUMMYFUNCTION("""COMPUTED_VALUE"""),"Fully Remote with Options to travel as and when needed")</f>
        <v>Fully Remote with Options to travel as and when needed</v>
      </c>
      <c r="L719" s="1" t="str">
        <f>IFERROR(__xludf.DUMMYFUNCTION("""COMPUTED_VALUE"""),"Employer who rewards learning and enables that environment")</f>
        <v>Employer who rewards learning and enables that environment</v>
      </c>
      <c r="M719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719" s="1" t="str">
        <f>IFERROR(__xludf.DUMMYFUNCTION("""COMPUTED_VALUE"""),"Design and Creative strategy in any company, Build and develop a Team, I Want to sell things/Sales, Manufacturing / Oil and Gas/ Construction / Hard Physical Work related")</f>
        <v>Design and Creative strategy in any company, Build and develop a Team, I Want to sell things/Sales, Manufacturing / Oil and Gas/ Construction / Hard Physical Work related</v>
      </c>
      <c r="O719" s="1" t="str">
        <f>IFERROR(__xludf.DUMMYFUNCTION("""COMPUTED_VALUE"""),"Manager who clearly describes what she/he needs")</f>
        <v>Manager who clearly describes what she/he needs</v>
      </c>
      <c r="P719" s="1" t="str">
        <f>IFERROR(__xludf.DUMMYFUNCTION("""COMPUTED_VALUE"""),"Work with 5 to 6 people in my team")</f>
        <v>Work with 5 to 6 people in my team</v>
      </c>
      <c r="Q719" s="1" t="str">
        <f>IFERROR(__xludf.DUMMYFUNCTION("""COMPUTED_VALUE"""),"I have NO other choice")</f>
        <v>I have NO other choice</v>
      </c>
      <c r="R719" s="1" t="str">
        <f>IFERROR(__xludf.DUMMYFUNCTION("""COMPUTED_VALUE"""),"No way")</f>
        <v>No way</v>
      </c>
      <c r="S719" s="1"/>
    </row>
    <row r="720">
      <c r="A720" s="2">
        <f>IFERROR(__xludf.DUMMYFUNCTION("""COMPUTED_VALUE"""),45022.38922795139)</f>
        <v>45022.38923</v>
      </c>
      <c r="B720" s="1" t="str">
        <f>IFERROR(__xludf.DUMMYFUNCTION("""COMPUTED_VALUE"""),"India")</f>
        <v>India</v>
      </c>
      <c r="C720" s="1">
        <f>IFERROR(__xludf.DUMMYFUNCTION("""COMPUTED_VALUE"""),670011.0)</f>
        <v>670011</v>
      </c>
      <c r="D720" s="1" t="str">
        <f>IFERROR(__xludf.DUMMYFUNCTION("""COMPUTED_VALUE"""),"Female")</f>
        <v>Female</v>
      </c>
      <c r="E720" s="1" t="str">
        <f>IFERROR(__xludf.DUMMYFUNCTION("""COMPUTED_VALUE"""),"Social Media like LinkedIn")</f>
        <v>Social Media like LinkedIn</v>
      </c>
      <c r="F720" s="1" t="str">
        <f>IFERROR(__xludf.DUMMYFUNCTION("""COMPUTED_VALUE"""),"No I would not be pursuing Higher Education outside of India")</f>
        <v>No I would not be pursuing Higher Education outside of India</v>
      </c>
      <c r="G720" s="1" t="str">
        <f>IFERROR(__xludf.DUMMYFUNCTION("""COMPUTED_VALUE"""),"This will be hard to do, but if it is the right company I would try")</f>
        <v>This will be hard to do, but if it is the right company I would try</v>
      </c>
      <c r="H720" s="1" t="str">
        <f>IFERROR(__xludf.DUMMYFUNCTION("""COMPUTED_VALUE"""),"No")</f>
        <v>No</v>
      </c>
      <c r="I720" s="1" t="str">
        <f>IFERROR(__xludf.DUMMYFUNCTION("""COMPUTED_VALUE"""),"Will NOT work for them")</f>
        <v>Will NOT work for them</v>
      </c>
      <c r="J720" s="1">
        <f>IFERROR(__xludf.DUMMYFUNCTION("""COMPUTED_VALUE"""),6.0)</f>
        <v>6</v>
      </c>
      <c r="K720" s="1" t="str">
        <f>IFERROR(__xludf.DUMMYFUNCTION("""COMPUTED_VALUE"""),"Hybrid Working Environment with more than 15 days a month at office")</f>
        <v>Hybrid Working Environment with more than 15 days a month at office</v>
      </c>
      <c r="L7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20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720" s="1" t="str">
        <f>IFERROR(__xludf.DUMMYFUNCTION("""COMPUTED_VALUE"""),"Manager who explains what is expected, sets a goal and helps achieve it")</f>
        <v>Manager who explains what is expected, sets a goal and helps achieve it</v>
      </c>
      <c r="P720" s="1" t="str">
        <f>IFERROR(__xludf.DUMMYFUNCTION("""COMPUTED_VALUE"""),"Work with 5 to 6 people in my team")</f>
        <v>Work with 5 to 6 people in my team</v>
      </c>
      <c r="Q720" s="1" t="str">
        <f>IFERROR(__xludf.DUMMYFUNCTION("""COMPUTED_VALUE"""),"No")</f>
        <v>No</v>
      </c>
      <c r="R720" s="1" t="str">
        <f>IFERROR(__xludf.DUMMYFUNCTION("""COMPUTED_VALUE"""),"No way")</f>
        <v>No way</v>
      </c>
      <c r="S720" s="1"/>
    </row>
    <row r="721">
      <c r="A721" s="2">
        <f>IFERROR(__xludf.DUMMYFUNCTION("""COMPUTED_VALUE"""),45022.41102708333)</f>
        <v>45022.41103</v>
      </c>
      <c r="B721" s="1" t="str">
        <f>IFERROR(__xludf.DUMMYFUNCTION("""COMPUTED_VALUE"""),"India")</f>
        <v>India</v>
      </c>
      <c r="C721" s="1">
        <f>IFERROR(__xludf.DUMMYFUNCTION("""COMPUTED_VALUE"""),201009.0)</f>
        <v>201009</v>
      </c>
      <c r="D721" s="1" t="str">
        <f>IFERROR(__xludf.DUMMYFUNCTION("""COMPUTED_VALUE"""),"Female")</f>
        <v>Female</v>
      </c>
      <c r="E721" s="1" t="str">
        <f>IFERROR(__xludf.DUMMYFUNCTION("""COMPUTED_VALUE"""),"People from my circle, but not family members")</f>
        <v>People from my circle, but not family members</v>
      </c>
      <c r="F721" s="1" t="str">
        <f>IFERROR(__xludf.DUMMYFUNCTION("""COMPUTED_VALUE"""),"No, But if someone could bare the cost I will")</f>
        <v>No, But if someone could bare the cost I will</v>
      </c>
      <c r="G721" s="1" t="str">
        <f>IFERROR(__xludf.DUMMYFUNCTION("""COMPUTED_VALUE"""),"This will be hard to do, but if it is the right company I would try")</f>
        <v>This will be hard to do, but if it is the right company I would try</v>
      </c>
      <c r="H721" s="1" t="str">
        <f>IFERROR(__xludf.DUMMYFUNCTION("""COMPUTED_VALUE"""),"Yes")</f>
        <v>Yes</v>
      </c>
      <c r="I721" s="1" t="str">
        <f>IFERROR(__xludf.DUMMYFUNCTION("""COMPUTED_VALUE"""),"Will work for them")</f>
        <v>Will work for them</v>
      </c>
      <c r="J721" s="1">
        <f>IFERROR(__xludf.DUMMYFUNCTION("""COMPUTED_VALUE"""),6.0)</f>
        <v>6</v>
      </c>
      <c r="K721" s="1" t="str">
        <f>IFERROR(__xludf.DUMMYFUNCTION("""COMPUTED_VALUE"""),"Fully Remote with No option to visit offices")</f>
        <v>Fully Remote with No option to visit offices</v>
      </c>
      <c r="L721" s="1" t="str">
        <f>IFERROR(__xludf.DUMMYFUNCTION("""COMPUTED_VALUE"""),"Employer who appreciates learning and enables that environment")</f>
        <v>Employer who appreciates learning and enables that environment</v>
      </c>
      <c r="M72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21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21" s="1" t="str">
        <f>IFERROR(__xludf.DUMMYFUNCTION("""COMPUTED_VALUE"""),"Manager who explains what is expected, sets a goal and helps achieve it")</f>
        <v>Manager who explains what is expected, sets a goal and helps achieve it</v>
      </c>
      <c r="P72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721" s="1" t="str">
        <f>IFERROR(__xludf.DUMMYFUNCTION("""COMPUTED_VALUE"""),"Yes, I Understand this is gonna happen everywhere")</f>
        <v>Yes, I Understand this is gonna happen everywhere</v>
      </c>
      <c r="R721" s="1" t="str">
        <f>IFERROR(__xludf.DUMMYFUNCTION("""COMPUTED_VALUE"""),"No way")</f>
        <v>No way</v>
      </c>
      <c r="S721" s="1"/>
    </row>
    <row r="722">
      <c r="A722" s="2">
        <f>IFERROR(__xludf.DUMMYFUNCTION("""COMPUTED_VALUE"""),45022.41269484954)</f>
        <v>45022.41269</v>
      </c>
      <c r="B722" s="1" t="str">
        <f>IFERROR(__xludf.DUMMYFUNCTION("""COMPUTED_VALUE"""),"India")</f>
        <v>India</v>
      </c>
      <c r="C722" s="1">
        <f>IFERROR(__xludf.DUMMYFUNCTION("""COMPUTED_VALUE"""),201009.0)</f>
        <v>201009</v>
      </c>
      <c r="D722" s="1" t="str">
        <f>IFERROR(__xludf.DUMMYFUNCTION("""COMPUTED_VALUE"""),"Male")</f>
        <v>Male</v>
      </c>
      <c r="E722" s="1" t="str">
        <f>IFERROR(__xludf.DUMMYFUNCTION("""COMPUTED_VALUE"""),"People who have changed the world for better")</f>
        <v>People who have changed the world for better</v>
      </c>
      <c r="F722" s="1" t="str">
        <f>IFERROR(__xludf.DUMMYFUNCTION("""COMPUTED_VALUE"""),"No, But if someone could bare the cost I will")</f>
        <v>No, But if someone could bare the cost I will</v>
      </c>
      <c r="G722" s="1" t="str">
        <f>IFERROR(__xludf.DUMMYFUNCTION("""COMPUTED_VALUE"""),"This will be hard to do, but if it is the right company I would try")</f>
        <v>This will be hard to do, but if it is the right company I would try</v>
      </c>
      <c r="H722" s="1" t="str">
        <f>IFERROR(__xludf.DUMMYFUNCTION("""COMPUTED_VALUE"""),"No")</f>
        <v>No</v>
      </c>
      <c r="I722" s="1" t="str">
        <f>IFERROR(__xludf.DUMMYFUNCTION("""COMPUTED_VALUE"""),"Will work for them")</f>
        <v>Will work for them</v>
      </c>
      <c r="J722" s="1">
        <f>IFERROR(__xludf.DUMMYFUNCTION("""COMPUTED_VALUE"""),10.0)</f>
        <v>10</v>
      </c>
      <c r="K722" s="1" t="str">
        <f>IFERROR(__xludf.DUMMYFUNCTION("""COMPUTED_VALUE"""),"Hybrid Working Environment with more than 15 days a month at office")</f>
        <v>Hybrid Working Environment with more than 15 days a month at office</v>
      </c>
      <c r="L7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22" s="1" t="str">
        <f>IFERROR(__xludf.DUMMYFUNCTION("""COMPUTED_VALUE"""),"Manage and drive End-to-End Projects or Products, Build and develop a Team, Design and Develop amazing software, Work as a freelancer and do my thing my way")</f>
        <v>Manage and drive End-to-End Projects or Products, Build and develop a Team, Design and Develop amazing software, Work as a freelancer and do my thing my way</v>
      </c>
      <c r="O722" s="1" t="str">
        <f>IFERROR(__xludf.DUMMYFUNCTION("""COMPUTED_VALUE"""),"Manager who explains what is expected, sets a goal and helps achieve it")</f>
        <v>Manager who explains what is expected, sets a goal and helps achieve it</v>
      </c>
      <c r="P722" s="1" t="str">
        <f>IFERROR(__xludf.DUMMYFUNCTION("""COMPUTED_VALUE"""),"Work alone, Work with 2 to 3 people in my team")</f>
        <v>Work alone, Work with 2 to 3 people in my team</v>
      </c>
      <c r="Q722" s="1" t="str">
        <f>IFERROR(__xludf.DUMMYFUNCTION("""COMPUTED_VALUE"""),"I have NO other choice")</f>
        <v>I have NO other choice</v>
      </c>
      <c r="R722" s="1" t="str">
        <f>IFERROR(__xludf.DUMMYFUNCTION("""COMPUTED_VALUE"""),"No way")</f>
        <v>No way</v>
      </c>
      <c r="S722" s="1"/>
    </row>
    <row r="723">
      <c r="A723" s="2">
        <f>IFERROR(__xludf.DUMMYFUNCTION("""COMPUTED_VALUE"""),45022.417197303235)</f>
        <v>45022.4172</v>
      </c>
      <c r="B723" s="1" t="str">
        <f>IFERROR(__xludf.DUMMYFUNCTION("""COMPUTED_VALUE"""),"India")</f>
        <v>India</v>
      </c>
      <c r="C723" s="1">
        <f>IFERROR(__xludf.DUMMYFUNCTION("""COMPUTED_VALUE"""),500072.0)</f>
        <v>500072</v>
      </c>
      <c r="D723" s="1" t="str">
        <f>IFERROR(__xludf.DUMMYFUNCTION("""COMPUTED_VALUE"""),"Male")</f>
        <v>Male</v>
      </c>
      <c r="E723" s="1" t="str">
        <f>IFERROR(__xludf.DUMMYFUNCTION("""COMPUTED_VALUE"""),"Social Media like LinkedIn")</f>
        <v>Social Media like LinkedIn</v>
      </c>
      <c r="F723" s="1" t="str">
        <f>IFERROR(__xludf.DUMMYFUNCTION("""COMPUTED_VALUE"""),"Yes, I will earn and do that")</f>
        <v>Yes, I will earn and do that</v>
      </c>
      <c r="G723" s="1" t="str">
        <f>IFERROR(__xludf.DUMMYFUNCTION("""COMPUTED_VALUE"""),"Will work for 3 years or more")</f>
        <v>Will work for 3 years or more</v>
      </c>
      <c r="H723" s="1" t="str">
        <f>IFERROR(__xludf.DUMMYFUNCTION("""COMPUTED_VALUE"""),"Yes")</f>
        <v>Yes</v>
      </c>
      <c r="I723" s="1" t="str">
        <f>IFERROR(__xludf.DUMMYFUNCTION("""COMPUTED_VALUE"""),"Will NOT work for them")</f>
        <v>Will NOT work for them</v>
      </c>
      <c r="J723" s="1">
        <f>IFERROR(__xludf.DUMMYFUNCTION("""COMPUTED_VALUE"""),1.0)</f>
        <v>1</v>
      </c>
      <c r="K723" s="1" t="str">
        <f>IFERROR(__xludf.DUMMYFUNCTION("""COMPUTED_VALUE"""),"Fully Remote with Options to travel as and when needed")</f>
        <v>Fully Remote with Options to travel as and when needed</v>
      </c>
      <c r="L7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2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723" s="1" t="str">
        <f>IFERROR(__xludf.DUMMYFUNCTION("""COMPUTED_VALUE"""),"Manager who sets targets and expects me to achieve it")</f>
        <v>Manager who sets targets and expects me to achieve it</v>
      </c>
      <c r="P723" s="1" t="str">
        <f>IFERROR(__xludf.DUMMYFUNCTION("""COMPUTED_VALUE"""),"Work with more than 10 people in my team")</f>
        <v>Work with more than 10 people in my team</v>
      </c>
      <c r="Q723" s="1" t="str">
        <f>IFERROR(__xludf.DUMMYFUNCTION("""COMPUTED_VALUE"""),"Yes, I Understand this is gonna happen everywhere")</f>
        <v>Yes, I Understand this is gonna happen everywhere</v>
      </c>
      <c r="R723" s="1" t="str">
        <f>IFERROR(__xludf.DUMMYFUNCTION("""COMPUTED_VALUE"""),"Will work for 7 years or more")</f>
        <v>Will work for 7 years or more</v>
      </c>
      <c r="S723" s="1"/>
    </row>
    <row r="724">
      <c r="A724" s="2">
        <f>IFERROR(__xludf.DUMMYFUNCTION("""COMPUTED_VALUE"""),45022.41834740741)</f>
        <v>45022.41835</v>
      </c>
      <c r="B724" s="1" t="str">
        <f>IFERROR(__xludf.DUMMYFUNCTION("""COMPUTED_VALUE"""),"India")</f>
        <v>India</v>
      </c>
      <c r="C724" s="1">
        <f>IFERROR(__xludf.DUMMYFUNCTION("""COMPUTED_VALUE"""),201009.0)</f>
        <v>201009</v>
      </c>
      <c r="D724" s="1" t="str">
        <f>IFERROR(__xludf.DUMMYFUNCTION("""COMPUTED_VALUE"""),"Female")</f>
        <v>Female</v>
      </c>
      <c r="E724" s="1" t="str">
        <f>IFERROR(__xludf.DUMMYFUNCTION("""COMPUTED_VALUE"""),"People who have changed the world for better")</f>
        <v>People who have changed the world for better</v>
      </c>
      <c r="F724" s="1" t="str">
        <f>IFERROR(__xludf.DUMMYFUNCTION("""COMPUTED_VALUE"""),"No, But if someone could bare the cost I will")</f>
        <v>No, But if someone could bare the cost I will</v>
      </c>
      <c r="G724" s="1" t="str">
        <f>IFERROR(__xludf.DUMMYFUNCTION("""COMPUTED_VALUE"""),"This will be hard to do, but if it is the right company I would try")</f>
        <v>This will be hard to do, but if it is the right company I would try</v>
      </c>
      <c r="H724" s="1" t="str">
        <f>IFERROR(__xludf.DUMMYFUNCTION("""COMPUTED_VALUE"""),"No")</f>
        <v>No</v>
      </c>
      <c r="I724" s="1" t="str">
        <f>IFERROR(__xludf.DUMMYFUNCTION("""COMPUTED_VALUE"""),"Will NOT work for them")</f>
        <v>Will NOT work for them</v>
      </c>
      <c r="J724" s="1">
        <f>IFERROR(__xludf.DUMMYFUNCTION("""COMPUTED_VALUE"""),2.0)</f>
        <v>2</v>
      </c>
      <c r="K724" s="1" t="str">
        <f>IFERROR(__xludf.DUMMYFUNCTION("""COMPUTED_VALUE"""),"Hybrid Working Environment with more than 15 days a month at office")</f>
        <v>Hybrid Working Environment with more than 15 days a month at office</v>
      </c>
      <c r="L724" s="1" t="str">
        <f>IFERROR(__xludf.DUMMYFUNCTION("""COMPUTED_VALUE"""),"Employer who rewards learning and enables that environment")</f>
        <v>Employer who rewards learning and enables that environment</v>
      </c>
      <c r="M72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724" s="1" t="str">
        <f>IFERROR(__xludf.DUMMYFUNCTION("""COMPUTED_VALUE"""),"Design and Creative strategy in any company, Teaching in any of the institutes/colleges/online or offline, Work in a BPO setup for some well known client, Work as a freelancer and do my thing my way")</f>
        <v>Design and Creative strategy in any company, Teaching in any of the institutes/colleges/online or offline, Work in a BPO setup for some well known client, Work as a freelancer and do my thing my way</v>
      </c>
      <c r="O724" s="1" t="str">
        <f>IFERROR(__xludf.DUMMYFUNCTION("""COMPUTED_VALUE"""),"Manager who sets targets and expects me to achieve it")</f>
        <v>Manager who sets targets and expects me to achieve it</v>
      </c>
      <c r="P724" s="1" t="str">
        <f>IFERROR(__xludf.DUMMYFUNCTION("""COMPUTED_VALUE"""),"Work alone")</f>
        <v>Work alone</v>
      </c>
      <c r="Q724" s="1" t="str">
        <f>IFERROR(__xludf.DUMMYFUNCTION("""COMPUTED_VALUE"""),"No")</f>
        <v>No</v>
      </c>
      <c r="R724" s="1" t="str">
        <f>IFERROR(__xludf.DUMMYFUNCTION("""COMPUTED_VALUE"""),"Will work for 7 years or more")</f>
        <v>Will work for 7 years or more</v>
      </c>
      <c r="S724" s="1"/>
    </row>
    <row r="725">
      <c r="A725" s="2">
        <f>IFERROR(__xludf.DUMMYFUNCTION("""COMPUTED_VALUE"""),45022.429791041664)</f>
        <v>45022.42979</v>
      </c>
      <c r="B725" s="1" t="str">
        <f>IFERROR(__xludf.DUMMYFUNCTION("""COMPUTED_VALUE"""),"India")</f>
        <v>India</v>
      </c>
      <c r="C725" s="1">
        <f>IFERROR(__xludf.DUMMYFUNCTION("""COMPUTED_VALUE"""),110017.0)</f>
        <v>110017</v>
      </c>
      <c r="D725" s="1" t="str">
        <f>IFERROR(__xludf.DUMMYFUNCTION("""COMPUTED_VALUE"""),"Male")</f>
        <v>Male</v>
      </c>
      <c r="E725" s="1" t="str">
        <f>IFERROR(__xludf.DUMMYFUNCTION("""COMPUTED_VALUE"""),"People from my circle, but not family members")</f>
        <v>People from my circle, but not family members</v>
      </c>
      <c r="F725" s="1" t="str">
        <f>IFERROR(__xludf.DUMMYFUNCTION("""COMPUTED_VALUE"""),"Yes, I will earn and do that")</f>
        <v>Yes, I will earn and do that</v>
      </c>
      <c r="G725" s="1" t="str">
        <f>IFERROR(__xludf.DUMMYFUNCTION("""COMPUTED_VALUE"""),"This will be hard to do, but if it is the right company I would try")</f>
        <v>This will be hard to do, but if it is the right company I would try</v>
      </c>
      <c r="H725" s="1" t="str">
        <f>IFERROR(__xludf.DUMMYFUNCTION("""COMPUTED_VALUE"""),"No")</f>
        <v>No</v>
      </c>
      <c r="I725" s="1" t="str">
        <f>IFERROR(__xludf.DUMMYFUNCTION("""COMPUTED_VALUE"""),"Will NOT work for them")</f>
        <v>Will NOT work for them</v>
      </c>
      <c r="J725" s="1">
        <f>IFERROR(__xludf.DUMMYFUNCTION("""COMPUTED_VALUE"""),6.0)</f>
        <v>6</v>
      </c>
      <c r="K725" s="1" t="str">
        <f>IFERROR(__xludf.DUMMYFUNCTION("""COMPUTED_VALUE"""),"Fully Remote with Options to travel as and when needed")</f>
        <v>Fully Remote with Options to travel as and when needed</v>
      </c>
      <c r="L7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25" s="1" t="str">
        <f>IFERROR(__xludf.DUMMYFUNCTION("""COMPUTED_VALUE"""),"Manage and drive End-to-End Projects or Products, Work as a freelancer and do my thing my way, Entrepreneur or Start Up, An Artificial Intelligence Specialist / Talking to Robots")</f>
        <v>Manage and drive End-to-End Projects or Products, Work as a freelancer and do my thing my way, Entrepreneur or Start Up, An Artificial Intelligence Specialist / Talking to Robots</v>
      </c>
      <c r="O725" s="1" t="str">
        <f>IFERROR(__xludf.DUMMYFUNCTION("""COMPUTED_VALUE"""),"Manager who sets goal and helps me achieve it")</f>
        <v>Manager who sets goal and helps me achieve it</v>
      </c>
      <c r="P725" s="1" t="str">
        <f>IFERROR(__xludf.DUMMYFUNCTION("""COMPUTED_VALUE"""),"Work with 5 to 6 people in my team")</f>
        <v>Work with 5 to 6 people in my team</v>
      </c>
      <c r="Q725" s="1" t="str">
        <f>IFERROR(__xludf.DUMMYFUNCTION("""COMPUTED_VALUE"""),"Yes, I Understand this is gonna happen everywhere")</f>
        <v>Yes, I Understand this is gonna happen everywhere</v>
      </c>
      <c r="R725" s="1" t="str">
        <f>IFERROR(__xludf.DUMMYFUNCTION("""COMPUTED_VALUE"""),"No way")</f>
        <v>No way</v>
      </c>
      <c r="S725" s="1"/>
    </row>
    <row r="726">
      <c r="A726" s="2">
        <f>IFERROR(__xludf.DUMMYFUNCTION("""COMPUTED_VALUE"""),45022.43147082176)</f>
        <v>45022.43147</v>
      </c>
      <c r="B726" s="1" t="str">
        <f>IFERROR(__xludf.DUMMYFUNCTION("""COMPUTED_VALUE"""),"India")</f>
        <v>India</v>
      </c>
      <c r="C726" s="1">
        <f>IFERROR(__xludf.DUMMYFUNCTION("""COMPUTED_VALUE"""),721422.0)</f>
        <v>721422</v>
      </c>
      <c r="D726" s="1" t="str">
        <f>IFERROR(__xludf.DUMMYFUNCTION("""COMPUTED_VALUE"""),"Male")</f>
        <v>Male</v>
      </c>
      <c r="E726" s="1" t="str">
        <f>IFERROR(__xludf.DUMMYFUNCTION("""COMPUTED_VALUE"""),"My Parents")</f>
        <v>My Parents</v>
      </c>
      <c r="F726" s="1" t="str">
        <f>IFERROR(__xludf.DUMMYFUNCTION("""COMPUTED_VALUE"""),"No I would not be pursuing Higher Education outside of India")</f>
        <v>No I would not be pursuing Higher Education outside of India</v>
      </c>
      <c r="G726" s="1" t="str">
        <f>IFERROR(__xludf.DUMMYFUNCTION("""COMPUTED_VALUE"""),"Will work for 3 years or more")</f>
        <v>Will work for 3 years or more</v>
      </c>
      <c r="H726" s="1" t="str">
        <f>IFERROR(__xludf.DUMMYFUNCTION("""COMPUTED_VALUE"""),"Yes")</f>
        <v>Yes</v>
      </c>
      <c r="I726" s="1" t="str">
        <f>IFERROR(__xludf.DUMMYFUNCTION("""COMPUTED_VALUE"""),"Will NOT work for them")</f>
        <v>Will NOT work for them</v>
      </c>
      <c r="J726" s="1">
        <f>IFERROR(__xludf.DUMMYFUNCTION("""COMPUTED_VALUE"""),4.0)</f>
        <v>4</v>
      </c>
      <c r="K726" s="1" t="str">
        <f>IFERROR(__xludf.DUMMYFUNCTION("""COMPUTED_VALUE"""),"Fully Remote with Options to travel as and when needed")</f>
        <v>Fully Remote with Options to travel as and when needed</v>
      </c>
      <c r="L726" s="1" t="str">
        <f>IFERROR(__xludf.DUMMYFUNCTION("""COMPUTED_VALUE"""),"Employer who rewards learning and enables that environment")</f>
        <v>Employer who rewards learning and enables that environment</v>
      </c>
      <c r="M726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726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726" s="1" t="str">
        <f>IFERROR(__xludf.DUMMYFUNCTION("""COMPUTED_VALUE"""),"Manager who clearly describes what she/he needs")</f>
        <v>Manager who clearly describes what she/he needs</v>
      </c>
      <c r="P726" s="1" t="str">
        <f>IFERROR(__xludf.DUMMYFUNCTION("""COMPUTED_VALUE"""),"Work with 2 to 3 people in my team, Work with 5 to 6 people in my team")</f>
        <v>Work with 2 to 3 people in my team, Work with 5 to 6 people in my team</v>
      </c>
      <c r="Q726" s="1" t="str">
        <f>IFERROR(__xludf.DUMMYFUNCTION("""COMPUTED_VALUE"""),"Yes, I Understand this is gonna happen everywhere")</f>
        <v>Yes, I Understand this is gonna happen everywhere</v>
      </c>
      <c r="R726" s="1" t="str">
        <f>IFERROR(__xludf.DUMMYFUNCTION("""COMPUTED_VALUE"""),"This will be hard to do, but if it is the right company I would try")</f>
        <v>This will be hard to do, but if it is the right company I would try</v>
      </c>
      <c r="S726" s="1"/>
    </row>
    <row r="727">
      <c r="A727" s="2">
        <f>IFERROR(__xludf.DUMMYFUNCTION("""COMPUTED_VALUE"""),45022.43458170139)</f>
        <v>45022.43458</v>
      </c>
      <c r="B727" s="1" t="str">
        <f>IFERROR(__xludf.DUMMYFUNCTION("""COMPUTED_VALUE"""),"India")</f>
        <v>India</v>
      </c>
      <c r="C727" s="1">
        <f>IFERROR(__xludf.DUMMYFUNCTION("""COMPUTED_VALUE"""),400610.0)</f>
        <v>400610</v>
      </c>
      <c r="D727" s="1" t="str">
        <f>IFERROR(__xludf.DUMMYFUNCTION("""COMPUTED_VALUE"""),"Male")</f>
        <v>Male</v>
      </c>
      <c r="E727" s="1" t="str">
        <f>IFERROR(__xludf.DUMMYFUNCTION("""COMPUTED_VALUE"""),"Influencers who had successful careers")</f>
        <v>Influencers who had successful careers</v>
      </c>
      <c r="F727" s="1" t="str">
        <f>IFERROR(__xludf.DUMMYFUNCTION("""COMPUTED_VALUE"""),"No, But if someone could bare the cost I will")</f>
        <v>No, But if someone could bare the cost I will</v>
      </c>
      <c r="G727" s="1" t="str">
        <f>IFERROR(__xludf.DUMMYFUNCTION("""COMPUTED_VALUE"""),"Will work for 3 years or more")</f>
        <v>Will work for 3 years or more</v>
      </c>
      <c r="H727" s="1" t="str">
        <f>IFERROR(__xludf.DUMMYFUNCTION("""COMPUTED_VALUE"""),"No")</f>
        <v>No</v>
      </c>
      <c r="I727" s="1" t="str">
        <f>IFERROR(__xludf.DUMMYFUNCTION("""COMPUTED_VALUE"""),"Will NOT work for them")</f>
        <v>Will NOT work for them</v>
      </c>
      <c r="J727" s="1">
        <f>IFERROR(__xludf.DUMMYFUNCTION("""COMPUTED_VALUE"""),1.0)</f>
        <v>1</v>
      </c>
      <c r="K727" s="1" t="str">
        <f>IFERROR(__xludf.DUMMYFUNCTION("""COMPUTED_VALUE"""),"Hybrid Working Environment with more than 15 days a month at office")</f>
        <v>Hybrid Working Environment with more than 15 days a month at office</v>
      </c>
      <c r="L7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27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727" s="1" t="str">
        <f>IFERROR(__xludf.DUMMYFUNCTION("""COMPUTED_VALUE"""),"Manager who sets goal and helps me achieve it")</f>
        <v>Manager who sets goal and helps me achieve it</v>
      </c>
      <c r="P727" s="1" t="str">
        <f>IFERROR(__xludf.DUMMYFUNCTION("""COMPUTED_VALUE"""),"Work with more than 10 people in my team")</f>
        <v>Work with more than 10 people in my team</v>
      </c>
      <c r="Q727" s="1" t="str">
        <f>IFERROR(__xludf.DUMMYFUNCTION("""COMPUTED_VALUE"""),"No")</f>
        <v>No</v>
      </c>
      <c r="R727" s="1" t="str">
        <f>IFERROR(__xludf.DUMMYFUNCTION("""COMPUTED_VALUE"""),"This will be hard to do, but if it is the right company I would try")</f>
        <v>This will be hard to do, but if it is the right company I would try</v>
      </c>
      <c r="S727" s="1"/>
    </row>
    <row r="728">
      <c r="A728" s="2">
        <f>IFERROR(__xludf.DUMMYFUNCTION("""COMPUTED_VALUE"""),45022.43596059028)</f>
        <v>45022.43596</v>
      </c>
      <c r="B728" s="1" t="str">
        <f>IFERROR(__xludf.DUMMYFUNCTION("""COMPUTED_VALUE"""),"India")</f>
        <v>India</v>
      </c>
      <c r="C728" s="1">
        <f>IFERROR(__xludf.DUMMYFUNCTION("""COMPUTED_VALUE"""),201301.0)</f>
        <v>201301</v>
      </c>
      <c r="D728" s="1" t="str">
        <f>IFERROR(__xludf.DUMMYFUNCTION("""COMPUTED_VALUE"""),"Male")</f>
        <v>Male</v>
      </c>
      <c r="E728" s="1" t="str">
        <f>IFERROR(__xludf.DUMMYFUNCTION("""COMPUTED_VALUE"""),"Social Media like LinkedIn")</f>
        <v>Social Media like LinkedIn</v>
      </c>
      <c r="F728" s="1" t="str">
        <f>IFERROR(__xludf.DUMMYFUNCTION("""COMPUTED_VALUE"""),"Yes, I will earn and do that")</f>
        <v>Yes, I will earn and do that</v>
      </c>
      <c r="G728" s="1" t="str">
        <f>IFERROR(__xludf.DUMMYFUNCTION("""COMPUTED_VALUE"""),"Will work for 3 years or more")</f>
        <v>Will work for 3 years or more</v>
      </c>
      <c r="H728" s="1" t="str">
        <f>IFERROR(__xludf.DUMMYFUNCTION("""COMPUTED_VALUE"""),"No")</f>
        <v>No</v>
      </c>
      <c r="I728" s="1" t="str">
        <f>IFERROR(__xludf.DUMMYFUNCTION("""COMPUTED_VALUE"""),"Will NOT work for them")</f>
        <v>Will NOT work for them</v>
      </c>
      <c r="J728" s="1">
        <f>IFERROR(__xludf.DUMMYFUNCTION("""COMPUTED_VALUE"""),9.0)</f>
        <v>9</v>
      </c>
      <c r="K728" s="1" t="str">
        <f>IFERROR(__xludf.DUMMYFUNCTION("""COMPUTED_VALUE"""),"Hybrid Working Environment with less than 3 days a month at office")</f>
        <v>Hybrid Working Environment with less than 3 days a month at office</v>
      </c>
      <c r="L728" s="1" t="str">
        <f>IFERROR(__xludf.DUMMYFUNCTION("""COMPUTED_VALUE"""),"Employer who appreciates learning and enables that environment")</f>
        <v>Employer who appreciates learning and enables that environment</v>
      </c>
      <c r="M72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28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728" s="1" t="str">
        <f>IFERROR(__xludf.DUMMYFUNCTION("""COMPUTED_VALUE"""),"Manager who clearly describes what she/he needs")</f>
        <v>Manager who clearly describes what she/he needs</v>
      </c>
      <c r="P728" s="1" t="str">
        <f>IFERROR(__xludf.DUMMYFUNCTION("""COMPUTED_VALUE"""),"Work with 5 to 6 people in my team")</f>
        <v>Work with 5 to 6 people in my team</v>
      </c>
      <c r="Q728" s="1" t="str">
        <f>IFERROR(__xludf.DUMMYFUNCTION("""COMPUTED_VALUE"""),"Yes, I Understand this is gonna happen everywhere")</f>
        <v>Yes, I Understand this is gonna happen everywhere</v>
      </c>
      <c r="R728" s="1" t="str">
        <f>IFERROR(__xludf.DUMMYFUNCTION("""COMPUTED_VALUE"""),"This will be hard to do, but if it is the right company I would try")</f>
        <v>This will be hard to do, but if it is the right company I would try</v>
      </c>
      <c r="S728" s="1"/>
    </row>
    <row r="729">
      <c r="A729" s="2">
        <f>IFERROR(__xludf.DUMMYFUNCTION("""COMPUTED_VALUE"""),45022.442686168986)</f>
        <v>45022.44269</v>
      </c>
      <c r="B729" s="1" t="str">
        <f>IFERROR(__xludf.DUMMYFUNCTION("""COMPUTED_VALUE"""),"India")</f>
        <v>India</v>
      </c>
      <c r="C729" s="1">
        <f>IFERROR(__xludf.DUMMYFUNCTION("""COMPUTED_VALUE"""),201301.0)</f>
        <v>201301</v>
      </c>
      <c r="D729" s="1" t="str">
        <f>IFERROR(__xludf.DUMMYFUNCTION("""COMPUTED_VALUE"""),"Male")</f>
        <v>Male</v>
      </c>
      <c r="E729" s="1" t="str">
        <f>IFERROR(__xludf.DUMMYFUNCTION("""COMPUTED_VALUE"""),"My Parents")</f>
        <v>My Parents</v>
      </c>
      <c r="F729" s="1" t="str">
        <f>IFERROR(__xludf.DUMMYFUNCTION("""COMPUTED_VALUE"""),"Yes, I will earn and do that")</f>
        <v>Yes, I will earn and do that</v>
      </c>
      <c r="G729" s="1" t="str">
        <f>IFERROR(__xludf.DUMMYFUNCTION("""COMPUTED_VALUE"""),"Will work for 3 years or more")</f>
        <v>Will work for 3 years or more</v>
      </c>
      <c r="H729" s="1" t="str">
        <f>IFERROR(__xludf.DUMMYFUNCTION("""COMPUTED_VALUE"""),"No")</f>
        <v>No</v>
      </c>
      <c r="I729" s="1" t="str">
        <f>IFERROR(__xludf.DUMMYFUNCTION("""COMPUTED_VALUE"""),"Will NOT work for them")</f>
        <v>Will NOT work for them</v>
      </c>
      <c r="J729" s="1">
        <f>IFERROR(__xludf.DUMMYFUNCTION("""COMPUTED_VALUE"""),3.0)</f>
        <v>3</v>
      </c>
      <c r="K729" s="1" t="str">
        <f>IFERROR(__xludf.DUMMYFUNCTION("""COMPUTED_VALUE"""),"Hybrid Working Environment with more than 15 days a month at office")</f>
        <v>Hybrid Working Environment with more than 15 days a month at office</v>
      </c>
      <c r="L7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29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729" s="1" t="str">
        <f>IFERROR(__xludf.DUMMYFUNCTION("""COMPUTED_VALUE"""),"Manager who explains what is expected, sets a goal and helps achieve it")</f>
        <v>Manager who explains what is expected, sets a goal and helps achieve it</v>
      </c>
      <c r="P729" s="1" t="str">
        <f>IFERROR(__xludf.DUMMYFUNCTION("""COMPUTED_VALUE"""),"Work with 5 to 6 people in my team")</f>
        <v>Work with 5 to 6 people in my team</v>
      </c>
      <c r="Q729" s="1" t="str">
        <f>IFERROR(__xludf.DUMMYFUNCTION("""COMPUTED_VALUE"""),"Yes")</f>
        <v>Yes</v>
      </c>
      <c r="R729" s="1" t="str">
        <f>IFERROR(__xludf.DUMMYFUNCTION("""COMPUTED_VALUE"""),"Will work for 7 years or more")</f>
        <v>Will work for 7 years or more</v>
      </c>
      <c r="S729" s="1"/>
    </row>
    <row r="730">
      <c r="A730" s="2">
        <f>IFERROR(__xludf.DUMMYFUNCTION("""COMPUTED_VALUE"""),45022.44602724537)</f>
        <v>45022.44603</v>
      </c>
      <c r="B730" s="1" t="str">
        <f>IFERROR(__xludf.DUMMYFUNCTION("""COMPUTED_VALUE"""),"India")</f>
        <v>India</v>
      </c>
      <c r="C730" s="1">
        <f>IFERROR(__xludf.DUMMYFUNCTION("""COMPUTED_VALUE"""),110059.0)</f>
        <v>110059</v>
      </c>
      <c r="D730" s="1" t="str">
        <f>IFERROR(__xludf.DUMMYFUNCTION("""COMPUTED_VALUE"""),"Female")</f>
        <v>Female</v>
      </c>
      <c r="E730" s="1" t="str">
        <f>IFERROR(__xludf.DUMMYFUNCTION("""COMPUTED_VALUE"""),"Social Media like LinkedIn")</f>
        <v>Social Media like LinkedIn</v>
      </c>
      <c r="F730" s="1" t="str">
        <f>IFERROR(__xludf.DUMMYFUNCTION("""COMPUTED_VALUE"""),"Yes, I will earn and do that")</f>
        <v>Yes, I will earn and do that</v>
      </c>
      <c r="G730" s="1" t="str">
        <f>IFERROR(__xludf.DUMMYFUNCTION("""COMPUTED_VALUE"""),"Will work for 3 years or more")</f>
        <v>Will work for 3 years or more</v>
      </c>
      <c r="H730" s="1" t="str">
        <f>IFERROR(__xludf.DUMMYFUNCTION("""COMPUTED_VALUE"""),"No")</f>
        <v>No</v>
      </c>
      <c r="I730" s="1" t="str">
        <f>IFERROR(__xludf.DUMMYFUNCTION("""COMPUTED_VALUE"""),"Will NOT work for them")</f>
        <v>Will NOT work for them</v>
      </c>
      <c r="J730" s="1">
        <f>IFERROR(__xludf.DUMMYFUNCTION("""COMPUTED_VALUE"""),3.0)</f>
        <v>3</v>
      </c>
      <c r="K730" s="1" t="str">
        <f>IFERROR(__xludf.DUMMYFUNCTION("""COMPUTED_VALUE"""),"Fully Remote with No option to visit offices")</f>
        <v>Fully Remote with No option to visit offices</v>
      </c>
      <c r="L730" s="1" t="str">
        <f>IFERROR(__xludf.DUMMYFUNCTION("""COMPUTED_VALUE"""),"Employer who appreciates learning and enables that environment")</f>
        <v>Employer who appreciates learning and enables that environment</v>
      </c>
      <c r="M73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0" s="1" t="str">
        <f>IFERROR(__xludf.DUMMYFUNCTION("""COMPUTED_VALUE"""),"Design and Creative strategy in any company, Business Operations in any organization, An Artificial Intelligence Specialist / Talking to Robots, Manufacturing / Oil and Gas/ Construction / Hard Physical Work related")</f>
        <v>Design and Creative strategy in any company, Business Operations in any organization, An Artificial Intelligence Specialist / Talking to Robots, Manufacturing / Oil and Gas/ Construction / Hard Physical Work related</v>
      </c>
      <c r="O730" s="1" t="str">
        <f>IFERROR(__xludf.DUMMYFUNCTION("""COMPUTED_VALUE"""),"Manager who clearly describes what she/he needs")</f>
        <v>Manager who clearly describes what she/he needs</v>
      </c>
      <c r="P730" s="1" t="str">
        <f>IFERROR(__xludf.DUMMYFUNCTION("""COMPUTED_VALUE"""),"Work with 2 to 3 people in my team")</f>
        <v>Work with 2 to 3 people in my team</v>
      </c>
      <c r="Q730" s="1" t="str">
        <f>IFERROR(__xludf.DUMMYFUNCTION("""COMPUTED_VALUE"""),"No")</f>
        <v>No</v>
      </c>
      <c r="R730" s="1" t="str">
        <f>IFERROR(__xludf.DUMMYFUNCTION("""COMPUTED_VALUE"""),"No way")</f>
        <v>No way</v>
      </c>
      <c r="S730" s="1"/>
    </row>
    <row r="731">
      <c r="A731" s="2">
        <f>IFERROR(__xludf.DUMMYFUNCTION("""COMPUTED_VALUE"""),45022.45162790509)</f>
        <v>45022.45163</v>
      </c>
      <c r="B731" s="1" t="str">
        <f>IFERROR(__xludf.DUMMYFUNCTION("""COMPUTED_VALUE"""),"India")</f>
        <v>India</v>
      </c>
      <c r="C731" s="1">
        <f>IFERROR(__xludf.DUMMYFUNCTION("""COMPUTED_VALUE"""),110008.0)</f>
        <v>110008</v>
      </c>
      <c r="D731" s="1" t="str">
        <f>IFERROR(__xludf.DUMMYFUNCTION("""COMPUTED_VALUE"""),"Male")</f>
        <v>Male</v>
      </c>
      <c r="E731" s="1" t="str">
        <f>IFERROR(__xludf.DUMMYFUNCTION("""COMPUTED_VALUE"""),"Influencers who had successful careers")</f>
        <v>Influencers who had successful careers</v>
      </c>
      <c r="F731" s="1" t="str">
        <f>IFERROR(__xludf.DUMMYFUNCTION("""COMPUTED_VALUE"""),"Yes, I will earn and do that")</f>
        <v>Yes, I will earn and do that</v>
      </c>
      <c r="G731" s="1" t="str">
        <f>IFERROR(__xludf.DUMMYFUNCTION("""COMPUTED_VALUE"""),"Will work for 3 years or more")</f>
        <v>Will work for 3 years or more</v>
      </c>
      <c r="H731" s="1" t="str">
        <f>IFERROR(__xludf.DUMMYFUNCTION("""COMPUTED_VALUE"""),"Yes")</f>
        <v>Yes</v>
      </c>
      <c r="I731" s="1" t="str">
        <f>IFERROR(__xludf.DUMMYFUNCTION("""COMPUTED_VALUE"""),"Will work for them")</f>
        <v>Will work for them</v>
      </c>
      <c r="J731" s="1">
        <f>IFERROR(__xludf.DUMMYFUNCTION("""COMPUTED_VALUE"""),9.0)</f>
        <v>9</v>
      </c>
      <c r="K731" s="1" t="str">
        <f>IFERROR(__xludf.DUMMYFUNCTION("""COMPUTED_VALUE"""),"Fully Remote with No option to visit offices")</f>
        <v>Fully Remote with No option to visit offices</v>
      </c>
      <c r="L731" s="1" t="str">
        <f>IFERROR(__xludf.DUMMYFUNCTION("""COMPUTED_VALUE"""),"Employer who rewards learning and enables that environment")</f>
        <v>Employer who rewards learning and enables that environment</v>
      </c>
      <c r="M73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1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731" s="1" t="str">
        <f>IFERROR(__xludf.DUMMYFUNCTION("""COMPUTED_VALUE"""),"Manager who clearly describes what she/he needs")</f>
        <v>Manager who clearly describes what she/he needs</v>
      </c>
      <c r="P731" s="1" t="str">
        <f>IFERROR(__xludf.DUMMYFUNCTION("""COMPUTED_VALUE"""),"Work with 7 to 10 or more people in my team")</f>
        <v>Work with 7 to 10 or more people in my team</v>
      </c>
      <c r="Q731" s="1" t="str">
        <f>IFERROR(__xludf.DUMMYFUNCTION("""COMPUTED_VALUE"""),"I have NO other choice")</f>
        <v>I have NO other choice</v>
      </c>
      <c r="R731" s="1" t="str">
        <f>IFERROR(__xludf.DUMMYFUNCTION("""COMPUTED_VALUE"""),"This will be hard to do, but if it is the right company I would try")</f>
        <v>This will be hard to do, but if it is the right company I would try</v>
      </c>
      <c r="S731" s="1"/>
    </row>
    <row r="732">
      <c r="A732" s="2">
        <f>IFERROR(__xludf.DUMMYFUNCTION("""COMPUTED_VALUE"""),45022.45578771991)</f>
        <v>45022.45579</v>
      </c>
      <c r="B732" s="1" t="str">
        <f>IFERROR(__xludf.DUMMYFUNCTION("""COMPUTED_VALUE"""),"India")</f>
        <v>India</v>
      </c>
      <c r="C732" s="1">
        <f>IFERROR(__xludf.DUMMYFUNCTION("""COMPUTED_VALUE"""),110067.0)</f>
        <v>110067</v>
      </c>
      <c r="D732" s="1" t="str">
        <f>IFERROR(__xludf.DUMMYFUNCTION("""COMPUTED_VALUE"""),"Female")</f>
        <v>Female</v>
      </c>
      <c r="E732" s="1" t="str">
        <f>IFERROR(__xludf.DUMMYFUNCTION("""COMPUTED_VALUE"""),"Influencers who had successful careers")</f>
        <v>Influencers who had successful careers</v>
      </c>
      <c r="F732" s="1" t="str">
        <f>IFERROR(__xludf.DUMMYFUNCTION("""COMPUTED_VALUE"""),"Yes, I will earn and do that")</f>
        <v>Yes, I will earn and do that</v>
      </c>
      <c r="G732" s="1" t="str">
        <f>IFERROR(__xludf.DUMMYFUNCTION("""COMPUTED_VALUE"""),"This will be hard to do, but if it is the right company I would try")</f>
        <v>This will be hard to do, but if it is the right company I would try</v>
      </c>
      <c r="H732" s="1" t="str">
        <f>IFERROR(__xludf.DUMMYFUNCTION("""COMPUTED_VALUE"""),"Yes")</f>
        <v>Yes</v>
      </c>
      <c r="I732" s="1" t="str">
        <f>IFERROR(__xludf.DUMMYFUNCTION("""COMPUTED_VALUE"""),"Will work for them")</f>
        <v>Will work for them</v>
      </c>
      <c r="J732" s="1">
        <f>IFERROR(__xludf.DUMMYFUNCTION("""COMPUTED_VALUE"""),8.0)</f>
        <v>8</v>
      </c>
      <c r="K732" s="1" t="str">
        <f>IFERROR(__xludf.DUMMYFUNCTION("""COMPUTED_VALUE"""),"Fully Remote with No option to visit offices")</f>
        <v>Fully Remote with No option to visit offices</v>
      </c>
      <c r="L732" s="1" t="str">
        <f>IFERROR(__xludf.DUMMYFUNCTION("""COMPUTED_VALUE"""),"Employer who appreciates learning and enables that environment")</f>
        <v>Employer who appreciates learning and enables that environment</v>
      </c>
      <c r="M73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2" s="1" t="str">
        <f>IFERROR(__xludf.DUMMYFUNCTION("""COMPUTED_VALUE"""),"Design and Creative strategy in any company, Teaching in any of the institutes/colleges/online or offline, Business Operations in any organization, Manufacturing / Oil and Gas/ Construction / Hard Physical Work related")</f>
        <v>Design and Creative strategy in any company, Teaching in any of the institutes/colleges/online or offline, Business Operations in any organization, Manufacturing / Oil and Gas/ Construction / Hard Physical Work related</v>
      </c>
      <c r="O732" s="1" t="str">
        <f>IFERROR(__xludf.DUMMYFUNCTION("""COMPUTED_VALUE"""),"Manager who clearly describes what she/he needs")</f>
        <v>Manager who clearly describes what she/he needs</v>
      </c>
      <c r="P732" s="1" t="str">
        <f>IFERROR(__xludf.DUMMYFUNCTION("""COMPUTED_VALUE"""),"Work with more than 10 people in my team")</f>
        <v>Work with more than 10 people in my team</v>
      </c>
      <c r="Q732" s="1" t="str">
        <f>IFERROR(__xludf.DUMMYFUNCTION("""COMPUTED_VALUE"""),"Yes")</f>
        <v>Yes</v>
      </c>
      <c r="R732" s="1" t="str">
        <f>IFERROR(__xludf.DUMMYFUNCTION("""COMPUTED_VALUE"""),"No way")</f>
        <v>No way</v>
      </c>
      <c r="S732" s="1"/>
    </row>
    <row r="733">
      <c r="A733" s="2">
        <f>IFERROR(__xludf.DUMMYFUNCTION("""COMPUTED_VALUE"""),45022.457068310185)</f>
        <v>45022.45707</v>
      </c>
      <c r="B733" s="1" t="str">
        <f>IFERROR(__xludf.DUMMYFUNCTION("""COMPUTED_VALUE"""),"India")</f>
        <v>India</v>
      </c>
      <c r="C733" s="1">
        <f>IFERROR(__xludf.DUMMYFUNCTION("""COMPUTED_VALUE"""),122022.0)</f>
        <v>122022</v>
      </c>
      <c r="D733" s="1" t="str">
        <f>IFERROR(__xludf.DUMMYFUNCTION("""COMPUTED_VALUE"""),"Female")</f>
        <v>Female</v>
      </c>
      <c r="E733" s="1" t="str">
        <f>IFERROR(__xludf.DUMMYFUNCTION("""COMPUTED_VALUE"""),"Influencers who had successful careers")</f>
        <v>Influencers who had successful careers</v>
      </c>
      <c r="F733" s="1" t="str">
        <f>IFERROR(__xludf.DUMMYFUNCTION("""COMPUTED_VALUE"""),"Yes, I will earn and do that")</f>
        <v>Yes, I will earn and do that</v>
      </c>
      <c r="G733" s="1" t="str">
        <f>IFERROR(__xludf.DUMMYFUNCTION("""COMPUTED_VALUE"""),"Will work for 3 years or more")</f>
        <v>Will work for 3 years or more</v>
      </c>
      <c r="H733" s="1" t="str">
        <f>IFERROR(__xludf.DUMMYFUNCTION("""COMPUTED_VALUE"""),"No")</f>
        <v>No</v>
      </c>
      <c r="I733" s="1" t="str">
        <f>IFERROR(__xludf.DUMMYFUNCTION("""COMPUTED_VALUE"""),"Will NOT work for them")</f>
        <v>Will NOT work for them</v>
      </c>
      <c r="J733" s="1">
        <f>IFERROR(__xludf.DUMMYFUNCTION("""COMPUTED_VALUE"""),5.0)</f>
        <v>5</v>
      </c>
      <c r="K733" s="1" t="str">
        <f>IFERROR(__xludf.DUMMYFUNCTION("""COMPUTED_VALUE"""),"Fully Remote with Options to travel as and when needed")</f>
        <v>Fully Remote with Options to travel as and when needed</v>
      </c>
      <c r="L7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3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33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733" s="1" t="str">
        <f>IFERROR(__xludf.DUMMYFUNCTION("""COMPUTED_VALUE"""),"Manager who explains what is expected, sets a goal and helps achieve it")</f>
        <v>Manager who explains what is expected, sets a goal and helps achieve it</v>
      </c>
      <c r="P733" s="1" t="str">
        <f>IFERROR(__xludf.DUMMYFUNCTION("""COMPUTED_VALUE"""),"Work with 2 to 3 people in my team")</f>
        <v>Work with 2 to 3 people in my team</v>
      </c>
      <c r="Q733" s="1" t="str">
        <f>IFERROR(__xludf.DUMMYFUNCTION("""COMPUTED_VALUE"""),"No")</f>
        <v>No</v>
      </c>
      <c r="R733" s="1" t="str">
        <f>IFERROR(__xludf.DUMMYFUNCTION("""COMPUTED_VALUE"""),"Will work for 7 years or more")</f>
        <v>Will work for 7 years or more</v>
      </c>
      <c r="S733" s="1"/>
    </row>
    <row r="734">
      <c r="A734" s="2">
        <f>IFERROR(__xludf.DUMMYFUNCTION("""COMPUTED_VALUE"""),45022.46176738426)</f>
        <v>45022.46177</v>
      </c>
      <c r="B734" s="1" t="str">
        <f>IFERROR(__xludf.DUMMYFUNCTION("""COMPUTED_VALUE"""),"India")</f>
        <v>India</v>
      </c>
      <c r="C734" s="1">
        <f>IFERROR(__xludf.DUMMYFUNCTION("""COMPUTED_VALUE"""),110078.0)</f>
        <v>110078</v>
      </c>
      <c r="D734" s="1" t="str">
        <f>IFERROR(__xludf.DUMMYFUNCTION("""COMPUTED_VALUE"""),"Male")</f>
        <v>Male</v>
      </c>
      <c r="E734" s="1" t="str">
        <f>IFERROR(__xludf.DUMMYFUNCTION("""COMPUTED_VALUE"""),"Influencers who had successful careers")</f>
        <v>Influencers who had successful careers</v>
      </c>
      <c r="F734" s="1" t="str">
        <f>IFERROR(__xludf.DUMMYFUNCTION("""COMPUTED_VALUE"""),"Yes, I will earn and do that")</f>
        <v>Yes, I will earn and do that</v>
      </c>
      <c r="G734" s="1" t="str">
        <f>IFERROR(__xludf.DUMMYFUNCTION("""COMPUTED_VALUE"""),"Will work for 3 years or more")</f>
        <v>Will work for 3 years or more</v>
      </c>
      <c r="H734" s="1" t="str">
        <f>IFERROR(__xludf.DUMMYFUNCTION("""COMPUTED_VALUE"""),"Yes")</f>
        <v>Yes</v>
      </c>
      <c r="I734" s="1" t="str">
        <f>IFERROR(__xludf.DUMMYFUNCTION("""COMPUTED_VALUE"""),"Will work for them")</f>
        <v>Will work for them</v>
      </c>
      <c r="J734" s="1">
        <f>IFERROR(__xludf.DUMMYFUNCTION("""COMPUTED_VALUE"""),10.0)</f>
        <v>10</v>
      </c>
      <c r="K734" s="1" t="str">
        <f>IFERROR(__xludf.DUMMYFUNCTION("""COMPUTED_VALUE"""),"Fully Remote with No option to visit offices")</f>
        <v>Fully Remote with No option to visit offices</v>
      </c>
      <c r="L734" s="1" t="str">
        <f>IFERROR(__xludf.DUMMYFUNCTION("""COMPUTED_VALUE"""),"Employer who appreciates learning and enables that environment")</f>
        <v>Employer who appreciates learning and enables that environment</v>
      </c>
      <c r="M73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734" s="1" t="str">
        <f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734" s="1" t="str">
        <f>IFERROR(__xludf.DUMMYFUNCTION("""COMPUTED_VALUE"""),"Manager who sets goal and helps me achieve it")</f>
        <v>Manager who sets goal and helps me achieve it</v>
      </c>
      <c r="P734" s="1" t="str">
        <f>IFERROR(__xludf.DUMMYFUNCTION("""COMPUTED_VALUE"""),"Work with 7 to 10 or more people in my team")</f>
        <v>Work with 7 to 10 or more people in my team</v>
      </c>
      <c r="Q734" s="1" t="str">
        <f>IFERROR(__xludf.DUMMYFUNCTION("""COMPUTED_VALUE"""),"Yes")</f>
        <v>Yes</v>
      </c>
      <c r="R734" s="1" t="str">
        <f>IFERROR(__xludf.DUMMYFUNCTION("""COMPUTED_VALUE"""),"No way")</f>
        <v>No way</v>
      </c>
      <c r="S734" s="1"/>
    </row>
    <row r="735">
      <c r="A735" s="2">
        <f>IFERROR(__xludf.DUMMYFUNCTION("""COMPUTED_VALUE"""),45022.466341458334)</f>
        <v>45022.46634</v>
      </c>
      <c r="B735" s="1" t="str">
        <f>IFERROR(__xludf.DUMMYFUNCTION("""COMPUTED_VALUE"""),"India")</f>
        <v>India</v>
      </c>
      <c r="C735" s="1">
        <f>IFERROR(__xludf.DUMMYFUNCTION("""COMPUTED_VALUE"""),442906.0)</f>
        <v>442906</v>
      </c>
      <c r="D735" s="1" t="str">
        <f>IFERROR(__xludf.DUMMYFUNCTION("""COMPUTED_VALUE"""),"Male")</f>
        <v>Male</v>
      </c>
      <c r="E735" s="1" t="str">
        <f>IFERROR(__xludf.DUMMYFUNCTION("""COMPUTED_VALUE"""),"My Parents")</f>
        <v>My Parents</v>
      </c>
      <c r="F735" s="1" t="str">
        <f>IFERROR(__xludf.DUMMYFUNCTION("""COMPUTED_VALUE"""),"No I would not be pursuing Higher Education outside of India")</f>
        <v>No I would not be pursuing Higher Education outside of India</v>
      </c>
      <c r="G735" s="1" t="str">
        <f>IFERROR(__xludf.DUMMYFUNCTION("""COMPUTED_VALUE"""),"This will be hard to do, but if it is the right company I would try")</f>
        <v>This will be hard to do, but if it is the right company I would try</v>
      </c>
      <c r="H735" s="1" t="str">
        <f>IFERROR(__xludf.DUMMYFUNCTION("""COMPUTED_VALUE"""),"Yes")</f>
        <v>Yes</v>
      </c>
      <c r="I735" s="1" t="str">
        <f>IFERROR(__xludf.DUMMYFUNCTION("""COMPUTED_VALUE"""),"Will work for them")</f>
        <v>Will work for them</v>
      </c>
      <c r="J735" s="1">
        <f>IFERROR(__xludf.DUMMYFUNCTION("""COMPUTED_VALUE"""),7.0)</f>
        <v>7</v>
      </c>
      <c r="K735" s="1" t="str">
        <f>IFERROR(__xludf.DUMMYFUNCTION("""COMPUTED_VALUE"""),"Every Day Office Environment")</f>
        <v>Every Day Office Environment</v>
      </c>
      <c r="L735" s="1" t="str">
        <f>IFERROR(__xludf.DUMMYFUNCTION("""COMPUTED_VALUE"""),"Employer who appreciates learning and enables that environment")</f>
        <v>Employer who appreciates learning and enables that environment</v>
      </c>
      <c r="M7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35" s="1" t="str">
        <f>IFERROR(__xludf.DUMMYFUNCTION("""COMPUTED_VALUE"""),"Teaching in any of the institutes/colleges/online or offline, Business Operations in any organization, Manage and drive End-to-End Projects or Products, Become a content Creator in some platform")</f>
        <v>Teaching in any of the institutes/colleges/online or offline, Business Operations in any organization, Manage and drive End-to-End Projects or Products, Become a content Creator in some platform</v>
      </c>
      <c r="O735" s="1" t="str">
        <f>IFERROR(__xludf.DUMMYFUNCTION("""COMPUTED_VALUE"""),"Manager who clearly describes what she/he needs")</f>
        <v>Manager who clearly describes what she/he needs</v>
      </c>
      <c r="P735" s="1" t="str">
        <f>IFERROR(__xludf.DUMMYFUNCTION("""COMPUTED_VALUE"""),"Work alone, Work with 2 to 3 people in my team")</f>
        <v>Work alone, Work with 2 to 3 people in my team</v>
      </c>
      <c r="Q735" s="1" t="str">
        <f>IFERROR(__xludf.DUMMYFUNCTION("""COMPUTED_VALUE"""),"Yes")</f>
        <v>Yes</v>
      </c>
      <c r="R735" s="1" t="str">
        <f>IFERROR(__xludf.DUMMYFUNCTION("""COMPUTED_VALUE"""),"This will be hard to do, but if it is the right company I would try")</f>
        <v>This will be hard to do, but if it is the right company I would try</v>
      </c>
      <c r="S735" s="1"/>
    </row>
    <row r="736">
      <c r="A736" s="2">
        <f>IFERROR(__xludf.DUMMYFUNCTION("""COMPUTED_VALUE"""),45022.468422210644)</f>
        <v>45022.46842</v>
      </c>
      <c r="B736" s="1" t="str">
        <f>IFERROR(__xludf.DUMMYFUNCTION("""COMPUTED_VALUE"""),"India")</f>
        <v>India</v>
      </c>
      <c r="C736" s="1">
        <f>IFERROR(__xludf.DUMMYFUNCTION("""COMPUTED_VALUE"""),122102.0)</f>
        <v>122102</v>
      </c>
      <c r="D736" s="1" t="str">
        <f>IFERROR(__xludf.DUMMYFUNCTION("""COMPUTED_VALUE"""),"Female")</f>
        <v>Female</v>
      </c>
      <c r="E736" s="1" t="str">
        <f>IFERROR(__xludf.DUMMYFUNCTION("""COMPUTED_VALUE"""),"My Parents")</f>
        <v>My Parents</v>
      </c>
      <c r="F736" s="1" t="str">
        <f>IFERROR(__xludf.DUMMYFUNCTION("""COMPUTED_VALUE"""),"No I would not be pursuing Higher Education outside of India")</f>
        <v>No I would not be pursuing Higher Education outside of India</v>
      </c>
      <c r="G736" s="1" t="str">
        <f>IFERROR(__xludf.DUMMYFUNCTION("""COMPUTED_VALUE"""),"Will work for 3 years or more")</f>
        <v>Will work for 3 years or more</v>
      </c>
      <c r="H736" s="1" t="str">
        <f>IFERROR(__xludf.DUMMYFUNCTION("""COMPUTED_VALUE"""),"No")</f>
        <v>No</v>
      </c>
      <c r="I736" s="1" t="str">
        <f>IFERROR(__xludf.DUMMYFUNCTION("""COMPUTED_VALUE"""),"Will NOT work for them")</f>
        <v>Will NOT work for them</v>
      </c>
      <c r="J736" s="1">
        <f>IFERROR(__xludf.DUMMYFUNCTION("""COMPUTED_VALUE"""),1.0)</f>
        <v>1</v>
      </c>
      <c r="K736" s="1" t="str">
        <f>IFERROR(__xludf.DUMMYFUNCTION("""COMPUTED_VALUE"""),"Every Day Office Environment")</f>
        <v>Every Day Office Environment</v>
      </c>
      <c r="L736" s="1" t="str">
        <f>IFERROR(__xludf.DUMMYFUNCTION("""COMPUTED_VALUE"""),"Employer who appreciates learning and enables that environment")</f>
        <v>Employer who appreciates learning and enables that environment</v>
      </c>
      <c r="M736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36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736" s="1" t="str">
        <f>IFERROR(__xludf.DUMMYFUNCTION("""COMPUTED_VALUE"""),"Manager who sets goal and helps me achieve it")</f>
        <v>Manager who sets goal and helps me achieve it</v>
      </c>
      <c r="P736" s="1" t="str">
        <f>IFERROR(__xludf.DUMMYFUNCTION("""COMPUTED_VALUE"""),"Work with 5 to 6 people in my team")</f>
        <v>Work with 5 to 6 people in my team</v>
      </c>
      <c r="Q736" s="1" t="str">
        <f>IFERROR(__xludf.DUMMYFUNCTION("""COMPUTED_VALUE"""),"No")</f>
        <v>No</v>
      </c>
      <c r="R736" s="1" t="str">
        <f>IFERROR(__xludf.DUMMYFUNCTION("""COMPUTED_VALUE"""),"No way")</f>
        <v>No way</v>
      </c>
      <c r="S736" s="1"/>
    </row>
    <row r="737">
      <c r="A737" s="2">
        <f>IFERROR(__xludf.DUMMYFUNCTION("""COMPUTED_VALUE"""),45022.47126888889)</f>
        <v>45022.47127</v>
      </c>
      <c r="B737" s="1" t="str">
        <f>IFERROR(__xludf.DUMMYFUNCTION("""COMPUTED_VALUE"""),"India")</f>
        <v>India</v>
      </c>
      <c r="C737" s="1">
        <f>IFERROR(__xludf.DUMMYFUNCTION("""COMPUTED_VALUE"""),110022.0)</f>
        <v>110022</v>
      </c>
      <c r="D737" s="1" t="str">
        <f>IFERROR(__xludf.DUMMYFUNCTION("""COMPUTED_VALUE"""),"Female")</f>
        <v>Female</v>
      </c>
      <c r="E737" s="1" t="str">
        <f>IFERROR(__xludf.DUMMYFUNCTION("""COMPUTED_VALUE"""),"Influencers who had successful careers")</f>
        <v>Influencers who had successful careers</v>
      </c>
      <c r="F737" s="1" t="str">
        <f>IFERROR(__xludf.DUMMYFUNCTION("""COMPUTED_VALUE"""),"No, But if someone could bare the cost I will")</f>
        <v>No, But if someone could bare the cost I will</v>
      </c>
      <c r="G737" s="1" t="str">
        <f>IFERROR(__xludf.DUMMYFUNCTION("""COMPUTED_VALUE"""),"Will work for 3 years or more")</f>
        <v>Will work for 3 years or more</v>
      </c>
      <c r="H737" s="1" t="str">
        <f>IFERROR(__xludf.DUMMYFUNCTION("""COMPUTED_VALUE"""),"Yes")</f>
        <v>Yes</v>
      </c>
      <c r="I737" s="1" t="str">
        <f>IFERROR(__xludf.DUMMYFUNCTION("""COMPUTED_VALUE"""),"Will work for them")</f>
        <v>Will work for them</v>
      </c>
      <c r="J737" s="1">
        <f>IFERROR(__xludf.DUMMYFUNCTION("""COMPUTED_VALUE"""),10.0)</f>
        <v>10</v>
      </c>
      <c r="K737" s="1" t="str">
        <f>IFERROR(__xludf.DUMMYFUNCTION("""COMPUTED_VALUE"""),"Fully Remote with No option to visit offices")</f>
        <v>Fully Remote with No option to visit offices</v>
      </c>
      <c r="L737" s="1" t="str">
        <f>IFERROR(__xludf.DUMMYFUNCTION("""COMPUTED_VALUE"""),"Employer who appreciates learning and enables that environment")</f>
        <v>Employer who appreciates learning and enables that environment</v>
      </c>
      <c r="M73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7" s="1" t="str">
        <f>IFERROR(__xludf.DUMMYFUNCTION("""COMPUTED_VALUE"""),"Design and Creative strategy in any company, Business Operations in any organization, Become a content Creator in some platform, Manufacturing / Oil and Gas/ Construction / Hard Physical Work related")</f>
        <v>Design and Creative strategy in any company, Business Operations in any organization, Become a content Creator in some platform, Manufacturing / Oil and Gas/ Construction / Hard Physical Work related</v>
      </c>
      <c r="O737" s="1" t="str">
        <f>IFERROR(__xludf.DUMMYFUNCTION("""COMPUTED_VALUE"""),"Manager who clearly describes what she/he needs")</f>
        <v>Manager who clearly describes what she/he needs</v>
      </c>
      <c r="P737" s="1" t="str">
        <f>IFERROR(__xludf.DUMMYFUNCTION("""COMPUTED_VALUE"""),"Work with 7 to 10 or more people in my team")</f>
        <v>Work with 7 to 10 or more people in my team</v>
      </c>
      <c r="Q737" s="1" t="str">
        <f>IFERROR(__xludf.DUMMYFUNCTION("""COMPUTED_VALUE"""),"Yes")</f>
        <v>Yes</v>
      </c>
      <c r="R737" s="1" t="str">
        <f>IFERROR(__xludf.DUMMYFUNCTION("""COMPUTED_VALUE"""),"No way")</f>
        <v>No way</v>
      </c>
      <c r="S737" s="1"/>
    </row>
    <row r="738">
      <c r="A738" s="2">
        <f>IFERROR(__xludf.DUMMYFUNCTION("""COMPUTED_VALUE"""),45022.47661415509)</f>
        <v>45022.47661</v>
      </c>
      <c r="B738" s="1" t="str">
        <f>IFERROR(__xludf.DUMMYFUNCTION("""COMPUTED_VALUE"""),"India")</f>
        <v>India</v>
      </c>
      <c r="C738" s="1">
        <f>IFERROR(__xludf.DUMMYFUNCTION("""COMPUTED_VALUE"""),110030.0)</f>
        <v>110030</v>
      </c>
      <c r="D738" s="1" t="str">
        <f>IFERROR(__xludf.DUMMYFUNCTION("""COMPUTED_VALUE"""),"Male")</f>
        <v>Male</v>
      </c>
      <c r="E738" s="1" t="str">
        <f>IFERROR(__xludf.DUMMYFUNCTION("""COMPUTED_VALUE"""),"My Parents")</f>
        <v>My Parents</v>
      </c>
      <c r="F738" s="1" t="str">
        <f>IFERROR(__xludf.DUMMYFUNCTION("""COMPUTED_VALUE"""),"Yes, I will earn and do that")</f>
        <v>Yes, I will earn and do that</v>
      </c>
      <c r="G738" s="1" t="str">
        <f>IFERROR(__xludf.DUMMYFUNCTION("""COMPUTED_VALUE"""),"This will be hard to do, but if it is the right company I would try")</f>
        <v>This will be hard to do, but if it is the right company I would try</v>
      </c>
      <c r="H738" s="1" t="str">
        <f>IFERROR(__xludf.DUMMYFUNCTION("""COMPUTED_VALUE"""),"No")</f>
        <v>No</v>
      </c>
      <c r="I738" s="1" t="str">
        <f>IFERROR(__xludf.DUMMYFUNCTION("""COMPUTED_VALUE"""),"Will NOT work for them")</f>
        <v>Will NOT work for them</v>
      </c>
      <c r="J738" s="1">
        <f>IFERROR(__xludf.DUMMYFUNCTION("""COMPUTED_VALUE"""),8.0)</f>
        <v>8</v>
      </c>
      <c r="K738" s="1" t="str">
        <f>IFERROR(__xludf.DUMMYFUNCTION("""COMPUTED_VALUE"""),"Hybrid Working Environment with less than 3 days a month at office")</f>
        <v>Hybrid Working Environment with less than 3 days a month at office</v>
      </c>
      <c r="L738" s="1" t="str">
        <f>IFERROR(__xludf.DUMMYFUNCTION("""COMPUTED_VALUE"""),"Employer who appreciates learning and enables that environment")</f>
        <v>Employer who appreciates learning and enables that environment</v>
      </c>
      <c r="M7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38" s="1" t="str">
        <f>IFERROR(__xludf.DUMMYFUNCTION("""COMPUTED_VALUE"""),"Manage and drive End-to-End Projects or Products, Build and develop a Team, Work as a freelancer and do my thing my way, Become a content Creator in some platform")</f>
        <v>Manage and drive End-to-End Projects or Products, Build and develop a Team, Work as a freelancer and do my thing my way, Become a content Creator in some platform</v>
      </c>
      <c r="O738" s="1" t="str">
        <f>IFERROR(__xludf.DUMMYFUNCTION("""COMPUTED_VALUE"""),"Manager who clearly describes what she/he needs")</f>
        <v>Manager who clearly describes what she/he needs</v>
      </c>
      <c r="P738" s="1" t="str">
        <f>IFERROR(__xludf.DUMMYFUNCTION("""COMPUTED_VALUE"""),"Work with 2 to 3 people in my team, Work with 5 to 6 people in my team")</f>
        <v>Work with 2 to 3 people in my team, Work with 5 to 6 people in my team</v>
      </c>
      <c r="Q738" s="1" t="str">
        <f>IFERROR(__xludf.DUMMYFUNCTION("""COMPUTED_VALUE"""),"No")</f>
        <v>No</v>
      </c>
      <c r="R738" s="1" t="str">
        <f>IFERROR(__xludf.DUMMYFUNCTION("""COMPUTED_VALUE"""),"No way")</f>
        <v>No way</v>
      </c>
      <c r="S738" s="1"/>
    </row>
    <row r="739">
      <c r="A739" s="2">
        <f>IFERROR(__xludf.DUMMYFUNCTION("""COMPUTED_VALUE"""),45022.48062878472)</f>
        <v>45022.48063</v>
      </c>
      <c r="B739" s="1" t="str">
        <f>IFERROR(__xludf.DUMMYFUNCTION("""COMPUTED_VALUE"""),"India")</f>
        <v>India</v>
      </c>
      <c r="C739" s="1">
        <f>IFERROR(__xludf.DUMMYFUNCTION("""COMPUTED_VALUE"""),442902.0)</f>
        <v>442902</v>
      </c>
      <c r="D739" s="1" t="str">
        <f>IFERROR(__xludf.DUMMYFUNCTION("""COMPUTED_VALUE"""),"Male")</f>
        <v>Male</v>
      </c>
      <c r="E739" s="1" t="str">
        <f>IFERROR(__xludf.DUMMYFUNCTION("""COMPUTED_VALUE"""),"People from my circle, but not family members")</f>
        <v>People from my circle, but not family members</v>
      </c>
      <c r="F739" s="1" t="str">
        <f>IFERROR(__xludf.DUMMYFUNCTION("""COMPUTED_VALUE"""),"Yes, I will earn and do that")</f>
        <v>Yes, I will earn and do that</v>
      </c>
      <c r="G739" s="1" t="str">
        <f>IFERROR(__xludf.DUMMYFUNCTION("""COMPUTED_VALUE"""),"No way")</f>
        <v>No way</v>
      </c>
      <c r="H739" s="1" t="str">
        <f>IFERROR(__xludf.DUMMYFUNCTION("""COMPUTED_VALUE"""),"No")</f>
        <v>No</v>
      </c>
      <c r="I739" s="1" t="str">
        <f>IFERROR(__xludf.DUMMYFUNCTION("""COMPUTED_VALUE"""),"Will NOT work for them")</f>
        <v>Will NOT work for them</v>
      </c>
      <c r="J739" s="1">
        <f>IFERROR(__xludf.DUMMYFUNCTION("""COMPUTED_VALUE"""),1.0)</f>
        <v>1</v>
      </c>
      <c r="K739" s="1" t="str">
        <f>IFERROR(__xludf.DUMMYFUNCTION("""COMPUTED_VALUE"""),"Fully Remote with No option to visit offices")</f>
        <v>Fully Remote with No option to visit offices</v>
      </c>
      <c r="L739" s="1" t="str">
        <f>IFERROR(__xludf.DUMMYFUNCTION("""COMPUTED_VALUE"""),"Employer who rewards learning and enables that environment")</f>
        <v>Employer who rewards learning and enables that environment</v>
      </c>
      <c r="M73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39" s="1" t="str">
        <f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739" s="1" t="str">
        <f>IFERROR(__xludf.DUMMYFUNCTION("""COMPUTED_VALUE"""),"Manager who explains what is expected, sets a goal and helps achieve it")</f>
        <v>Manager who explains what is expected, sets a goal and helps achieve it</v>
      </c>
      <c r="P739" s="1" t="str">
        <f>IFERROR(__xludf.DUMMYFUNCTION("""COMPUTED_VALUE"""),"Work with 5 to 6 people in my team")</f>
        <v>Work with 5 to 6 people in my team</v>
      </c>
      <c r="Q739" s="1" t="str">
        <f>IFERROR(__xludf.DUMMYFUNCTION("""COMPUTED_VALUE"""),"No")</f>
        <v>No</v>
      </c>
      <c r="R739" s="1" t="str">
        <f>IFERROR(__xludf.DUMMYFUNCTION("""COMPUTED_VALUE"""),"No way")</f>
        <v>No way</v>
      </c>
      <c r="S739" s="1"/>
    </row>
    <row r="740">
      <c r="A740" s="2">
        <f>IFERROR(__xludf.DUMMYFUNCTION("""COMPUTED_VALUE"""),45022.48658078704)</f>
        <v>45022.48658</v>
      </c>
      <c r="B740" s="1" t="str">
        <f>IFERROR(__xludf.DUMMYFUNCTION("""COMPUTED_VALUE"""),"India")</f>
        <v>India</v>
      </c>
      <c r="C740" s="1">
        <f>IFERROR(__xludf.DUMMYFUNCTION("""COMPUTED_VALUE"""),201014.0)</f>
        <v>201014</v>
      </c>
      <c r="D740" s="1" t="str">
        <f>IFERROR(__xludf.DUMMYFUNCTION("""COMPUTED_VALUE"""),"Male")</f>
        <v>Male</v>
      </c>
      <c r="E740" s="1" t="str">
        <f>IFERROR(__xludf.DUMMYFUNCTION("""COMPUTED_VALUE"""),"My Parents")</f>
        <v>My Parents</v>
      </c>
      <c r="F740" s="1" t="str">
        <f>IFERROR(__xludf.DUMMYFUNCTION("""COMPUTED_VALUE"""),"Yes, I will earn and do that")</f>
        <v>Yes, I will earn and do that</v>
      </c>
      <c r="G740" s="1" t="str">
        <f>IFERROR(__xludf.DUMMYFUNCTION("""COMPUTED_VALUE"""),"This will be hard to do, but if it is the right company I would try")</f>
        <v>This will be hard to do, but if it is the right company I would try</v>
      </c>
      <c r="H740" s="1" t="str">
        <f>IFERROR(__xludf.DUMMYFUNCTION("""COMPUTED_VALUE"""),"Yes")</f>
        <v>Yes</v>
      </c>
      <c r="I740" s="1" t="str">
        <f>IFERROR(__xludf.DUMMYFUNCTION("""COMPUTED_VALUE"""),"Will NOT work for them")</f>
        <v>Will NOT work for them</v>
      </c>
      <c r="J740" s="1">
        <f>IFERROR(__xludf.DUMMYFUNCTION("""COMPUTED_VALUE"""),8.0)</f>
        <v>8</v>
      </c>
      <c r="K740" s="1" t="str">
        <f>IFERROR(__xludf.DUMMYFUNCTION("""COMPUTED_VALUE"""),"Hybrid Working Environment with less than 3 days a month at office")</f>
        <v>Hybrid Working Environment with less than 3 days a month at office</v>
      </c>
      <c r="L740" s="1" t="str">
        <f>IFERROR(__xludf.DUMMYFUNCTION("""COMPUTED_VALUE"""),"Employer who appreciates learning and enables that environment")</f>
        <v>Employer who appreciates learning and enables that environment</v>
      </c>
      <c r="M74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0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740" s="1" t="str">
        <f>IFERROR(__xludf.DUMMYFUNCTION("""COMPUTED_VALUE"""),"Manager who clearly describes what she/he needs")</f>
        <v>Manager who clearly describes what she/he needs</v>
      </c>
      <c r="P740" s="1" t="str">
        <f>IFERROR(__xludf.DUMMYFUNCTION("""COMPUTED_VALUE"""),"Work with 5 to 6 people in my team")</f>
        <v>Work with 5 to 6 people in my team</v>
      </c>
      <c r="Q740" s="1" t="str">
        <f>IFERROR(__xludf.DUMMYFUNCTION("""COMPUTED_VALUE"""),"No")</f>
        <v>No</v>
      </c>
      <c r="R740" s="1" t="str">
        <f>IFERROR(__xludf.DUMMYFUNCTION("""COMPUTED_VALUE"""),"This will be hard to do, but if it is the right company I would try")</f>
        <v>This will be hard to do, but if it is the right company I would try</v>
      </c>
      <c r="S740" s="1"/>
    </row>
    <row r="741">
      <c r="A741" s="2">
        <f>IFERROR(__xludf.DUMMYFUNCTION("""COMPUTED_VALUE"""),45022.48698173611)</f>
        <v>45022.48698</v>
      </c>
      <c r="B741" s="1" t="str">
        <f>IFERROR(__xludf.DUMMYFUNCTION("""COMPUTED_VALUE"""),"India")</f>
        <v>India</v>
      </c>
      <c r="C741" s="1">
        <f>IFERROR(__xludf.DUMMYFUNCTION("""COMPUTED_VALUE"""),110040.0)</f>
        <v>110040</v>
      </c>
      <c r="D741" s="1" t="str">
        <f>IFERROR(__xludf.DUMMYFUNCTION("""COMPUTED_VALUE"""),"Male")</f>
        <v>Male</v>
      </c>
      <c r="E741" s="1" t="str">
        <f>IFERROR(__xludf.DUMMYFUNCTION("""COMPUTED_VALUE"""),"My Parents")</f>
        <v>My Parents</v>
      </c>
      <c r="F741" s="1" t="str">
        <f>IFERROR(__xludf.DUMMYFUNCTION("""COMPUTED_VALUE"""),"Yes, I will earn and do that")</f>
        <v>Yes, I will earn and do that</v>
      </c>
      <c r="G741" s="1" t="str">
        <f>IFERROR(__xludf.DUMMYFUNCTION("""COMPUTED_VALUE"""),"Will work for 3 years or more")</f>
        <v>Will work for 3 years or more</v>
      </c>
      <c r="H741" s="1" t="str">
        <f>IFERROR(__xludf.DUMMYFUNCTION("""COMPUTED_VALUE"""),"No")</f>
        <v>No</v>
      </c>
      <c r="I741" s="1" t="str">
        <f>IFERROR(__xludf.DUMMYFUNCTION("""COMPUTED_VALUE"""),"Will NOT work for them")</f>
        <v>Will NOT work for them</v>
      </c>
      <c r="J741" s="1">
        <f>IFERROR(__xludf.DUMMYFUNCTION("""COMPUTED_VALUE"""),5.0)</f>
        <v>5</v>
      </c>
      <c r="K741" s="1" t="str">
        <f>IFERROR(__xludf.DUMMYFUNCTION("""COMPUTED_VALUE"""),"Hybrid Working Environment with less than 3 days a month at office")</f>
        <v>Hybrid Working Environment with less than 3 days a month at office</v>
      </c>
      <c r="L7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41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741" s="1" t="str">
        <f>IFERROR(__xludf.DUMMYFUNCTION("""COMPUTED_VALUE"""),"Manager who sets targets and expects me to achieve it")</f>
        <v>Manager who sets targets and expects me to achieve it</v>
      </c>
      <c r="P741" s="1" t="str">
        <f>IFERROR(__xludf.DUMMYFUNCTION("""COMPUTED_VALUE"""),"Work with 7 to 10 or more people in my team")</f>
        <v>Work with 7 to 10 or more people in my team</v>
      </c>
      <c r="Q741" s="1" t="str">
        <f>IFERROR(__xludf.DUMMYFUNCTION("""COMPUTED_VALUE"""),"Yes, I Understand this is gonna happen everywhere")</f>
        <v>Yes, I Understand this is gonna happen everywhere</v>
      </c>
      <c r="R741" s="1" t="str">
        <f>IFERROR(__xludf.DUMMYFUNCTION("""COMPUTED_VALUE"""),"This will be hard to do, but if it is the right company I would try")</f>
        <v>This will be hard to do, but if it is the right company I would try</v>
      </c>
      <c r="S741" s="1"/>
    </row>
    <row r="742">
      <c r="A742" s="2">
        <f>IFERROR(__xludf.DUMMYFUNCTION("""COMPUTED_VALUE"""),45022.488340173615)</f>
        <v>45022.48834</v>
      </c>
      <c r="B742" s="1" t="str">
        <f>IFERROR(__xludf.DUMMYFUNCTION("""COMPUTED_VALUE"""),"India")</f>
        <v>India</v>
      </c>
      <c r="C742" s="1">
        <f>IFERROR(__xludf.DUMMYFUNCTION("""COMPUTED_VALUE"""),201301.0)</f>
        <v>201301</v>
      </c>
      <c r="D742" s="1" t="str">
        <f>IFERROR(__xludf.DUMMYFUNCTION("""COMPUTED_VALUE"""),"Male")</f>
        <v>Male</v>
      </c>
      <c r="E742" s="1" t="str">
        <f>IFERROR(__xludf.DUMMYFUNCTION("""COMPUTED_VALUE"""),"Influencers who had successful careers")</f>
        <v>Influencers who had successful careers</v>
      </c>
      <c r="F742" s="1" t="str">
        <f>IFERROR(__xludf.DUMMYFUNCTION("""COMPUTED_VALUE"""),"Yes, I will earn and do that")</f>
        <v>Yes, I will earn and do that</v>
      </c>
      <c r="G742" s="1" t="str">
        <f>IFERROR(__xludf.DUMMYFUNCTION("""COMPUTED_VALUE"""),"Will work for 3 years or more")</f>
        <v>Will work for 3 years or more</v>
      </c>
      <c r="H742" s="1" t="str">
        <f>IFERROR(__xludf.DUMMYFUNCTION("""COMPUTED_VALUE"""),"No")</f>
        <v>No</v>
      </c>
      <c r="I742" s="1" t="str">
        <f>IFERROR(__xludf.DUMMYFUNCTION("""COMPUTED_VALUE"""),"Will NOT work for them")</f>
        <v>Will NOT work for them</v>
      </c>
      <c r="J742" s="1">
        <f>IFERROR(__xludf.DUMMYFUNCTION("""COMPUTED_VALUE"""),1.0)</f>
        <v>1</v>
      </c>
      <c r="K742" s="1" t="str">
        <f>IFERROR(__xludf.DUMMYFUNCTION("""COMPUTED_VALUE"""),"Fully Remote with Options to travel as and when needed")</f>
        <v>Fully Remote with Options to travel as and when needed</v>
      </c>
      <c r="L7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42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742" s="1" t="str">
        <f>IFERROR(__xludf.DUMMYFUNCTION("""COMPUTED_VALUE"""),"Manager who explains what is expected, sets a goal and helps achieve it")</f>
        <v>Manager who explains what is expected, sets a goal and helps achieve it</v>
      </c>
      <c r="P742" s="1" t="str">
        <f>IFERROR(__xludf.DUMMYFUNCTION("""COMPUTED_VALUE"""),"Work with more than 10 people in my team")</f>
        <v>Work with more than 10 people in my team</v>
      </c>
      <c r="Q742" s="1" t="str">
        <f>IFERROR(__xludf.DUMMYFUNCTION("""COMPUTED_VALUE"""),"Yes, I Understand this is gonna happen everywhere")</f>
        <v>Yes, I Understand this is gonna happen everywhere</v>
      </c>
      <c r="R742" s="1" t="str">
        <f>IFERROR(__xludf.DUMMYFUNCTION("""COMPUTED_VALUE"""),"Will work for 7 years or more")</f>
        <v>Will work for 7 years or more</v>
      </c>
      <c r="S742" s="1"/>
    </row>
    <row r="743">
      <c r="A743" s="2">
        <f>IFERROR(__xludf.DUMMYFUNCTION("""COMPUTED_VALUE"""),45022.49232372685)</f>
        <v>45022.49232</v>
      </c>
      <c r="B743" s="1" t="str">
        <f>IFERROR(__xludf.DUMMYFUNCTION("""COMPUTED_VALUE"""),"India")</f>
        <v>India</v>
      </c>
      <c r="C743" s="1">
        <f>IFERROR(__xludf.DUMMYFUNCTION("""COMPUTED_VALUE"""),110066.0)</f>
        <v>110066</v>
      </c>
      <c r="D743" s="1" t="str">
        <f>IFERROR(__xludf.DUMMYFUNCTION("""COMPUTED_VALUE"""),"Female")</f>
        <v>Female</v>
      </c>
      <c r="E743" s="1" t="str">
        <f>IFERROR(__xludf.DUMMYFUNCTION("""COMPUTED_VALUE"""),"People from my circle, but not family members")</f>
        <v>People from my circle, but not family members</v>
      </c>
      <c r="F743" s="1" t="str">
        <f>IFERROR(__xludf.DUMMYFUNCTION("""COMPUTED_VALUE"""),"No I would not be pursuing Higher Education outside of India")</f>
        <v>No I would not be pursuing Higher Education outside of India</v>
      </c>
      <c r="G743" s="1" t="str">
        <f>IFERROR(__xludf.DUMMYFUNCTION("""COMPUTED_VALUE"""),"Will work for 3 years or more")</f>
        <v>Will work for 3 years or more</v>
      </c>
      <c r="H743" s="1" t="str">
        <f>IFERROR(__xludf.DUMMYFUNCTION("""COMPUTED_VALUE"""),"No")</f>
        <v>No</v>
      </c>
      <c r="I743" s="1" t="str">
        <f>IFERROR(__xludf.DUMMYFUNCTION("""COMPUTED_VALUE"""),"Will NOT work for them")</f>
        <v>Will NOT work for them</v>
      </c>
      <c r="J743" s="1">
        <f>IFERROR(__xludf.DUMMYFUNCTION("""COMPUTED_VALUE"""),2.0)</f>
        <v>2</v>
      </c>
      <c r="K743" s="1" t="str">
        <f>IFERROR(__xludf.DUMMYFUNCTION("""COMPUTED_VALUE"""),"Hybrid Working Environment with more than 15 days a month at office")</f>
        <v>Hybrid Working Environment with more than 15 days a month at office</v>
      </c>
      <c r="L743" s="1" t="str">
        <f>IFERROR(__xludf.DUMMYFUNCTION("""COMPUTED_VALUE"""),"Employer who appreciates learning and enables that environment")</f>
        <v>Employer who appreciates learning and enables that environment</v>
      </c>
      <c r="M7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743" s="1" t="str">
        <f>IFERROR(__xludf.DUMMYFUNCTION("""COMPUTED_VALUE"""),"Manager who clearly describes what she/he needs")</f>
        <v>Manager who clearly describes what she/he needs</v>
      </c>
      <c r="P743" s="1" t="str">
        <f>IFERROR(__xludf.DUMMYFUNCTION("""COMPUTED_VALUE"""),"Work with 2 to 3 people in my team")</f>
        <v>Work with 2 to 3 people in my team</v>
      </c>
      <c r="Q743" s="1" t="str">
        <f>IFERROR(__xludf.DUMMYFUNCTION("""COMPUTED_VALUE"""),"Yes, I Understand this is gonna happen everywhere")</f>
        <v>Yes, I Understand this is gonna happen everywhere</v>
      </c>
      <c r="R743" s="1" t="str">
        <f>IFERROR(__xludf.DUMMYFUNCTION("""COMPUTED_VALUE"""),"Will work for 7 years or more")</f>
        <v>Will work for 7 years or more</v>
      </c>
      <c r="S743" s="1"/>
    </row>
    <row r="744">
      <c r="A744" s="2">
        <f>IFERROR(__xludf.DUMMYFUNCTION("""COMPUTED_VALUE"""),45022.49415085648)</f>
        <v>45022.49415</v>
      </c>
      <c r="B744" s="1" t="str">
        <f>IFERROR(__xludf.DUMMYFUNCTION("""COMPUTED_VALUE"""),"India")</f>
        <v>India</v>
      </c>
      <c r="C744" s="1">
        <f>IFERROR(__xludf.DUMMYFUNCTION("""COMPUTED_VALUE"""),342001.0)</f>
        <v>342001</v>
      </c>
      <c r="D744" s="1" t="str">
        <f>IFERROR(__xludf.DUMMYFUNCTION("""COMPUTED_VALUE"""),"Female")</f>
        <v>Female</v>
      </c>
      <c r="E744" s="1" t="str">
        <f>IFERROR(__xludf.DUMMYFUNCTION("""COMPUTED_VALUE"""),"People who have changed the world for better")</f>
        <v>People who have changed the world for better</v>
      </c>
      <c r="F744" s="1" t="str">
        <f>IFERROR(__xludf.DUMMYFUNCTION("""COMPUTED_VALUE"""),"Yes, I will earn and do that")</f>
        <v>Yes, I will earn and do that</v>
      </c>
      <c r="G744" s="1" t="str">
        <f>IFERROR(__xludf.DUMMYFUNCTION("""COMPUTED_VALUE"""),"This will be hard to do, but if it is the right company I would try")</f>
        <v>This will be hard to do, but if it is the right company I would try</v>
      </c>
      <c r="H744" s="1" t="str">
        <f>IFERROR(__xludf.DUMMYFUNCTION("""COMPUTED_VALUE"""),"No")</f>
        <v>No</v>
      </c>
      <c r="I744" s="1" t="str">
        <f>IFERROR(__xludf.DUMMYFUNCTION("""COMPUTED_VALUE"""),"Will NOT work for them")</f>
        <v>Will NOT work for them</v>
      </c>
      <c r="J744" s="1">
        <f>IFERROR(__xludf.DUMMYFUNCTION("""COMPUTED_VALUE"""),4.0)</f>
        <v>4</v>
      </c>
      <c r="K744" s="1" t="str">
        <f>IFERROR(__xludf.DUMMYFUNCTION("""COMPUTED_VALUE"""),"Hybrid Working Environment with more than 15 days a month at office")</f>
        <v>Hybrid Working Environment with more than 15 days a month at office</v>
      </c>
      <c r="L744" s="1" t="str">
        <f>IFERROR(__xludf.DUMMYFUNCTION("""COMPUTED_VALUE"""),"Employer who rewards learning and enables that environment")</f>
        <v>Employer who rewards learning and enables that environment</v>
      </c>
      <c r="M74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44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744" s="1" t="str">
        <f>IFERROR(__xludf.DUMMYFUNCTION("""COMPUTED_VALUE"""),"Manager who explains what is expected, sets a goal and helps achieve it")</f>
        <v>Manager who explains what is expected, sets a goal and helps achieve it</v>
      </c>
      <c r="P744" s="1" t="str">
        <f>IFERROR(__xludf.DUMMYFUNCTION("""COMPUTED_VALUE"""),"Work with more than 10 people in my team")</f>
        <v>Work with more than 10 people in my team</v>
      </c>
      <c r="Q744" s="1" t="str">
        <f>IFERROR(__xludf.DUMMYFUNCTION("""COMPUTED_VALUE"""),"No")</f>
        <v>No</v>
      </c>
      <c r="R744" s="1" t="str">
        <f>IFERROR(__xludf.DUMMYFUNCTION("""COMPUTED_VALUE"""),"This will be hard to do, but if it is the right company I would try")</f>
        <v>This will be hard to do, but if it is the right company I would try</v>
      </c>
      <c r="S744" s="1"/>
    </row>
    <row r="745">
      <c r="A745" s="2">
        <f>IFERROR(__xludf.DUMMYFUNCTION("""COMPUTED_VALUE"""),45022.499346331024)</f>
        <v>45022.49935</v>
      </c>
      <c r="B745" s="1" t="str">
        <f>IFERROR(__xludf.DUMMYFUNCTION("""COMPUTED_VALUE"""),"India")</f>
        <v>India</v>
      </c>
      <c r="C745" s="1">
        <f>IFERROR(__xludf.DUMMYFUNCTION("""COMPUTED_VALUE"""),201301.0)</f>
        <v>201301</v>
      </c>
      <c r="D745" s="1" t="str">
        <f>IFERROR(__xludf.DUMMYFUNCTION("""COMPUTED_VALUE"""),"Male")</f>
        <v>Male</v>
      </c>
      <c r="E745" s="1" t="str">
        <f>IFERROR(__xludf.DUMMYFUNCTION("""COMPUTED_VALUE"""),"My Parents")</f>
        <v>My Parents</v>
      </c>
      <c r="F745" s="1" t="str">
        <f>IFERROR(__xludf.DUMMYFUNCTION("""COMPUTED_VALUE"""),"No, But if someone could bare the cost I will")</f>
        <v>No, But if someone could bare the cost I will</v>
      </c>
      <c r="G745" s="1" t="str">
        <f>IFERROR(__xludf.DUMMYFUNCTION("""COMPUTED_VALUE"""),"Will work for 3 years or more")</f>
        <v>Will work for 3 years or more</v>
      </c>
      <c r="H745" s="1" t="str">
        <f>IFERROR(__xludf.DUMMYFUNCTION("""COMPUTED_VALUE"""),"No")</f>
        <v>No</v>
      </c>
      <c r="I745" s="1" t="str">
        <f>IFERROR(__xludf.DUMMYFUNCTION("""COMPUTED_VALUE"""),"Will NOT work for them")</f>
        <v>Will NOT work for them</v>
      </c>
      <c r="J745" s="1">
        <f>IFERROR(__xludf.DUMMYFUNCTION("""COMPUTED_VALUE"""),6.0)</f>
        <v>6</v>
      </c>
      <c r="K745" s="1" t="str">
        <f>IFERROR(__xludf.DUMMYFUNCTION("""COMPUTED_VALUE"""),"Hybrid Working Environment with more than 15 days a month at office")</f>
        <v>Hybrid Working Environment with more than 15 days a month at office</v>
      </c>
      <c r="L745" s="1" t="str">
        <f>IFERROR(__xludf.DUMMYFUNCTION("""COMPUTED_VALUE"""),"Employer who rewards learning and enables that environment")</f>
        <v>Employer who rewards learning and enables that environment</v>
      </c>
      <c r="M74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45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745" s="1" t="str">
        <f>IFERROR(__xludf.DUMMYFUNCTION("""COMPUTED_VALUE"""),"Manager who explains what is expected, sets a goal and helps achieve it")</f>
        <v>Manager who explains what is expected, sets a goal and helps achieve it</v>
      </c>
      <c r="P745" s="1" t="str">
        <f>IFERROR(__xludf.DUMMYFUNCTION("""COMPUTED_VALUE"""),"Work alone, Work with 2 to 3 people in my team")</f>
        <v>Work alone, Work with 2 to 3 people in my team</v>
      </c>
      <c r="Q745" s="1" t="str">
        <f>IFERROR(__xludf.DUMMYFUNCTION("""COMPUTED_VALUE"""),"Yes, I Understand this is gonna happen everywhere")</f>
        <v>Yes, I Understand this is gonna happen everywhere</v>
      </c>
      <c r="R745" s="1" t="str">
        <f>IFERROR(__xludf.DUMMYFUNCTION("""COMPUTED_VALUE"""),"This will be hard to do, but if it is the right company I would try")</f>
        <v>This will be hard to do, but if it is the right company I would try</v>
      </c>
      <c r="S745" s="1"/>
    </row>
    <row r="746">
      <c r="A746" s="2">
        <f>IFERROR(__xludf.DUMMYFUNCTION("""COMPUTED_VALUE"""),45022.5078878125)</f>
        <v>45022.50789</v>
      </c>
      <c r="B746" s="1" t="str">
        <f>IFERROR(__xludf.DUMMYFUNCTION("""COMPUTED_VALUE"""),"India")</f>
        <v>India</v>
      </c>
      <c r="C746" s="1">
        <f>IFERROR(__xludf.DUMMYFUNCTION("""COMPUTED_VALUE"""),110045.0)</f>
        <v>110045</v>
      </c>
      <c r="D746" s="1" t="str">
        <f>IFERROR(__xludf.DUMMYFUNCTION("""COMPUTED_VALUE"""),"Male")</f>
        <v>Male</v>
      </c>
      <c r="E746" s="1" t="str">
        <f>IFERROR(__xludf.DUMMYFUNCTION("""COMPUTED_VALUE"""),"My Parents")</f>
        <v>My Parents</v>
      </c>
      <c r="F746" s="1" t="str">
        <f>IFERROR(__xludf.DUMMYFUNCTION("""COMPUTED_VALUE"""),"No I would not be pursuing Higher Education outside of India")</f>
        <v>No I would not be pursuing Higher Education outside of India</v>
      </c>
      <c r="G746" s="1" t="str">
        <f>IFERROR(__xludf.DUMMYFUNCTION("""COMPUTED_VALUE"""),"Will work for 3 years or more")</f>
        <v>Will work for 3 years or more</v>
      </c>
      <c r="H746" s="1" t="str">
        <f>IFERROR(__xludf.DUMMYFUNCTION("""COMPUTED_VALUE"""),"No")</f>
        <v>No</v>
      </c>
      <c r="I746" s="1" t="str">
        <f>IFERROR(__xludf.DUMMYFUNCTION("""COMPUTED_VALUE"""),"Will NOT work for them")</f>
        <v>Will NOT work for them</v>
      </c>
      <c r="J746" s="1">
        <f>IFERROR(__xludf.DUMMYFUNCTION("""COMPUTED_VALUE"""),1.0)</f>
        <v>1</v>
      </c>
      <c r="K746" s="1" t="str">
        <f>IFERROR(__xludf.DUMMYFUNCTION("""COMPUTED_VALUE"""),"Every Day Office Environment")</f>
        <v>Every Day Office Environment</v>
      </c>
      <c r="L7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746" s="1" t="str">
        <f>IFERROR(__xludf.DUMMYFUNCTION("""COMPUTED_VALUE"""),"Design and Creative strategy in any company, Build and develop a Team, Look deeply into Data and generate insights, Become a content Creator in some platform")</f>
        <v>Design and Creative strategy in any company, Build and develop a Team, Look deeply into Data and generate insights, Become a content Creator in some platform</v>
      </c>
      <c r="O746" s="1" t="str">
        <f>IFERROR(__xludf.DUMMYFUNCTION("""COMPUTED_VALUE"""),"Manager who sets goal and helps me achieve it")</f>
        <v>Manager who sets goal and helps me achieve it</v>
      </c>
      <c r="P746" s="1" t="str">
        <f>IFERROR(__xludf.DUMMYFUNCTION("""COMPUTED_VALUE"""),"Work with 2 to 3 people in my team")</f>
        <v>Work with 2 to 3 people in my team</v>
      </c>
      <c r="Q746" s="1" t="str">
        <f>IFERROR(__xludf.DUMMYFUNCTION("""COMPUTED_VALUE"""),"Yes, I Understand this is gonna happen everywhere")</f>
        <v>Yes, I Understand this is gonna happen everywhere</v>
      </c>
      <c r="R746" s="1" t="str">
        <f>IFERROR(__xludf.DUMMYFUNCTION("""COMPUTED_VALUE"""),"Will work for 7 years or more")</f>
        <v>Will work for 7 years or more</v>
      </c>
      <c r="S746" s="1"/>
    </row>
    <row r="747">
      <c r="A747" s="2">
        <f>IFERROR(__xludf.DUMMYFUNCTION("""COMPUTED_VALUE"""),45022.509447777775)</f>
        <v>45022.50945</v>
      </c>
      <c r="B747" s="1" t="str">
        <f>IFERROR(__xludf.DUMMYFUNCTION("""COMPUTED_VALUE"""),"India")</f>
        <v>India</v>
      </c>
      <c r="C747" s="1">
        <f>IFERROR(__xludf.DUMMYFUNCTION("""COMPUTED_VALUE"""),855107.0)</f>
        <v>855107</v>
      </c>
      <c r="D747" s="1" t="str">
        <f>IFERROR(__xludf.DUMMYFUNCTION("""COMPUTED_VALUE"""),"Male")</f>
        <v>Male</v>
      </c>
      <c r="E747" s="1" t="str">
        <f>IFERROR(__xludf.DUMMYFUNCTION("""COMPUTED_VALUE"""),"Social Media like LinkedIn")</f>
        <v>Social Media like LinkedIn</v>
      </c>
      <c r="F747" s="1" t="str">
        <f>IFERROR(__xludf.DUMMYFUNCTION("""COMPUTED_VALUE"""),"No I would not be pursuing Higher Education outside of India")</f>
        <v>No I would not be pursuing Higher Education outside of India</v>
      </c>
      <c r="G747" s="1" t="str">
        <f>IFERROR(__xludf.DUMMYFUNCTION("""COMPUTED_VALUE"""),"Will work for 3 years or more")</f>
        <v>Will work for 3 years or more</v>
      </c>
      <c r="H747" s="1" t="str">
        <f>IFERROR(__xludf.DUMMYFUNCTION("""COMPUTED_VALUE"""),"No")</f>
        <v>No</v>
      </c>
      <c r="I747" s="1" t="str">
        <f>IFERROR(__xludf.DUMMYFUNCTION("""COMPUTED_VALUE"""),"Will NOT work for them")</f>
        <v>Will NOT work for them</v>
      </c>
      <c r="J747" s="1">
        <f>IFERROR(__xludf.DUMMYFUNCTION("""COMPUTED_VALUE"""),6.0)</f>
        <v>6</v>
      </c>
      <c r="K747" s="1" t="str">
        <f>IFERROR(__xludf.DUMMYFUNCTION("""COMPUTED_VALUE"""),"Hybrid Working Environment with more than 15 days a month at office")</f>
        <v>Hybrid Working Environment with more than 15 days a month at office</v>
      </c>
      <c r="L7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47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747" s="1" t="str">
        <f>IFERROR(__xludf.DUMMYFUNCTION("""COMPUTED_VALUE"""),"Manager who explains what is expected, sets a goal and helps achieve it")</f>
        <v>Manager who explains what is expected, sets a goal and helps achieve it</v>
      </c>
      <c r="P74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47" s="1" t="str">
        <f>IFERROR(__xludf.DUMMYFUNCTION("""COMPUTED_VALUE"""),"Yes, I Understand this is gonna happen everywhere")</f>
        <v>Yes, I Understand this is gonna happen everywhere</v>
      </c>
      <c r="R747" s="1" t="str">
        <f>IFERROR(__xludf.DUMMYFUNCTION("""COMPUTED_VALUE"""),"This will be hard to do, but if it is the right company I would try")</f>
        <v>This will be hard to do, but if it is the right company I would try</v>
      </c>
      <c r="S747" s="1"/>
    </row>
    <row r="748">
      <c r="A748" s="2">
        <f>IFERROR(__xludf.DUMMYFUNCTION("""COMPUTED_VALUE"""),45022.51804332176)</f>
        <v>45022.51804</v>
      </c>
      <c r="B748" s="1" t="str">
        <f>IFERROR(__xludf.DUMMYFUNCTION("""COMPUTED_VALUE"""),"India")</f>
        <v>India</v>
      </c>
      <c r="C748" s="1">
        <f>IFERROR(__xludf.DUMMYFUNCTION("""COMPUTED_VALUE"""),521002.0)</f>
        <v>521002</v>
      </c>
      <c r="D748" s="1" t="str">
        <f>IFERROR(__xludf.DUMMYFUNCTION("""COMPUTED_VALUE"""),"Female")</f>
        <v>Female</v>
      </c>
      <c r="E748" s="1" t="str">
        <f>IFERROR(__xludf.DUMMYFUNCTION("""COMPUTED_VALUE"""),"My Parents")</f>
        <v>My Parents</v>
      </c>
      <c r="F748" s="1" t="str">
        <f>IFERROR(__xludf.DUMMYFUNCTION("""COMPUTED_VALUE"""),"No, But if someone could bare the cost I will")</f>
        <v>No, But if someone could bare the cost I will</v>
      </c>
      <c r="G748" s="1" t="str">
        <f>IFERROR(__xludf.DUMMYFUNCTION("""COMPUTED_VALUE"""),"This will be hard to do, but if it is the right company I would try")</f>
        <v>This will be hard to do, but if it is the right company I would try</v>
      </c>
      <c r="H748" s="1" t="str">
        <f>IFERROR(__xludf.DUMMYFUNCTION("""COMPUTED_VALUE"""),"No")</f>
        <v>No</v>
      </c>
      <c r="I748" s="1" t="str">
        <f>IFERROR(__xludf.DUMMYFUNCTION("""COMPUTED_VALUE"""),"Will NOT work for them")</f>
        <v>Will NOT work for them</v>
      </c>
      <c r="J748" s="1">
        <f>IFERROR(__xludf.DUMMYFUNCTION("""COMPUTED_VALUE"""),4.0)</f>
        <v>4</v>
      </c>
      <c r="K748" s="1" t="str">
        <f>IFERROR(__xludf.DUMMYFUNCTION("""COMPUTED_VALUE"""),"Hybrid Working Environment with more than 15 days a month at office")</f>
        <v>Hybrid Working Environment with more than 15 days a month at office</v>
      </c>
      <c r="L7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8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748" s="1" t="str">
        <f>IFERROR(__xludf.DUMMYFUNCTION("""COMPUTED_VALUE"""),"Manager who explains what is expected, sets a goal and helps achieve it")</f>
        <v>Manager who explains what is expected, sets a goal and helps achieve it</v>
      </c>
      <c r="P748" s="1" t="str">
        <f>IFERROR(__xludf.DUMMYFUNCTION("""COMPUTED_VALUE"""),"Work with 2 to 3 people in my team")</f>
        <v>Work with 2 to 3 people in my team</v>
      </c>
      <c r="Q748" s="1" t="str">
        <f>IFERROR(__xludf.DUMMYFUNCTION("""COMPUTED_VALUE"""),"No")</f>
        <v>No</v>
      </c>
      <c r="R748" s="1" t="str">
        <f>IFERROR(__xludf.DUMMYFUNCTION("""COMPUTED_VALUE"""),"This will be hard to do, but if it is the right company I would try")</f>
        <v>This will be hard to do, but if it is the right company I would try</v>
      </c>
      <c r="S748" s="1"/>
    </row>
    <row r="749">
      <c r="A749" s="2">
        <f>IFERROR(__xludf.DUMMYFUNCTION("""COMPUTED_VALUE"""),45022.52149914352)</f>
        <v>45022.5215</v>
      </c>
      <c r="B749" s="1" t="str">
        <f>IFERROR(__xludf.DUMMYFUNCTION("""COMPUTED_VALUE"""),"India")</f>
        <v>India</v>
      </c>
      <c r="C749" s="1">
        <f>IFERROR(__xludf.DUMMYFUNCTION("""COMPUTED_VALUE"""),442001.0)</f>
        <v>442001</v>
      </c>
      <c r="D749" s="1" t="str">
        <f>IFERROR(__xludf.DUMMYFUNCTION("""COMPUTED_VALUE"""),"Female")</f>
        <v>Female</v>
      </c>
      <c r="E749" s="1" t="str">
        <f>IFERROR(__xludf.DUMMYFUNCTION("""COMPUTED_VALUE"""),"Social Media like LinkedIn")</f>
        <v>Social Media like LinkedIn</v>
      </c>
      <c r="F749" s="1" t="str">
        <f>IFERROR(__xludf.DUMMYFUNCTION("""COMPUTED_VALUE"""),"No, But if someone could bare the cost I will")</f>
        <v>No, But if someone could bare the cost I will</v>
      </c>
      <c r="G749" s="1" t="str">
        <f>IFERROR(__xludf.DUMMYFUNCTION("""COMPUTED_VALUE"""),"This will be hard to do, but if it is the right company I would try")</f>
        <v>This will be hard to do, but if it is the right company I would try</v>
      </c>
      <c r="H749" s="1" t="str">
        <f>IFERROR(__xludf.DUMMYFUNCTION("""COMPUTED_VALUE"""),"No")</f>
        <v>No</v>
      </c>
      <c r="I749" s="1" t="str">
        <f>IFERROR(__xludf.DUMMYFUNCTION("""COMPUTED_VALUE"""),"Will NOT work for them")</f>
        <v>Will NOT work for them</v>
      </c>
      <c r="J749" s="1">
        <f>IFERROR(__xludf.DUMMYFUNCTION("""COMPUTED_VALUE"""),9.0)</f>
        <v>9</v>
      </c>
      <c r="K749" s="1" t="str">
        <f>IFERROR(__xludf.DUMMYFUNCTION("""COMPUTED_VALUE"""),"Fully Remote with Options to travel as and when needed")</f>
        <v>Fully Remote with Options to travel as and when needed</v>
      </c>
      <c r="L7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9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749" s="1" t="str">
        <f>IFERROR(__xludf.DUMMYFUNCTION("""COMPUTED_VALUE"""),"Manager who sets goal and helps me achieve it")</f>
        <v>Manager who sets goal and helps me achieve it</v>
      </c>
      <c r="P749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749" s="1" t="str">
        <f>IFERROR(__xludf.DUMMYFUNCTION("""COMPUTED_VALUE"""),"I have NO other choice")</f>
        <v>I have NO other choice</v>
      </c>
      <c r="R749" s="1" t="str">
        <f>IFERROR(__xludf.DUMMYFUNCTION("""COMPUTED_VALUE"""),"This will be hard to do, but if it is the right company I would try")</f>
        <v>This will be hard to do, but if it is the right company I would try</v>
      </c>
      <c r="S749" s="1"/>
    </row>
    <row r="750">
      <c r="A750" s="2">
        <f>IFERROR(__xludf.DUMMYFUNCTION("""COMPUTED_VALUE"""),45022.5275921412)</f>
        <v>45022.52759</v>
      </c>
      <c r="B750" s="1" t="str">
        <f>IFERROR(__xludf.DUMMYFUNCTION("""COMPUTED_VALUE"""),"India")</f>
        <v>India</v>
      </c>
      <c r="C750" s="1">
        <f>IFERROR(__xludf.DUMMYFUNCTION("""COMPUTED_VALUE"""),521165.0)</f>
        <v>521165</v>
      </c>
      <c r="D750" s="1" t="str">
        <f>IFERROR(__xludf.DUMMYFUNCTION("""COMPUTED_VALUE"""),"Male")</f>
        <v>Male</v>
      </c>
      <c r="E750" s="1" t="str">
        <f>IFERROR(__xludf.DUMMYFUNCTION("""COMPUTED_VALUE"""),"Social Media like LinkedIn")</f>
        <v>Social Media like LinkedIn</v>
      </c>
      <c r="F750" s="1" t="str">
        <f>IFERROR(__xludf.DUMMYFUNCTION("""COMPUTED_VALUE"""),"No I would not be pursuing Higher Education outside of India")</f>
        <v>No I would not be pursuing Higher Education outside of India</v>
      </c>
      <c r="G750" s="1" t="str">
        <f>IFERROR(__xludf.DUMMYFUNCTION("""COMPUTED_VALUE"""),"This will be hard to do, but if it is the right company I would try")</f>
        <v>This will be hard to do, but if it is the right company I would try</v>
      </c>
      <c r="H750" s="1" t="str">
        <f>IFERROR(__xludf.DUMMYFUNCTION("""COMPUTED_VALUE"""),"No")</f>
        <v>No</v>
      </c>
      <c r="I750" s="1" t="str">
        <f>IFERROR(__xludf.DUMMYFUNCTION("""COMPUTED_VALUE"""),"Will work for them")</f>
        <v>Will work for them</v>
      </c>
      <c r="J750" s="1">
        <f>IFERROR(__xludf.DUMMYFUNCTION("""COMPUTED_VALUE"""),9.0)</f>
        <v>9</v>
      </c>
      <c r="K750" s="1" t="str">
        <f>IFERROR(__xludf.DUMMYFUNCTION("""COMPUTED_VALUE"""),"Fully Remote with Options to travel as and when needed")</f>
        <v>Fully Remote with Options to travel as and when needed</v>
      </c>
      <c r="L750" s="1" t="str">
        <f>IFERROR(__xludf.DUMMYFUNCTION("""COMPUTED_VALUE"""),"Employer who rewards learning and enables that environment")</f>
        <v>Employer who rewards learning and enables that environment</v>
      </c>
      <c r="M75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50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750" s="1" t="str">
        <f>IFERROR(__xludf.DUMMYFUNCTION("""COMPUTED_VALUE"""),"Manager who sets goal and helps me achieve it")</f>
        <v>Manager who sets goal and helps me achieve it</v>
      </c>
      <c r="P750" s="1" t="str">
        <f>IFERROR(__xludf.DUMMYFUNCTION("""COMPUTED_VALUE"""),"Work with 5 to 6 people in my team")</f>
        <v>Work with 5 to 6 people in my team</v>
      </c>
      <c r="Q750" s="1" t="str">
        <f>IFERROR(__xludf.DUMMYFUNCTION("""COMPUTED_VALUE"""),"Yes, I Understand this is gonna happen everywhere")</f>
        <v>Yes, I Understand this is gonna happen everywhere</v>
      </c>
      <c r="R750" s="1" t="str">
        <f>IFERROR(__xludf.DUMMYFUNCTION("""COMPUTED_VALUE"""),"No way")</f>
        <v>No way</v>
      </c>
      <c r="S750" s="1"/>
    </row>
    <row r="751">
      <c r="A751" s="2">
        <f>IFERROR(__xludf.DUMMYFUNCTION("""COMPUTED_VALUE"""),45022.530093043984)</f>
        <v>45022.53009</v>
      </c>
      <c r="B751" s="1" t="str">
        <f>IFERROR(__xludf.DUMMYFUNCTION("""COMPUTED_VALUE"""),"India")</f>
        <v>India</v>
      </c>
      <c r="C751" s="1">
        <f>IFERROR(__xludf.DUMMYFUNCTION("""COMPUTED_VALUE"""),110022.0)</f>
        <v>110022</v>
      </c>
      <c r="D751" s="1" t="str">
        <f>IFERROR(__xludf.DUMMYFUNCTION("""COMPUTED_VALUE"""),"Female")</f>
        <v>Female</v>
      </c>
      <c r="E751" s="1" t="str">
        <f>IFERROR(__xludf.DUMMYFUNCTION("""COMPUTED_VALUE"""),"People who have changed the world for better")</f>
        <v>People who have changed the world for better</v>
      </c>
      <c r="F751" s="1" t="str">
        <f>IFERROR(__xludf.DUMMYFUNCTION("""COMPUTED_VALUE"""),"No I would not be pursuing Higher Education outside of India")</f>
        <v>No I would not be pursuing Higher Education outside of India</v>
      </c>
      <c r="G751" s="1" t="str">
        <f>IFERROR(__xludf.DUMMYFUNCTION("""COMPUTED_VALUE"""),"This will be hard to do, but if it is the right company I would try")</f>
        <v>This will be hard to do, but if it is the right company I would try</v>
      </c>
      <c r="H751" s="1" t="str">
        <f>IFERROR(__xludf.DUMMYFUNCTION("""COMPUTED_VALUE"""),"Yes")</f>
        <v>Yes</v>
      </c>
      <c r="I751" s="1" t="str">
        <f>IFERROR(__xludf.DUMMYFUNCTION("""COMPUTED_VALUE"""),"Will work for them")</f>
        <v>Will work for them</v>
      </c>
      <c r="J751" s="1">
        <f>IFERROR(__xludf.DUMMYFUNCTION("""COMPUTED_VALUE"""),7.0)</f>
        <v>7</v>
      </c>
      <c r="K751" s="1" t="str">
        <f>IFERROR(__xludf.DUMMYFUNCTION("""COMPUTED_VALUE"""),"Hybrid Working Environment with more than 15 days a month at office")</f>
        <v>Hybrid Working Environment with more than 15 days a month at office</v>
      </c>
      <c r="L751" s="1" t="str">
        <f>IFERROR(__xludf.DUMMYFUNCTION("""COMPUTED_VALUE"""),"Employer who rewards learning and enables that environment")</f>
        <v>Employer who rewards learning and enables that environment</v>
      </c>
      <c r="M7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51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751" s="1" t="str">
        <f>IFERROR(__xludf.DUMMYFUNCTION("""COMPUTED_VALUE"""),"Manager who sets goal and helps me achieve it")</f>
        <v>Manager who sets goal and helps me achieve it</v>
      </c>
      <c r="P751" s="1" t="str">
        <f>IFERROR(__xludf.DUMMYFUNCTION("""COMPUTED_VALUE"""),"Work alone")</f>
        <v>Work alone</v>
      </c>
      <c r="Q751" s="1" t="str">
        <f>IFERROR(__xludf.DUMMYFUNCTION("""COMPUTED_VALUE"""),"Yes, I Understand this is gonna happen everywhere")</f>
        <v>Yes, I Understand this is gonna happen everywhere</v>
      </c>
      <c r="R751" s="1" t="str">
        <f>IFERROR(__xludf.DUMMYFUNCTION("""COMPUTED_VALUE"""),"No way")</f>
        <v>No way</v>
      </c>
      <c r="S751" s="1"/>
    </row>
    <row r="752">
      <c r="A752" s="2">
        <f>IFERROR(__xludf.DUMMYFUNCTION("""COMPUTED_VALUE"""),45022.53071841435)</f>
        <v>45022.53072</v>
      </c>
      <c r="B752" s="1" t="str">
        <f>IFERROR(__xludf.DUMMYFUNCTION("""COMPUTED_VALUE"""),"India")</f>
        <v>India</v>
      </c>
      <c r="C752" s="1">
        <f>IFERROR(__xludf.DUMMYFUNCTION("""COMPUTED_VALUE"""),560028.0)</f>
        <v>560028</v>
      </c>
      <c r="D752" s="1" t="str">
        <f>IFERROR(__xludf.DUMMYFUNCTION("""COMPUTED_VALUE"""),"Male")</f>
        <v>Male</v>
      </c>
      <c r="E752" s="1" t="str">
        <f>IFERROR(__xludf.DUMMYFUNCTION("""COMPUTED_VALUE"""),"People who have changed the world for better")</f>
        <v>People who have changed the world for better</v>
      </c>
      <c r="F752" s="1" t="str">
        <f>IFERROR(__xludf.DUMMYFUNCTION("""COMPUTED_VALUE"""),"Yes, I will earn and do that")</f>
        <v>Yes, I will earn and do that</v>
      </c>
      <c r="G752" s="1" t="str">
        <f>IFERROR(__xludf.DUMMYFUNCTION("""COMPUTED_VALUE"""),"This will be hard to do, but if it is the right company I would try")</f>
        <v>This will be hard to do, but if it is the right company I would try</v>
      </c>
      <c r="H752" s="1" t="str">
        <f>IFERROR(__xludf.DUMMYFUNCTION("""COMPUTED_VALUE"""),"No")</f>
        <v>No</v>
      </c>
      <c r="I752" s="1" t="str">
        <f>IFERROR(__xludf.DUMMYFUNCTION("""COMPUTED_VALUE"""),"Will NOT work for them")</f>
        <v>Will NOT work for them</v>
      </c>
      <c r="J752" s="1">
        <f>IFERROR(__xludf.DUMMYFUNCTION("""COMPUTED_VALUE"""),7.0)</f>
        <v>7</v>
      </c>
      <c r="K752" s="1" t="str">
        <f>IFERROR(__xludf.DUMMYFUNCTION("""COMPUTED_VALUE"""),"Hybrid Working Environment with less than 3 days a month at office")</f>
        <v>Hybrid Working Environment with less than 3 days a month at office</v>
      </c>
      <c r="L7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52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752" s="1" t="str">
        <f>IFERROR(__xludf.DUMMYFUNCTION("""COMPUTED_VALUE"""),"Manager who sets goal and helps me achieve it")</f>
        <v>Manager who sets goal and helps me achieve it</v>
      </c>
      <c r="P752" s="1" t="str">
        <f>IFERROR(__xludf.DUMMYFUNCTION("""COMPUTED_VALUE"""),"Work with 7 to 10 or more people in my team")</f>
        <v>Work with 7 to 10 or more people in my team</v>
      </c>
      <c r="Q752" s="1" t="str">
        <f>IFERROR(__xludf.DUMMYFUNCTION("""COMPUTED_VALUE"""),"No")</f>
        <v>No</v>
      </c>
      <c r="R752" s="1" t="str">
        <f>IFERROR(__xludf.DUMMYFUNCTION("""COMPUTED_VALUE"""),"No way")</f>
        <v>No way</v>
      </c>
      <c r="S752" s="1"/>
    </row>
    <row r="753">
      <c r="A753" s="2">
        <f>IFERROR(__xludf.DUMMYFUNCTION("""COMPUTED_VALUE"""),45022.53122153935)</f>
        <v>45022.53122</v>
      </c>
      <c r="B753" s="1" t="str">
        <f>IFERROR(__xludf.DUMMYFUNCTION("""COMPUTED_VALUE"""),"India")</f>
        <v>India</v>
      </c>
      <c r="C753" s="1">
        <f>IFERROR(__xludf.DUMMYFUNCTION("""COMPUTED_VALUE"""),641045.0)</f>
        <v>641045</v>
      </c>
      <c r="D753" s="1" t="str">
        <f>IFERROR(__xludf.DUMMYFUNCTION("""COMPUTED_VALUE"""),"Male")</f>
        <v>Male</v>
      </c>
      <c r="E753" s="1" t="str">
        <f>IFERROR(__xludf.DUMMYFUNCTION("""COMPUTED_VALUE"""),"My Parents")</f>
        <v>My Parents</v>
      </c>
      <c r="F753" s="1" t="str">
        <f>IFERROR(__xludf.DUMMYFUNCTION("""COMPUTED_VALUE"""),"No, But if someone could bare the cost I will")</f>
        <v>No, But if someone could bare the cost I will</v>
      </c>
      <c r="G753" s="1" t="str">
        <f>IFERROR(__xludf.DUMMYFUNCTION("""COMPUTED_VALUE"""),"This will be hard to do, but if it is the right company I would try")</f>
        <v>This will be hard to do, but if it is the right company I would try</v>
      </c>
      <c r="H753" s="1" t="str">
        <f>IFERROR(__xludf.DUMMYFUNCTION("""COMPUTED_VALUE"""),"Yes")</f>
        <v>Yes</v>
      </c>
      <c r="I753" s="1" t="str">
        <f>IFERROR(__xludf.DUMMYFUNCTION("""COMPUTED_VALUE"""),"Will work for them")</f>
        <v>Will work for them</v>
      </c>
      <c r="J753" s="1">
        <f>IFERROR(__xludf.DUMMYFUNCTION("""COMPUTED_VALUE"""),7.0)</f>
        <v>7</v>
      </c>
      <c r="K753" s="1" t="str">
        <f>IFERROR(__xludf.DUMMYFUNCTION("""COMPUTED_VALUE"""),"Fully Remote with Options to travel as and when needed")</f>
        <v>Fully Remote with Options to travel as and when needed</v>
      </c>
      <c r="L753" s="1" t="str">
        <f>IFERROR(__xludf.DUMMYFUNCTION("""COMPUTED_VALUE"""),"Employer who appreciates learning and enables that environment")</f>
        <v>Employer who appreciates learning and enables that environment</v>
      </c>
      <c r="M753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753" s="1" t="str">
        <f>IFERROR(__xludf.DUMMYFUNCTION("""COMPUTED_VALUE"""),"Build and develop a Team, Become a content Creator in some platform, I Want to sell things/Sales, An Artificial Intelligence Specialist / Talking to Robots")</f>
        <v>Build and develop a Team, Become a content Creator in some platform, I Want to sell things/Sales, An Artificial Intelligence Specialist / Talking to Robots</v>
      </c>
      <c r="O753" s="1" t="str">
        <f>IFERROR(__xludf.DUMMYFUNCTION("""COMPUTED_VALUE"""),"Manager who explains what is expected, sets a goal and helps achieve it")</f>
        <v>Manager who explains what is expected, sets a goal and helps achieve it</v>
      </c>
      <c r="P753" s="1" t="str">
        <f>IFERROR(__xludf.DUMMYFUNCTION("""COMPUTED_VALUE"""),"Work alone")</f>
        <v>Work alone</v>
      </c>
      <c r="Q753" s="1" t="str">
        <f>IFERROR(__xludf.DUMMYFUNCTION("""COMPUTED_VALUE"""),"No")</f>
        <v>No</v>
      </c>
      <c r="R753" s="1" t="str">
        <f>IFERROR(__xludf.DUMMYFUNCTION("""COMPUTED_VALUE"""),"This will be hard to do, but if it is the right company I would try")</f>
        <v>This will be hard to do, but if it is the right company I would try</v>
      </c>
      <c r="S753" s="1"/>
    </row>
    <row r="754">
      <c r="A754" s="2">
        <f>IFERROR(__xludf.DUMMYFUNCTION("""COMPUTED_VALUE"""),45022.53831538194)</f>
        <v>45022.53832</v>
      </c>
      <c r="B754" s="1" t="str">
        <f>IFERROR(__xludf.DUMMYFUNCTION("""COMPUTED_VALUE"""),"India")</f>
        <v>India</v>
      </c>
      <c r="C754" s="1">
        <f>IFERROR(__xludf.DUMMYFUNCTION("""COMPUTED_VALUE"""),110077.0)</f>
        <v>110077</v>
      </c>
      <c r="D754" s="1" t="str">
        <f>IFERROR(__xludf.DUMMYFUNCTION("""COMPUTED_VALUE"""),"Female")</f>
        <v>Female</v>
      </c>
      <c r="E754" s="1" t="str">
        <f>IFERROR(__xludf.DUMMYFUNCTION("""COMPUTED_VALUE"""),"Influencers who had successful careers")</f>
        <v>Influencers who had successful careers</v>
      </c>
      <c r="F754" s="1" t="str">
        <f>IFERROR(__xludf.DUMMYFUNCTION("""COMPUTED_VALUE"""),"No I would not be pursuing Higher Education outside of India")</f>
        <v>No I would not be pursuing Higher Education outside of India</v>
      </c>
      <c r="G754" s="1" t="str">
        <f>IFERROR(__xludf.DUMMYFUNCTION("""COMPUTED_VALUE"""),"This will be hard to do, but if it is the right company I would try")</f>
        <v>This will be hard to do, but if it is the right company I would try</v>
      </c>
      <c r="H754" s="1" t="str">
        <f>IFERROR(__xludf.DUMMYFUNCTION("""COMPUTED_VALUE"""),"No")</f>
        <v>No</v>
      </c>
      <c r="I754" s="1" t="str">
        <f>IFERROR(__xludf.DUMMYFUNCTION("""COMPUTED_VALUE"""),"Will NOT work for them")</f>
        <v>Will NOT work for them</v>
      </c>
      <c r="J754" s="1">
        <f>IFERROR(__xludf.DUMMYFUNCTION("""COMPUTED_VALUE"""),3.0)</f>
        <v>3</v>
      </c>
      <c r="K754" s="1" t="str">
        <f>IFERROR(__xludf.DUMMYFUNCTION("""COMPUTED_VALUE"""),"Fully Remote with Options to travel as and when needed")</f>
        <v>Fully Remote with Options to travel as and when needed</v>
      </c>
      <c r="L7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54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54" s="1" t="str">
        <f>IFERROR(__xludf.DUMMYFUNCTION("""COMPUTED_VALUE"""),"Manager who explains what is expected, sets a goal and helps achieve it")</f>
        <v>Manager who explains what is expected, sets a goal and helps achieve it</v>
      </c>
      <c r="P754" s="1" t="str">
        <f>IFERROR(__xludf.DUMMYFUNCTION("""COMPUTED_VALUE"""),"Work with 2 to 3 people in my team")</f>
        <v>Work with 2 to 3 people in my team</v>
      </c>
      <c r="Q754" s="1" t="str">
        <f>IFERROR(__xludf.DUMMYFUNCTION("""COMPUTED_VALUE"""),"Yes, I Understand this is gonna happen everywhere")</f>
        <v>Yes, I Understand this is gonna happen everywhere</v>
      </c>
      <c r="R754" s="1" t="str">
        <f>IFERROR(__xludf.DUMMYFUNCTION("""COMPUTED_VALUE"""),"No way")</f>
        <v>No way</v>
      </c>
      <c r="S754" s="1"/>
    </row>
    <row r="755">
      <c r="A755" s="2">
        <f>IFERROR(__xludf.DUMMYFUNCTION("""COMPUTED_VALUE"""),45022.5383874074)</f>
        <v>45022.53839</v>
      </c>
      <c r="B755" s="1" t="str">
        <f>IFERROR(__xludf.DUMMYFUNCTION("""COMPUTED_VALUE"""),"India")</f>
        <v>India</v>
      </c>
      <c r="C755" s="1">
        <f>IFERROR(__xludf.DUMMYFUNCTION("""COMPUTED_VALUE"""),521163.0)</f>
        <v>521163</v>
      </c>
      <c r="D755" s="1" t="str">
        <f>IFERROR(__xludf.DUMMYFUNCTION("""COMPUTED_VALUE"""),"Male")</f>
        <v>Male</v>
      </c>
      <c r="E755" s="1" t="str">
        <f>IFERROR(__xludf.DUMMYFUNCTION("""COMPUTED_VALUE"""),"My Parents")</f>
        <v>My Parents</v>
      </c>
      <c r="F755" s="1" t="str">
        <f>IFERROR(__xludf.DUMMYFUNCTION("""COMPUTED_VALUE"""),"No, But if someone could bare the cost I will")</f>
        <v>No, But if someone could bare the cost I will</v>
      </c>
      <c r="G755" s="1" t="str">
        <f>IFERROR(__xludf.DUMMYFUNCTION("""COMPUTED_VALUE"""),"This will be hard to do, but if it is the right company I would try")</f>
        <v>This will be hard to do, but if it is the right company I would try</v>
      </c>
      <c r="H755" s="1" t="str">
        <f>IFERROR(__xludf.DUMMYFUNCTION("""COMPUTED_VALUE"""),"No")</f>
        <v>No</v>
      </c>
      <c r="I755" s="1" t="str">
        <f>IFERROR(__xludf.DUMMYFUNCTION("""COMPUTED_VALUE"""),"Will NOT work for them")</f>
        <v>Will NOT work for them</v>
      </c>
      <c r="J755" s="1">
        <f>IFERROR(__xludf.DUMMYFUNCTION("""COMPUTED_VALUE"""),5.0)</f>
        <v>5</v>
      </c>
      <c r="K755" s="1" t="str">
        <f>IFERROR(__xludf.DUMMYFUNCTION("""COMPUTED_VALUE"""),"Fully Remote with Options to travel as and when needed")</f>
        <v>Fully Remote with Options to travel as and when needed</v>
      </c>
      <c r="L7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55" s="1" t="str">
        <f>IFERROR(__xludf.DUMMYFUNCTION("""COMPUTED_VALUE"""),"Teaching in any of the institutes/colleges/online or offline, Build and develop a Team, Design and Develop amazing software, Become a content Creator in some platform")</f>
        <v>Teaching in any of the institutes/colleges/online or offline, Build and develop a Team, Design and Develop amazing software, Become a content Creator in some platform</v>
      </c>
      <c r="O755" s="1" t="str">
        <f>IFERROR(__xludf.DUMMYFUNCTION("""COMPUTED_VALUE"""),"Manager who explains what is expected, sets a goal and helps achieve it")</f>
        <v>Manager who explains what is expected, sets a goal and helps achieve it</v>
      </c>
      <c r="P755" s="1" t="str">
        <f>IFERROR(__xludf.DUMMYFUNCTION("""COMPUTED_VALUE"""),"Work with 5 to 6 people in my team")</f>
        <v>Work with 5 to 6 people in my team</v>
      </c>
      <c r="Q755" s="1" t="str">
        <f>IFERROR(__xludf.DUMMYFUNCTION("""COMPUTED_VALUE"""),"Yes, I Understand this is gonna happen everywhere")</f>
        <v>Yes, I Understand this is gonna happen everywhere</v>
      </c>
      <c r="R755" s="1" t="str">
        <f>IFERROR(__xludf.DUMMYFUNCTION("""COMPUTED_VALUE"""),"This will be hard to do, but if it is the right company I would try")</f>
        <v>This will be hard to do, but if it is the right company I would try</v>
      </c>
      <c r="S755" s="1"/>
    </row>
    <row r="756">
      <c r="A756" s="2">
        <f>IFERROR(__xludf.DUMMYFUNCTION("""COMPUTED_VALUE"""),45022.539911099535)</f>
        <v>45022.53991</v>
      </c>
      <c r="B756" s="1" t="str">
        <f>IFERROR(__xludf.DUMMYFUNCTION("""COMPUTED_VALUE"""),"India")</f>
        <v>India</v>
      </c>
      <c r="C756" s="1">
        <f>IFERROR(__xludf.DUMMYFUNCTION("""COMPUTED_VALUE"""),560029.0)</f>
        <v>560029</v>
      </c>
      <c r="D756" s="1" t="str">
        <f>IFERROR(__xludf.DUMMYFUNCTION("""COMPUTED_VALUE"""),"Male")</f>
        <v>Male</v>
      </c>
      <c r="E756" s="1" t="str">
        <f>IFERROR(__xludf.DUMMYFUNCTION("""COMPUTED_VALUE"""),"Social Media like LinkedIn")</f>
        <v>Social Media like LinkedIn</v>
      </c>
      <c r="F756" s="1" t="str">
        <f>IFERROR(__xludf.DUMMYFUNCTION("""COMPUTED_VALUE"""),"No, But if someone could bare the cost I will")</f>
        <v>No, But if someone could bare the cost I will</v>
      </c>
      <c r="G756" s="1" t="str">
        <f>IFERROR(__xludf.DUMMYFUNCTION("""COMPUTED_VALUE"""),"This will be hard to do, but if it is the right company I would try")</f>
        <v>This will be hard to do, but if it is the right company I would try</v>
      </c>
      <c r="H756" s="1" t="str">
        <f>IFERROR(__xludf.DUMMYFUNCTION("""COMPUTED_VALUE"""),"No")</f>
        <v>No</v>
      </c>
      <c r="I756" s="1" t="str">
        <f>IFERROR(__xludf.DUMMYFUNCTION("""COMPUTED_VALUE"""),"Will NOT work for them")</f>
        <v>Will NOT work for them</v>
      </c>
      <c r="J756" s="1">
        <f>IFERROR(__xludf.DUMMYFUNCTION("""COMPUTED_VALUE"""),1.0)</f>
        <v>1</v>
      </c>
      <c r="K756" s="1" t="str">
        <f>IFERROR(__xludf.DUMMYFUNCTION("""COMPUTED_VALUE"""),"Hybrid Working Environment with more than 15 days a month at office")</f>
        <v>Hybrid Working Environment with more than 15 days a month at office</v>
      </c>
      <c r="L7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756" s="1" t="str">
        <f>IFERROR(__xludf.DUMMYFUNCTION("""COMPUTED_VALUE"""),"Build and develop a Team, Design and Develop amazing software, Work as a freelancer and do my thing my way, An Artificial Intelligence Specialist / Talking to Robots")</f>
        <v>Build and develop a Team, Design and Develop amazing software, Work as a freelancer and do my thing my way, An Artificial Intelligence Specialist / Talking to Robots</v>
      </c>
      <c r="O756" s="1" t="str">
        <f>IFERROR(__xludf.DUMMYFUNCTION("""COMPUTED_VALUE"""),"Manager who sets goal and helps me achieve it")</f>
        <v>Manager who sets goal and helps me achieve it</v>
      </c>
      <c r="P756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756" s="1" t="str">
        <f>IFERROR(__xludf.DUMMYFUNCTION("""COMPUTED_VALUE"""),"Yes, I Understand this is gonna happen everywhere")</f>
        <v>Yes, I Understand this is gonna happen everywhere</v>
      </c>
      <c r="R756" s="1" t="str">
        <f>IFERROR(__xludf.DUMMYFUNCTION("""COMPUTED_VALUE"""),"No way")</f>
        <v>No way</v>
      </c>
      <c r="S756" s="1"/>
    </row>
    <row r="757">
      <c r="A757" s="2">
        <f>IFERROR(__xludf.DUMMYFUNCTION("""COMPUTED_VALUE"""),45022.540764618054)</f>
        <v>45022.54076</v>
      </c>
      <c r="B757" s="1" t="str">
        <f>IFERROR(__xludf.DUMMYFUNCTION("""COMPUTED_VALUE"""),"India")</f>
        <v>India</v>
      </c>
      <c r="C757" s="1">
        <f>IFERROR(__xludf.DUMMYFUNCTION("""COMPUTED_VALUE"""),560029.0)</f>
        <v>560029</v>
      </c>
      <c r="D757" s="1" t="str">
        <f>IFERROR(__xludf.DUMMYFUNCTION("""COMPUTED_VALUE"""),"Male")</f>
        <v>Male</v>
      </c>
      <c r="E757" s="1" t="str">
        <f>IFERROR(__xludf.DUMMYFUNCTION("""COMPUTED_VALUE"""),"My Parents")</f>
        <v>My Parents</v>
      </c>
      <c r="F757" s="1" t="str">
        <f>IFERROR(__xludf.DUMMYFUNCTION("""COMPUTED_VALUE"""),"No, But if someone could bare the cost I will")</f>
        <v>No, But if someone could bare the cost I will</v>
      </c>
      <c r="G757" s="1" t="str">
        <f>IFERROR(__xludf.DUMMYFUNCTION("""COMPUTED_VALUE"""),"This will be hard to do, but if it is the right company I would try")</f>
        <v>This will be hard to do, but if it is the right company I would try</v>
      </c>
      <c r="H757" s="1" t="str">
        <f>IFERROR(__xludf.DUMMYFUNCTION("""COMPUTED_VALUE"""),"No")</f>
        <v>No</v>
      </c>
      <c r="I757" s="1" t="str">
        <f>IFERROR(__xludf.DUMMYFUNCTION("""COMPUTED_VALUE"""),"Will NOT work for them")</f>
        <v>Will NOT work for them</v>
      </c>
      <c r="J757" s="1">
        <f>IFERROR(__xludf.DUMMYFUNCTION("""COMPUTED_VALUE"""),3.0)</f>
        <v>3</v>
      </c>
      <c r="K757" s="1" t="str">
        <f>IFERROR(__xludf.DUMMYFUNCTION("""COMPUTED_VALUE"""),"Fully Remote with Options to travel as and when needed")</f>
        <v>Fully Remote with Options to travel as and when needed</v>
      </c>
      <c r="L7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57" s="1" t="str">
        <f>IFERROR(__xludf.DUMMYFUNCTION("""COMPUTED_VALUE"""),"Build and develop a Team, Look deeply into Data and generate insights, I Want to sell things/Sales, An Artificial Intelligence Specialist / Talking to Robots")</f>
        <v>Build and develop a Team, Look deeply into Data and generate insights, I Want to sell things/Sales, An Artificial Intelligence Specialist / Talking to Robots</v>
      </c>
      <c r="O757" s="1" t="str">
        <f>IFERROR(__xludf.DUMMYFUNCTION("""COMPUTED_VALUE"""),"Manager who sets goal and helps me achieve it")</f>
        <v>Manager who sets goal and helps me achieve it</v>
      </c>
      <c r="P757" s="1" t="str">
        <f>IFERROR(__xludf.DUMMYFUNCTION("""COMPUTED_VALUE"""),"Work with 7 to 10 or more people in my team")</f>
        <v>Work with 7 to 10 or more people in my team</v>
      </c>
      <c r="Q757" s="1" t="str">
        <f>IFERROR(__xludf.DUMMYFUNCTION("""COMPUTED_VALUE"""),"No")</f>
        <v>No</v>
      </c>
      <c r="R757" s="1" t="str">
        <f>IFERROR(__xludf.DUMMYFUNCTION("""COMPUTED_VALUE"""),"This will be hard to do, but if it is the right company I would try")</f>
        <v>This will be hard to do, but if it is the right company I would try</v>
      </c>
      <c r="S757" s="1"/>
    </row>
    <row r="758">
      <c r="A758" s="2">
        <f>IFERROR(__xludf.DUMMYFUNCTION("""COMPUTED_VALUE"""),45022.551495127314)</f>
        <v>45022.5515</v>
      </c>
      <c r="B758" s="1" t="str">
        <f>IFERROR(__xludf.DUMMYFUNCTION("""COMPUTED_VALUE"""),"India")</f>
        <v>India</v>
      </c>
      <c r="C758" s="1">
        <f>IFERROR(__xludf.DUMMYFUNCTION("""COMPUTED_VALUE"""),431810.0)</f>
        <v>431810</v>
      </c>
      <c r="D758" s="1" t="str">
        <f>IFERROR(__xludf.DUMMYFUNCTION("""COMPUTED_VALUE"""),"Male")</f>
        <v>Male</v>
      </c>
      <c r="E758" s="1" t="str">
        <f>IFERROR(__xludf.DUMMYFUNCTION("""COMPUTED_VALUE"""),"Influencers who had successful careers")</f>
        <v>Influencers who had successful careers</v>
      </c>
      <c r="F758" s="1" t="str">
        <f>IFERROR(__xludf.DUMMYFUNCTION("""COMPUTED_VALUE"""),"No, But if someone could bare the cost I will")</f>
        <v>No, But if someone could bare the cost I will</v>
      </c>
      <c r="G758" s="1" t="str">
        <f>IFERROR(__xludf.DUMMYFUNCTION("""COMPUTED_VALUE"""),"This will be hard to do, but if it is the right company I would try")</f>
        <v>This will be hard to do, but if it is the right company I would try</v>
      </c>
      <c r="H758" s="1" t="str">
        <f>IFERROR(__xludf.DUMMYFUNCTION("""COMPUTED_VALUE"""),"Yes")</f>
        <v>Yes</v>
      </c>
      <c r="I758" s="1" t="str">
        <f>IFERROR(__xludf.DUMMYFUNCTION("""COMPUTED_VALUE"""),"Will work for them")</f>
        <v>Will work for them</v>
      </c>
      <c r="J758" s="1">
        <f>IFERROR(__xludf.DUMMYFUNCTION("""COMPUTED_VALUE"""),9.0)</f>
        <v>9</v>
      </c>
      <c r="K758" s="1" t="str">
        <f>IFERROR(__xludf.DUMMYFUNCTION("""COMPUTED_VALUE"""),"Fully Remote with Options to travel as and when needed")</f>
        <v>Fully Remote with Options to travel as and when needed</v>
      </c>
      <c r="L758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758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58" s="1" t="str">
        <f>IFERROR(__xludf.DUMMYFUNCTION("""COMPUTED_VALUE"""),"Become a content Creator in some platform, Entrepreneur or Start Up, I Want to sell things/Sales, An Artificial Intelligence Specialist / Talking to Robots")</f>
        <v>Become a content Creator in some platform, Entrepreneur or Start Up, I Want to sell things/Sales, An Artificial Intelligence Specialist / Talking to Robots</v>
      </c>
      <c r="O758" s="1" t="str">
        <f>IFERROR(__xludf.DUMMYFUNCTION("""COMPUTED_VALUE"""),"Manager who explains what is expected, sets a goal and helps achieve it")</f>
        <v>Manager who explains what is expected, sets a goal and helps achieve it</v>
      </c>
      <c r="P758" s="1" t="str">
        <f>IFERROR(__xludf.DUMMYFUNCTION("""COMPUTED_VALUE"""),"Work with 5 to 6 people in my team")</f>
        <v>Work with 5 to 6 people in my team</v>
      </c>
      <c r="Q758" s="1" t="str">
        <f>IFERROR(__xludf.DUMMYFUNCTION("""COMPUTED_VALUE"""),"Yes, I Understand this is gonna happen everywhere")</f>
        <v>Yes, I Understand this is gonna happen everywhere</v>
      </c>
      <c r="R758" s="1" t="str">
        <f>IFERROR(__xludf.DUMMYFUNCTION("""COMPUTED_VALUE"""),"This will be hard to do, but if it is the right company I would try")</f>
        <v>This will be hard to do, but if it is the right company I would try</v>
      </c>
      <c r="S758" s="1"/>
    </row>
    <row r="759">
      <c r="A759" s="2">
        <f>IFERROR(__xludf.DUMMYFUNCTION("""COMPUTED_VALUE"""),45022.56205765046)</f>
        <v>45022.56206</v>
      </c>
      <c r="B759" s="1" t="str">
        <f>IFERROR(__xludf.DUMMYFUNCTION("""COMPUTED_VALUE"""),"India")</f>
        <v>India</v>
      </c>
      <c r="C759" s="1">
        <f>IFERROR(__xludf.DUMMYFUNCTION("""COMPUTED_VALUE"""),431001.0)</f>
        <v>431001</v>
      </c>
      <c r="D759" s="1" t="str">
        <f>IFERROR(__xludf.DUMMYFUNCTION("""COMPUTED_VALUE"""),"Male")</f>
        <v>Male</v>
      </c>
      <c r="E759" s="1" t="str">
        <f>IFERROR(__xludf.DUMMYFUNCTION("""COMPUTED_VALUE"""),"Social Media like LinkedIn")</f>
        <v>Social Media like LinkedIn</v>
      </c>
      <c r="F759" s="1" t="str">
        <f>IFERROR(__xludf.DUMMYFUNCTION("""COMPUTED_VALUE"""),"Yes, I will earn and do that")</f>
        <v>Yes, I will earn and do that</v>
      </c>
      <c r="G759" s="1" t="str">
        <f>IFERROR(__xludf.DUMMYFUNCTION("""COMPUTED_VALUE"""),"This will be hard to do, but if it is the right company I would try")</f>
        <v>This will be hard to do, but if it is the right company I would try</v>
      </c>
      <c r="H759" s="1" t="str">
        <f>IFERROR(__xludf.DUMMYFUNCTION("""COMPUTED_VALUE"""),"No")</f>
        <v>No</v>
      </c>
      <c r="I759" s="1" t="str">
        <f>IFERROR(__xludf.DUMMYFUNCTION("""COMPUTED_VALUE"""),"Will NOT work for them")</f>
        <v>Will NOT work for them</v>
      </c>
      <c r="J759" s="1">
        <f>IFERROR(__xludf.DUMMYFUNCTION("""COMPUTED_VALUE"""),5.0)</f>
        <v>5</v>
      </c>
      <c r="K759" s="1" t="str">
        <f>IFERROR(__xludf.DUMMYFUNCTION("""COMPUTED_VALUE"""),"Fully Remote with No option to visit offices")</f>
        <v>Fully Remote with No option to visit offices</v>
      </c>
      <c r="L7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59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59" s="1" t="str">
        <f>IFERROR(__xludf.DUMMYFUNCTION("""COMPUTED_VALUE"""),"Manager who explains what is expected, sets a goal and helps achieve it")</f>
        <v>Manager who explains what is expected, sets a goal and helps achieve it</v>
      </c>
      <c r="P759" s="1" t="str">
        <f>IFERROR(__xludf.DUMMYFUNCTION("""COMPUTED_VALUE"""),"Work with 5 to 6 people in my team")</f>
        <v>Work with 5 to 6 people in my team</v>
      </c>
      <c r="Q759" s="1" t="str">
        <f>IFERROR(__xludf.DUMMYFUNCTION("""COMPUTED_VALUE"""),"Yes, I Understand this is gonna happen everywhere")</f>
        <v>Yes, I Understand this is gonna happen everywhere</v>
      </c>
      <c r="R759" s="1" t="str">
        <f>IFERROR(__xludf.DUMMYFUNCTION("""COMPUTED_VALUE"""),"No way")</f>
        <v>No way</v>
      </c>
      <c r="S759" s="1"/>
    </row>
    <row r="760">
      <c r="A760" s="2">
        <f>IFERROR(__xludf.DUMMYFUNCTION("""COMPUTED_VALUE"""),45022.56665864583)</f>
        <v>45022.56666</v>
      </c>
      <c r="B760" s="1" t="str">
        <f>IFERROR(__xludf.DUMMYFUNCTION("""COMPUTED_VALUE"""),"India")</f>
        <v>India</v>
      </c>
      <c r="C760" s="1">
        <f>IFERROR(__xludf.DUMMYFUNCTION("""COMPUTED_VALUE"""),110045.0)</f>
        <v>110045</v>
      </c>
      <c r="D760" s="1" t="str">
        <f>IFERROR(__xludf.DUMMYFUNCTION("""COMPUTED_VALUE"""),"Male")</f>
        <v>Male</v>
      </c>
      <c r="E760" s="1" t="str">
        <f>IFERROR(__xludf.DUMMYFUNCTION("""COMPUTED_VALUE"""),"Social Media like LinkedIn")</f>
        <v>Social Media like LinkedIn</v>
      </c>
      <c r="F760" s="1" t="str">
        <f>IFERROR(__xludf.DUMMYFUNCTION("""COMPUTED_VALUE"""),"Yes, I will earn and do that")</f>
        <v>Yes, I will earn and do that</v>
      </c>
      <c r="G760" s="1" t="str">
        <f>IFERROR(__xludf.DUMMYFUNCTION("""COMPUTED_VALUE"""),"Will work for 3 years or more")</f>
        <v>Will work for 3 years or more</v>
      </c>
      <c r="H760" s="1" t="str">
        <f>IFERROR(__xludf.DUMMYFUNCTION("""COMPUTED_VALUE"""),"No")</f>
        <v>No</v>
      </c>
      <c r="I760" s="1" t="str">
        <f>IFERROR(__xludf.DUMMYFUNCTION("""COMPUTED_VALUE"""),"Will NOT work for them")</f>
        <v>Will NOT work for them</v>
      </c>
      <c r="J760" s="1">
        <f>IFERROR(__xludf.DUMMYFUNCTION("""COMPUTED_VALUE"""),8.0)</f>
        <v>8</v>
      </c>
      <c r="K760" s="1" t="str">
        <f>IFERROR(__xludf.DUMMYFUNCTION("""COMPUTED_VALUE"""),"Fully Remote with Options to travel as and when needed")</f>
        <v>Fully Remote with Options to travel as and when needed</v>
      </c>
      <c r="L7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60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760" s="1" t="str">
        <f>IFERROR(__xludf.DUMMYFUNCTION("""COMPUTED_VALUE"""),"Manager who explains what is expected, sets a goal and helps achieve it")</f>
        <v>Manager who explains what is expected, sets a goal and helps achieve it</v>
      </c>
      <c r="P760" s="1" t="str">
        <f>IFERROR(__xludf.DUMMYFUNCTION("""COMPUTED_VALUE"""),"Work with 2 to 3 people in my team")</f>
        <v>Work with 2 to 3 people in my team</v>
      </c>
      <c r="Q760" s="1" t="str">
        <f>IFERROR(__xludf.DUMMYFUNCTION("""COMPUTED_VALUE"""),"Yes, I Understand this is gonna happen everywhere")</f>
        <v>Yes, I Understand this is gonna happen everywhere</v>
      </c>
      <c r="R760" s="1" t="str">
        <f>IFERROR(__xludf.DUMMYFUNCTION("""COMPUTED_VALUE"""),"Will work for 7 years or more")</f>
        <v>Will work for 7 years or more</v>
      </c>
      <c r="S760" s="1"/>
    </row>
    <row r="761">
      <c r="A761" s="2">
        <f>IFERROR(__xludf.DUMMYFUNCTION("""COMPUTED_VALUE"""),45022.568993761575)</f>
        <v>45022.56899</v>
      </c>
      <c r="B761" s="1" t="str">
        <f>IFERROR(__xludf.DUMMYFUNCTION("""COMPUTED_VALUE"""),"India")</f>
        <v>India</v>
      </c>
      <c r="C761" s="1">
        <f>IFERROR(__xludf.DUMMYFUNCTION("""COMPUTED_VALUE"""),577201.0)</f>
        <v>577201</v>
      </c>
      <c r="D761" s="1" t="str">
        <f>IFERROR(__xludf.DUMMYFUNCTION("""COMPUTED_VALUE"""),"Female")</f>
        <v>Female</v>
      </c>
      <c r="E761" s="1" t="str">
        <f>IFERROR(__xludf.DUMMYFUNCTION("""COMPUTED_VALUE"""),"People who have changed the world for better")</f>
        <v>People who have changed the world for better</v>
      </c>
      <c r="F761" s="1" t="str">
        <f>IFERROR(__xludf.DUMMYFUNCTION("""COMPUTED_VALUE"""),"No, But if someone could bare the cost I will")</f>
        <v>No, But if someone could bare the cost I will</v>
      </c>
      <c r="G761" s="1" t="str">
        <f>IFERROR(__xludf.DUMMYFUNCTION("""COMPUTED_VALUE"""),"This will be hard to do, but if it is the right company I would try")</f>
        <v>This will be hard to do, but if it is the right company I would try</v>
      </c>
      <c r="H761" s="1" t="str">
        <f>IFERROR(__xludf.DUMMYFUNCTION("""COMPUTED_VALUE"""),"No")</f>
        <v>No</v>
      </c>
      <c r="I761" s="1" t="str">
        <f>IFERROR(__xludf.DUMMYFUNCTION("""COMPUTED_VALUE"""),"Will NOT work for them")</f>
        <v>Will NOT work for them</v>
      </c>
      <c r="J761" s="1">
        <f>IFERROR(__xludf.DUMMYFUNCTION("""COMPUTED_VALUE"""),5.0)</f>
        <v>5</v>
      </c>
      <c r="K761" s="1" t="str">
        <f>IFERROR(__xludf.DUMMYFUNCTION("""COMPUTED_VALUE"""),"Hybrid Working Environment with more than 15 days a month at office")</f>
        <v>Hybrid Working Environment with more than 15 days a month at office</v>
      </c>
      <c r="L761" s="1" t="str">
        <f>IFERROR(__xludf.DUMMYFUNCTION("""COMPUTED_VALUE"""),"Employer who rewards learning and enables that environment")</f>
        <v>Employer who rewards learning and enables that environment</v>
      </c>
      <c r="M76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61" s="1" t="str">
        <f>IFERROR(__xludf.DUMMYFUNCTION("""COMPUTED_VALUE"""),"Business Operations in any organization, Design and Develop amazing software, Entrepreneur or Start Up, An Artificial Intelligence Specialist / Talking to Robots")</f>
        <v>Business Operations in any organization, Design and Develop amazing software, Entrepreneur or Start Up, An Artificial Intelligence Specialist / Talking to Robots</v>
      </c>
      <c r="O761" s="1" t="str">
        <f>IFERROR(__xludf.DUMMYFUNCTION("""COMPUTED_VALUE"""),"Manager who explains what is expected, sets a goal and helps achieve it")</f>
        <v>Manager who explains what is expected, sets a goal and helps achieve it</v>
      </c>
      <c r="P761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761" s="1" t="str">
        <f>IFERROR(__xludf.DUMMYFUNCTION("""COMPUTED_VALUE"""),"Yes, I Understand this is gonna happen everywhere")</f>
        <v>Yes, I Understand this is gonna happen everywhere</v>
      </c>
      <c r="R761" s="1" t="str">
        <f>IFERROR(__xludf.DUMMYFUNCTION("""COMPUTED_VALUE"""),"This will be hard to do, but if it is the right company I would try")</f>
        <v>This will be hard to do, but if it is the right company I would try</v>
      </c>
      <c r="S761" s="1"/>
    </row>
    <row r="762">
      <c r="A762" s="2">
        <f>IFERROR(__xludf.DUMMYFUNCTION("""COMPUTED_VALUE"""),45022.57453960648)</f>
        <v>45022.57454</v>
      </c>
      <c r="B762" s="1" t="str">
        <f>IFERROR(__xludf.DUMMYFUNCTION("""COMPUTED_VALUE"""),"India")</f>
        <v>India</v>
      </c>
      <c r="C762" s="1">
        <f>IFERROR(__xludf.DUMMYFUNCTION("""COMPUTED_VALUE"""),110057.0)</f>
        <v>110057</v>
      </c>
      <c r="D762" s="1" t="str">
        <f>IFERROR(__xludf.DUMMYFUNCTION("""COMPUTED_VALUE"""),"Male")</f>
        <v>Male</v>
      </c>
      <c r="E762" s="1" t="str">
        <f>IFERROR(__xludf.DUMMYFUNCTION("""COMPUTED_VALUE"""),"Influencers who had successful careers")</f>
        <v>Influencers who had successful careers</v>
      </c>
      <c r="F762" s="1" t="str">
        <f>IFERROR(__xludf.DUMMYFUNCTION("""COMPUTED_VALUE"""),"Yes, I will earn and do that")</f>
        <v>Yes, I will earn and do that</v>
      </c>
      <c r="G762" s="1" t="str">
        <f>IFERROR(__xludf.DUMMYFUNCTION("""COMPUTED_VALUE"""),"Will work for 3 years or more")</f>
        <v>Will work for 3 years or more</v>
      </c>
      <c r="H762" s="1" t="str">
        <f>IFERROR(__xludf.DUMMYFUNCTION("""COMPUTED_VALUE"""),"Yes")</f>
        <v>Yes</v>
      </c>
      <c r="I762" s="1" t="str">
        <f>IFERROR(__xludf.DUMMYFUNCTION("""COMPUTED_VALUE"""),"Will NOT work for them")</f>
        <v>Will NOT work for them</v>
      </c>
      <c r="J762" s="1">
        <f>IFERROR(__xludf.DUMMYFUNCTION("""COMPUTED_VALUE"""),9.0)</f>
        <v>9</v>
      </c>
      <c r="K762" s="1" t="str">
        <f>IFERROR(__xludf.DUMMYFUNCTION("""COMPUTED_VALUE"""),"Fully Remote with Options to travel as and when needed")</f>
        <v>Fully Remote with Options to travel as and when needed</v>
      </c>
      <c r="L7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762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762" s="1" t="str">
        <f>IFERROR(__xludf.DUMMYFUNCTION("""COMPUTED_VALUE"""),"Manager who sets goal and helps me achieve it")</f>
        <v>Manager who sets goal and helps me achieve it</v>
      </c>
      <c r="P762" s="1" t="str">
        <f>IFERROR(__xludf.DUMMYFUNCTION("""COMPUTED_VALUE"""),"Work with 7 to 10 or more people in my team")</f>
        <v>Work with 7 to 10 or more people in my team</v>
      </c>
      <c r="Q762" s="1" t="str">
        <f>IFERROR(__xludf.DUMMYFUNCTION("""COMPUTED_VALUE"""),"I have NO other choice")</f>
        <v>I have NO other choice</v>
      </c>
      <c r="R762" s="1" t="str">
        <f>IFERROR(__xludf.DUMMYFUNCTION("""COMPUTED_VALUE"""),"This will be hard to do, but if it is the right company I would try")</f>
        <v>This will be hard to do, but if it is the right company I would try</v>
      </c>
      <c r="S762" s="1"/>
    </row>
    <row r="763">
      <c r="A763" s="2">
        <f>IFERROR(__xludf.DUMMYFUNCTION("""COMPUTED_VALUE"""),45022.57698844907)</f>
        <v>45022.57699</v>
      </c>
      <c r="B763" s="1" t="str">
        <f>IFERROR(__xludf.DUMMYFUNCTION("""COMPUTED_VALUE"""),"India")</f>
        <v>India</v>
      </c>
      <c r="C763" s="1">
        <f>IFERROR(__xludf.DUMMYFUNCTION("""COMPUTED_VALUE"""),110085.0)</f>
        <v>110085</v>
      </c>
      <c r="D763" s="1" t="str">
        <f>IFERROR(__xludf.DUMMYFUNCTION("""COMPUTED_VALUE"""),"Female")</f>
        <v>Female</v>
      </c>
      <c r="E763" s="1" t="str">
        <f>IFERROR(__xludf.DUMMYFUNCTION("""COMPUTED_VALUE"""),"Influencers who had successful careers")</f>
        <v>Influencers who had successful careers</v>
      </c>
      <c r="F763" s="1" t="str">
        <f>IFERROR(__xludf.DUMMYFUNCTION("""COMPUTED_VALUE"""),"Yes, I will earn and do that")</f>
        <v>Yes, I will earn and do that</v>
      </c>
      <c r="G763" s="1" t="str">
        <f>IFERROR(__xludf.DUMMYFUNCTION("""COMPUTED_VALUE"""),"Will work for 3 years or more")</f>
        <v>Will work for 3 years or more</v>
      </c>
      <c r="H763" s="1" t="str">
        <f>IFERROR(__xludf.DUMMYFUNCTION("""COMPUTED_VALUE"""),"No")</f>
        <v>No</v>
      </c>
      <c r="I763" s="1" t="str">
        <f>IFERROR(__xludf.DUMMYFUNCTION("""COMPUTED_VALUE"""),"Will NOT work for them")</f>
        <v>Will NOT work for them</v>
      </c>
      <c r="J763" s="1">
        <f>IFERROR(__xludf.DUMMYFUNCTION("""COMPUTED_VALUE"""),5.0)</f>
        <v>5</v>
      </c>
      <c r="K763" s="1" t="str">
        <f>IFERROR(__xludf.DUMMYFUNCTION("""COMPUTED_VALUE"""),"Every Day Office Environment")</f>
        <v>Every Day Office Environment</v>
      </c>
      <c r="L7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63" s="1" t="str">
        <f>IFERROR(__xludf.DUMMYFUNCTION("""COMPUTED_VALUE"""),"Business Operations in any organization, Look deeply into Data and generate insights, Work as a freelancer and do my thing my way, I Want to sell things/Sales")</f>
        <v>Business Operations in any organization, Look deeply into Data and generate insights, Work as a freelancer and do my thing my way, I Want to sell things/Sales</v>
      </c>
      <c r="O763" s="1" t="str">
        <f>IFERROR(__xludf.DUMMYFUNCTION("""COMPUTED_VALUE"""),"Manager who sets goal and helps me achieve it")</f>
        <v>Manager who sets goal and helps me achieve it</v>
      </c>
      <c r="P763" s="1" t="str">
        <f>IFERROR(__xludf.DUMMYFUNCTION("""COMPUTED_VALUE"""),"Work with 7 to 10 or more people in my team")</f>
        <v>Work with 7 to 10 or more people in my team</v>
      </c>
      <c r="Q763" s="1" t="str">
        <f>IFERROR(__xludf.DUMMYFUNCTION("""COMPUTED_VALUE"""),"Yes, I Understand this is gonna happen everywhere")</f>
        <v>Yes, I Understand this is gonna happen everywhere</v>
      </c>
      <c r="R763" s="1" t="str">
        <f>IFERROR(__xludf.DUMMYFUNCTION("""COMPUTED_VALUE"""),"This will be hard to do, but if it is the right company I would try")</f>
        <v>This will be hard to do, but if it is the right company I would try</v>
      </c>
      <c r="S763" s="1"/>
    </row>
    <row r="764">
      <c r="A764" s="2">
        <f>IFERROR(__xludf.DUMMYFUNCTION("""COMPUTED_VALUE"""),45022.5783013426)</f>
        <v>45022.5783</v>
      </c>
      <c r="B764" s="1" t="str">
        <f>IFERROR(__xludf.DUMMYFUNCTION("""COMPUTED_VALUE"""),"India")</f>
        <v>India</v>
      </c>
      <c r="C764" s="1">
        <f>IFERROR(__xludf.DUMMYFUNCTION("""COMPUTED_VALUE"""),110018.0)</f>
        <v>110018</v>
      </c>
      <c r="D764" s="1" t="str">
        <f>IFERROR(__xludf.DUMMYFUNCTION("""COMPUTED_VALUE"""),"Female")</f>
        <v>Female</v>
      </c>
      <c r="E764" s="1" t="str">
        <f>IFERROR(__xludf.DUMMYFUNCTION("""COMPUTED_VALUE"""),"My Parents")</f>
        <v>My Parents</v>
      </c>
      <c r="F764" s="1" t="str">
        <f>IFERROR(__xludf.DUMMYFUNCTION("""COMPUTED_VALUE"""),"No I would not be pursuing Higher Education outside of India")</f>
        <v>No I would not be pursuing Higher Education outside of India</v>
      </c>
      <c r="G764" s="1" t="str">
        <f>IFERROR(__xludf.DUMMYFUNCTION("""COMPUTED_VALUE"""),"Will work for 3 years or more")</f>
        <v>Will work for 3 years or more</v>
      </c>
      <c r="H764" s="1" t="str">
        <f>IFERROR(__xludf.DUMMYFUNCTION("""COMPUTED_VALUE"""),"No")</f>
        <v>No</v>
      </c>
      <c r="I764" s="1" t="str">
        <f>IFERROR(__xludf.DUMMYFUNCTION("""COMPUTED_VALUE"""),"Will NOT work for them")</f>
        <v>Will NOT work for them</v>
      </c>
      <c r="J764" s="1">
        <f>IFERROR(__xludf.DUMMYFUNCTION("""COMPUTED_VALUE"""),7.0)</f>
        <v>7</v>
      </c>
      <c r="K764" s="1" t="str">
        <f>IFERROR(__xludf.DUMMYFUNCTION("""COMPUTED_VALUE"""),"Hybrid Working Environment with less than 3 days a month at office")</f>
        <v>Hybrid Working Environment with less than 3 days a month at office</v>
      </c>
      <c r="L764" s="1" t="str">
        <f>IFERROR(__xludf.DUMMYFUNCTION("""COMPUTED_VALUE"""),"Employer who appreciates learning and enables that environment")</f>
        <v>Employer who appreciates learning and enables that environment</v>
      </c>
      <c r="M76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64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764" s="1" t="str">
        <f>IFERROR(__xludf.DUMMYFUNCTION("""COMPUTED_VALUE"""),"Manager who sets goal and helps me achieve it")</f>
        <v>Manager who sets goal and helps me achieve it</v>
      </c>
      <c r="P764" s="1" t="str">
        <f>IFERROR(__xludf.DUMMYFUNCTION("""COMPUTED_VALUE"""),"Work with 7 to 10 or more people in my team")</f>
        <v>Work with 7 to 10 or more people in my team</v>
      </c>
      <c r="Q764" s="1" t="str">
        <f>IFERROR(__xludf.DUMMYFUNCTION("""COMPUTED_VALUE"""),"No")</f>
        <v>No</v>
      </c>
      <c r="R764" s="1" t="str">
        <f>IFERROR(__xludf.DUMMYFUNCTION("""COMPUTED_VALUE"""),"Will work for 7 years or more")</f>
        <v>Will work for 7 years or more</v>
      </c>
      <c r="S764" s="1"/>
    </row>
    <row r="765">
      <c r="A765" s="2">
        <f>IFERROR(__xludf.DUMMYFUNCTION("""COMPUTED_VALUE"""),45022.58161378472)</f>
        <v>45022.58161</v>
      </c>
      <c r="B765" s="1" t="str">
        <f>IFERROR(__xludf.DUMMYFUNCTION("""COMPUTED_VALUE"""),"India")</f>
        <v>India</v>
      </c>
      <c r="C765" s="1">
        <f>IFERROR(__xludf.DUMMYFUNCTION("""COMPUTED_VALUE"""),515775.0)</f>
        <v>515775</v>
      </c>
      <c r="D765" s="1" t="str">
        <f>IFERROR(__xludf.DUMMYFUNCTION("""COMPUTED_VALUE"""),"Male")</f>
        <v>Male</v>
      </c>
      <c r="E765" s="1" t="str">
        <f>IFERROR(__xludf.DUMMYFUNCTION("""COMPUTED_VALUE"""),"My Parents")</f>
        <v>My Parents</v>
      </c>
      <c r="F765" s="1" t="str">
        <f>IFERROR(__xludf.DUMMYFUNCTION("""COMPUTED_VALUE"""),"Yes, I will earn and do that")</f>
        <v>Yes, I will earn and do that</v>
      </c>
      <c r="G765" s="1" t="str">
        <f>IFERROR(__xludf.DUMMYFUNCTION("""COMPUTED_VALUE"""),"Will work for 3 years or more")</f>
        <v>Will work for 3 years or more</v>
      </c>
      <c r="H765" s="1" t="str">
        <f>IFERROR(__xludf.DUMMYFUNCTION("""COMPUTED_VALUE"""),"Yes")</f>
        <v>Yes</v>
      </c>
      <c r="I765" s="1" t="str">
        <f>IFERROR(__xludf.DUMMYFUNCTION("""COMPUTED_VALUE"""),"Will work for them")</f>
        <v>Will work for them</v>
      </c>
      <c r="J765" s="1">
        <f>IFERROR(__xludf.DUMMYFUNCTION("""COMPUTED_VALUE"""),3.0)</f>
        <v>3</v>
      </c>
      <c r="K765" s="1" t="str">
        <f>IFERROR(__xludf.DUMMYFUNCTION("""COMPUTED_VALUE"""),"Every Day Office Environment")</f>
        <v>Every Day Office Environment</v>
      </c>
      <c r="L765" s="1" t="str">
        <f>IFERROR(__xludf.DUMMYFUNCTION("""COMPUTED_VALUE"""),"Employer who appreciates learning and enables that environment")</f>
        <v>Employer who appreciates learning and enables that environment</v>
      </c>
      <c r="M76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65" s="1" t="str">
        <f>IFERROR(__xludf.DUMMYFUNCTION("""COMPUTED_VALUE"""),"Design and Creative strategy in any company, Teaching in any of the institutes/colleges/online or offline, Business Operations in any organization, Work in a BPO setup for some well known client")</f>
        <v>Design and Creative strategy in any company, Teaching in any of the institutes/colleges/online or offline, Business Operations in any organization, Work in a BPO setup for some well known client</v>
      </c>
      <c r="O765" s="1" t="str">
        <f>IFERROR(__xludf.DUMMYFUNCTION("""COMPUTED_VALUE"""),"Manager who sets targets and expects me to achieve it")</f>
        <v>Manager who sets targets and expects me to achieve it</v>
      </c>
      <c r="P765" s="1" t="str">
        <f>IFERROR(__xludf.DUMMYFUNCTION("""COMPUTED_VALUE"""),"Work with 5 to 6 people in my team")</f>
        <v>Work with 5 to 6 people in my team</v>
      </c>
      <c r="Q765" s="1" t="str">
        <f>IFERROR(__xludf.DUMMYFUNCTION("""COMPUTED_VALUE"""),"Yes, I Understand this is gonna happen everywhere")</f>
        <v>Yes, I Understand this is gonna happen everywhere</v>
      </c>
      <c r="R765" s="1" t="str">
        <f>IFERROR(__xludf.DUMMYFUNCTION("""COMPUTED_VALUE"""),"Will work for 7 years or more")</f>
        <v>Will work for 7 years or more</v>
      </c>
      <c r="S765" s="1"/>
    </row>
    <row r="766">
      <c r="A766" s="2">
        <f>IFERROR(__xludf.DUMMYFUNCTION("""COMPUTED_VALUE"""),45022.58380144676)</f>
        <v>45022.5838</v>
      </c>
      <c r="B766" s="1" t="str">
        <f>IFERROR(__xludf.DUMMYFUNCTION("""COMPUTED_VALUE"""),"India")</f>
        <v>India</v>
      </c>
      <c r="C766" s="1">
        <f>IFERROR(__xludf.DUMMYFUNCTION("""COMPUTED_VALUE"""),122010.0)</f>
        <v>122010</v>
      </c>
      <c r="D766" s="1" t="str">
        <f>IFERROR(__xludf.DUMMYFUNCTION("""COMPUTED_VALUE"""),"Male")</f>
        <v>Male</v>
      </c>
      <c r="E766" s="1" t="str">
        <f>IFERROR(__xludf.DUMMYFUNCTION("""COMPUTED_VALUE"""),"People who have changed the world for better")</f>
        <v>People who have changed the world for better</v>
      </c>
      <c r="F766" s="1" t="str">
        <f>IFERROR(__xludf.DUMMYFUNCTION("""COMPUTED_VALUE"""),"Yes, I will earn and do that")</f>
        <v>Yes, I will earn and do that</v>
      </c>
      <c r="G766" s="1" t="str">
        <f>IFERROR(__xludf.DUMMYFUNCTION("""COMPUTED_VALUE"""),"Will work for 3 years or more")</f>
        <v>Will work for 3 years or more</v>
      </c>
      <c r="H766" s="1" t="str">
        <f>IFERROR(__xludf.DUMMYFUNCTION("""COMPUTED_VALUE"""),"No")</f>
        <v>No</v>
      </c>
      <c r="I766" s="1" t="str">
        <f>IFERROR(__xludf.DUMMYFUNCTION("""COMPUTED_VALUE"""),"Will work for them")</f>
        <v>Will work for them</v>
      </c>
      <c r="J766" s="1">
        <f>IFERROR(__xludf.DUMMYFUNCTION("""COMPUTED_VALUE"""),8.0)</f>
        <v>8</v>
      </c>
      <c r="K766" s="1" t="str">
        <f>IFERROR(__xludf.DUMMYFUNCTION("""COMPUTED_VALUE"""),"Fully Remote with No option to visit offices")</f>
        <v>Fully Remote with No option to visit offices</v>
      </c>
      <c r="L766" s="1" t="str">
        <f>IFERROR(__xludf.DUMMYFUNCTION("""COMPUTED_VALUE"""),"Employer who appreciates learning and enables that environment")</f>
        <v>Employer who appreciates learning and enables that environment</v>
      </c>
      <c r="M7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66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766" s="1" t="str">
        <f>IFERROR(__xludf.DUMMYFUNCTION("""COMPUTED_VALUE"""),"Manager who sets goal and helps me achieve it")</f>
        <v>Manager who sets goal and helps me achieve it</v>
      </c>
      <c r="P766" s="1" t="str">
        <f>IFERROR(__xludf.DUMMYFUNCTION("""COMPUTED_VALUE"""),"Work with 2 to 3 people in my team")</f>
        <v>Work with 2 to 3 people in my team</v>
      </c>
      <c r="Q766" s="1" t="str">
        <f>IFERROR(__xludf.DUMMYFUNCTION("""COMPUTED_VALUE"""),"Yes, I Understand this is gonna happen everywhere")</f>
        <v>Yes, I Understand this is gonna happen everywhere</v>
      </c>
      <c r="R766" s="1" t="str">
        <f>IFERROR(__xludf.DUMMYFUNCTION("""COMPUTED_VALUE"""),"This will be hard to do, but if it is the right company I would try")</f>
        <v>This will be hard to do, but if it is the right company I would try</v>
      </c>
      <c r="S766" s="1"/>
    </row>
    <row r="767">
      <c r="A767" s="2">
        <f>IFERROR(__xludf.DUMMYFUNCTION("""COMPUTED_VALUE"""),45022.6001559838)</f>
        <v>45022.60016</v>
      </c>
      <c r="B767" s="1" t="str">
        <f>IFERROR(__xludf.DUMMYFUNCTION("""COMPUTED_VALUE"""),"India")</f>
        <v>India</v>
      </c>
      <c r="C767" s="1">
        <f>IFERROR(__xludf.DUMMYFUNCTION("""COMPUTED_VALUE"""),401105.0)</f>
        <v>401105</v>
      </c>
      <c r="D767" s="1" t="str">
        <f>IFERROR(__xludf.DUMMYFUNCTION("""COMPUTED_VALUE"""),"Male")</f>
        <v>Male</v>
      </c>
      <c r="E767" s="1" t="str">
        <f>IFERROR(__xludf.DUMMYFUNCTION("""COMPUTED_VALUE"""),"Influencers who had successful careers")</f>
        <v>Influencers who had successful careers</v>
      </c>
      <c r="F767" s="1" t="str">
        <f>IFERROR(__xludf.DUMMYFUNCTION("""COMPUTED_VALUE"""),"No, But if someone could bare the cost I will")</f>
        <v>No, But if someone could bare the cost I will</v>
      </c>
      <c r="G767" s="1" t="str">
        <f>IFERROR(__xludf.DUMMYFUNCTION("""COMPUTED_VALUE"""),"This will be hard to do, but if it is the right company I would try")</f>
        <v>This will be hard to do, but if it is the right company I would try</v>
      </c>
      <c r="H767" s="1" t="str">
        <f>IFERROR(__xludf.DUMMYFUNCTION("""COMPUTED_VALUE"""),"No")</f>
        <v>No</v>
      </c>
      <c r="I767" s="1" t="str">
        <f>IFERROR(__xludf.DUMMYFUNCTION("""COMPUTED_VALUE"""),"Will NOT work for them")</f>
        <v>Will NOT work for them</v>
      </c>
      <c r="J767" s="1">
        <f>IFERROR(__xludf.DUMMYFUNCTION("""COMPUTED_VALUE"""),6.0)</f>
        <v>6</v>
      </c>
      <c r="K767" s="1" t="str">
        <f>IFERROR(__xludf.DUMMYFUNCTION("""COMPUTED_VALUE"""),"Fully Remote with Options to travel as and when needed")</f>
        <v>Fully Remote with Options to travel as and when needed</v>
      </c>
      <c r="L7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67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767" s="1" t="str">
        <f>IFERROR(__xludf.DUMMYFUNCTION("""COMPUTED_VALUE"""),"Manager who explains what is expected, sets a goal and helps achieve it")</f>
        <v>Manager who explains what is expected, sets a goal and helps achieve it</v>
      </c>
      <c r="P767" s="1" t="str">
        <f>IFERROR(__xludf.DUMMYFUNCTION("""COMPUTED_VALUE"""),"Work with 2 to 3 people in my team")</f>
        <v>Work with 2 to 3 people in my team</v>
      </c>
      <c r="Q767" s="1" t="str">
        <f>IFERROR(__xludf.DUMMYFUNCTION("""COMPUTED_VALUE"""),"Yes, I Understand this is gonna happen everywhere")</f>
        <v>Yes, I Understand this is gonna happen everywhere</v>
      </c>
      <c r="R767" s="1" t="str">
        <f>IFERROR(__xludf.DUMMYFUNCTION("""COMPUTED_VALUE"""),"No way")</f>
        <v>No way</v>
      </c>
      <c r="S767" s="1"/>
    </row>
    <row r="768">
      <c r="A768" s="2">
        <f>IFERROR(__xludf.DUMMYFUNCTION("""COMPUTED_VALUE"""),45022.60620177083)</f>
        <v>45022.6062</v>
      </c>
      <c r="B768" s="1" t="str">
        <f>IFERROR(__xludf.DUMMYFUNCTION("""COMPUTED_VALUE"""),"India")</f>
        <v>India</v>
      </c>
      <c r="C768" s="1">
        <f>IFERROR(__xludf.DUMMYFUNCTION("""COMPUTED_VALUE"""),535218.0)</f>
        <v>535218</v>
      </c>
      <c r="D768" s="1" t="str">
        <f>IFERROR(__xludf.DUMMYFUNCTION("""COMPUTED_VALUE"""),"Male")</f>
        <v>Male</v>
      </c>
      <c r="E768" s="1" t="str">
        <f>IFERROR(__xludf.DUMMYFUNCTION("""COMPUTED_VALUE"""),"My Parents")</f>
        <v>My Parents</v>
      </c>
      <c r="F768" s="1" t="str">
        <f>IFERROR(__xludf.DUMMYFUNCTION("""COMPUTED_VALUE"""),"No I would not be pursuing Higher Education outside of India")</f>
        <v>No I would not be pursuing Higher Education outside of India</v>
      </c>
      <c r="G768" s="1" t="str">
        <f>IFERROR(__xludf.DUMMYFUNCTION("""COMPUTED_VALUE"""),"Will work for 3 years or more")</f>
        <v>Will work for 3 years or more</v>
      </c>
      <c r="H768" s="1" t="str">
        <f>IFERROR(__xludf.DUMMYFUNCTION("""COMPUTED_VALUE"""),"No")</f>
        <v>No</v>
      </c>
      <c r="I768" s="1" t="str">
        <f>IFERROR(__xludf.DUMMYFUNCTION("""COMPUTED_VALUE"""),"Will NOT work for them")</f>
        <v>Will NOT work for them</v>
      </c>
      <c r="J768" s="1">
        <f>IFERROR(__xludf.DUMMYFUNCTION("""COMPUTED_VALUE"""),5.0)</f>
        <v>5</v>
      </c>
      <c r="K768" s="1" t="str">
        <f>IFERROR(__xludf.DUMMYFUNCTION("""COMPUTED_VALUE"""),"Hybrid Working Environment with more than 15 days a month at office")</f>
        <v>Hybrid Working Environment with more than 15 days a month at office</v>
      </c>
      <c r="L768" s="1" t="str">
        <f>IFERROR(__xludf.DUMMYFUNCTION("""COMPUTED_VALUE"""),"Employer who rewards learning and enables that environment")</f>
        <v>Employer who rewards learning and enables that environment</v>
      </c>
      <c r="M76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68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768" s="1" t="str">
        <f>IFERROR(__xludf.DUMMYFUNCTION("""COMPUTED_VALUE"""),"Manager who clearly describes what she/he needs")</f>
        <v>Manager who clearly describes what she/he needs</v>
      </c>
      <c r="P76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68" s="1" t="str">
        <f>IFERROR(__xludf.DUMMYFUNCTION("""COMPUTED_VALUE"""),"Yes, I Understand this is gonna happen everywhere")</f>
        <v>Yes, I Understand this is gonna happen everywhere</v>
      </c>
      <c r="R768" s="1" t="str">
        <f>IFERROR(__xludf.DUMMYFUNCTION("""COMPUTED_VALUE"""),"This will be hard to do, but if it is the right company I would try")</f>
        <v>This will be hard to do, but if it is the right company I would try</v>
      </c>
      <c r="S768" s="1"/>
    </row>
    <row r="769">
      <c r="A769" s="2">
        <f>IFERROR(__xludf.DUMMYFUNCTION("""COMPUTED_VALUE"""),45022.60661527778)</f>
        <v>45022.60662</v>
      </c>
      <c r="B769" s="1" t="str">
        <f>IFERROR(__xludf.DUMMYFUNCTION("""COMPUTED_VALUE"""),"India")</f>
        <v>India</v>
      </c>
      <c r="C769" s="1">
        <f>IFERROR(__xludf.DUMMYFUNCTION("""COMPUTED_VALUE"""),401105.0)</f>
        <v>401105</v>
      </c>
      <c r="D769" s="1" t="str">
        <f>IFERROR(__xludf.DUMMYFUNCTION("""COMPUTED_VALUE"""),"Male")</f>
        <v>Male</v>
      </c>
      <c r="E769" s="1" t="str">
        <f>IFERROR(__xludf.DUMMYFUNCTION("""COMPUTED_VALUE"""),"Influencers who had successful careers")</f>
        <v>Influencers who had successful careers</v>
      </c>
      <c r="F769" s="1" t="str">
        <f>IFERROR(__xludf.DUMMYFUNCTION("""COMPUTED_VALUE"""),"Yes, I will earn and do that")</f>
        <v>Yes, I will earn and do that</v>
      </c>
      <c r="G769" s="1" t="str">
        <f>IFERROR(__xludf.DUMMYFUNCTION("""COMPUTED_VALUE"""),"Will work for 3 years or more")</f>
        <v>Will work for 3 years or more</v>
      </c>
      <c r="H769" s="1" t="str">
        <f>IFERROR(__xludf.DUMMYFUNCTION("""COMPUTED_VALUE"""),"No")</f>
        <v>No</v>
      </c>
      <c r="I769" s="1" t="str">
        <f>IFERROR(__xludf.DUMMYFUNCTION("""COMPUTED_VALUE"""),"Will NOT work for them")</f>
        <v>Will NOT work for them</v>
      </c>
      <c r="J769" s="1">
        <f>IFERROR(__xludf.DUMMYFUNCTION("""COMPUTED_VALUE"""),5.0)</f>
        <v>5</v>
      </c>
      <c r="K769" s="1" t="str">
        <f>IFERROR(__xludf.DUMMYFUNCTION("""COMPUTED_VALUE"""),"Every Day Office Environment")</f>
        <v>Every Day Office Environment</v>
      </c>
      <c r="L7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69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769" s="1" t="str">
        <f>IFERROR(__xludf.DUMMYFUNCTION("""COMPUTED_VALUE"""),"Manager who explains what is expected, sets a goal and helps achieve it")</f>
        <v>Manager who explains what is expected, sets a goal and helps achieve it</v>
      </c>
      <c r="P769" s="1" t="str">
        <f>IFERROR(__xludf.DUMMYFUNCTION("""COMPUTED_VALUE"""),"Work with 2 to 3 people in my team")</f>
        <v>Work with 2 to 3 people in my team</v>
      </c>
      <c r="Q769" s="1" t="str">
        <f>IFERROR(__xludf.DUMMYFUNCTION("""COMPUTED_VALUE"""),"Yes, I Understand this is gonna happen everywhere")</f>
        <v>Yes, I Understand this is gonna happen everywhere</v>
      </c>
      <c r="R769" s="1" t="str">
        <f>IFERROR(__xludf.DUMMYFUNCTION("""COMPUTED_VALUE"""),"This will be hard to do, but if it is the right company I would try")</f>
        <v>This will be hard to do, but if it is the right company I would try</v>
      </c>
      <c r="S769" s="1"/>
    </row>
    <row r="770">
      <c r="A770" s="2">
        <f>IFERROR(__xludf.DUMMYFUNCTION("""COMPUTED_VALUE"""),45022.60667445602)</f>
        <v>45022.60667</v>
      </c>
      <c r="B770" s="1" t="str">
        <f>IFERROR(__xludf.DUMMYFUNCTION("""COMPUTED_VALUE"""),"India")</f>
        <v>India</v>
      </c>
      <c r="C770" s="1">
        <f>IFERROR(__xludf.DUMMYFUNCTION("""COMPUTED_VALUE"""),110077.0)</f>
        <v>110077</v>
      </c>
      <c r="D770" s="1" t="str">
        <f>IFERROR(__xludf.DUMMYFUNCTION("""COMPUTED_VALUE"""),"Male")</f>
        <v>Male</v>
      </c>
      <c r="E770" s="1" t="str">
        <f>IFERROR(__xludf.DUMMYFUNCTION("""COMPUTED_VALUE"""),"Social Media like LinkedIn")</f>
        <v>Social Media like LinkedIn</v>
      </c>
      <c r="F770" s="1" t="str">
        <f>IFERROR(__xludf.DUMMYFUNCTION("""COMPUTED_VALUE"""),"No, But if someone could bare the cost I will")</f>
        <v>No, But if someone could bare the cost I will</v>
      </c>
      <c r="G770" s="1" t="str">
        <f>IFERROR(__xludf.DUMMYFUNCTION("""COMPUTED_VALUE"""),"This will be hard to do, but if it is the right company I would try")</f>
        <v>This will be hard to do, but if it is the right company I would try</v>
      </c>
      <c r="H770" s="1" t="str">
        <f>IFERROR(__xludf.DUMMYFUNCTION("""COMPUTED_VALUE"""),"No")</f>
        <v>No</v>
      </c>
      <c r="I770" s="1" t="str">
        <f>IFERROR(__xludf.DUMMYFUNCTION("""COMPUTED_VALUE"""),"Will work for them")</f>
        <v>Will work for them</v>
      </c>
      <c r="J770" s="1">
        <f>IFERROR(__xludf.DUMMYFUNCTION("""COMPUTED_VALUE"""),5.0)</f>
        <v>5</v>
      </c>
      <c r="K770" s="1" t="str">
        <f>IFERROR(__xludf.DUMMYFUNCTION("""COMPUTED_VALUE"""),"Fully Remote with No option to visit offices")</f>
        <v>Fully Remote with No option to visit offices</v>
      </c>
      <c r="L7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70" s="1" t="str">
        <f>IFERROR(__xludf.DUMMYFUNCTION("""COMPUTED_VALUE"""),"Design and Creative strategy in any company, Business Operations in any organization, Design and Develop amazing software, Work as a freelancer and do my thing my way")</f>
        <v>Design and Creative strategy in any company, Business Operations in any organization, Design and Develop amazing software, Work as a freelancer and do my thing my way</v>
      </c>
      <c r="O770" s="1" t="str">
        <f>IFERROR(__xludf.DUMMYFUNCTION("""COMPUTED_VALUE"""),"Manager who sets targets and expects me to achieve it")</f>
        <v>Manager who sets targets and expects me to achieve it</v>
      </c>
      <c r="P770" s="1" t="str">
        <f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770" s="1" t="str">
        <f>IFERROR(__xludf.DUMMYFUNCTION("""COMPUTED_VALUE"""),"Yes, I Understand this is gonna happen everywhere")</f>
        <v>Yes, I Understand this is gonna happen everywhere</v>
      </c>
      <c r="R770" s="1" t="str">
        <f>IFERROR(__xludf.DUMMYFUNCTION("""COMPUTED_VALUE"""),"No way")</f>
        <v>No way</v>
      </c>
      <c r="S770" s="1"/>
    </row>
    <row r="771">
      <c r="A771" s="2">
        <f>IFERROR(__xludf.DUMMYFUNCTION("""COMPUTED_VALUE"""),45022.61735638889)</f>
        <v>45022.61736</v>
      </c>
      <c r="B771" s="1" t="str">
        <f>IFERROR(__xludf.DUMMYFUNCTION("""COMPUTED_VALUE"""),"India")</f>
        <v>India</v>
      </c>
      <c r="C771" s="1">
        <f>IFERROR(__xludf.DUMMYFUNCTION("""COMPUTED_VALUE"""),401105.0)</f>
        <v>401105</v>
      </c>
      <c r="D771" s="1" t="str">
        <f>IFERROR(__xludf.DUMMYFUNCTION("""COMPUTED_VALUE"""),"Male")</f>
        <v>Male</v>
      </c>
      <c r="E771" s="1" t="str">
        <f>IFERROR(__xludf.DUMMYFUNCTION("""COMPUTED_VALUE"""),"Influencers who had successful careers")</f>
        <v>Influencers who had successful careers</v>
      </c>
      <c r="F771" s="1" t="str">
        <f>IFERROR(__xludf.DUMMYFUNCTION("""COMPUTED_VALUE"""),"No I would not be pursuing Higher Education outside of India")</f>
        <v>No I would not be pursuing Higher Education outside of India</v>
      </c>
      <c r="G771" s="1" t="str">
        <f>IFERROR(__xludf.DUMMYFUNCTION("""COMPUTED_VALUE"""),"Will work for 3 years or more")</f>
        <v>Will work for 3 years or more</v>
      </c>
      <c r="H771" s="1" t="str">
        <f>IFERROR(__xludf.DUMMYFUNCTION("""COMPUTED_VALUE"""),"No")</f>
        <v>No</v>
      </c>
      <c r="I771" s="1" t="str">
        <f>IFERROR(__xludf.DUMMYFUNCTION("""COMPUTED_VALUE"""),"Will work for them")</f>
        <v>Will work for them</v>
      </c>
      <c r="J771" s="1">
        <f>IFERROR(__xludf.DUMMYFUNCTION("""COMPUTED_VALUE"""),6.0)</f>
        <v>6</v>
      </c>
      <c r="K771" s="1" t="str">
        <f>IFERROR(__xludf.DUMMYFUNCTION("""COMPUTED_VALUE"""),"Hybrid Working Environment with less than 3 days a month at office")</f>
        <v>Hybrid Working Environment with less than 3 days a month at office</v>
      </c>
      <c r="L771" s="1" t="str">
        <f>IFERROR(__xludf.DUMMYFUNCTION("""COMPUTED_VALUE"""),"Employer who appreciates learning and enables that environment")</f>
        <v>Employer who appreciates learning and enables that environment</v>
      </c>
      <c r="M77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71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771" s="1" t="str">
        <f>IFERROR(__xludf.DUMMYFUNCTION("""COMPUTED_VALUE"""),"Manager who sets targets and expects me to achieve it")</f>
        <v>Manager who sets targets and expects me to achieve it</v>
      </c>
      <c r="P771" s="1" t="str">
        <f>IFERROR(__xludf.DUMMYFUNCTION("""COMPUTED_VALUE"""),"Work with 2 to 3 people in my team")</f>
        <v>Work with 2 to 3 people in my team</v>
      </c>
      <c r="Q771" s="1" t="str">
        <f>IFERROR(__xludf.DUMMYFUNCTION("""COMPUTED_VALUE"""),"Yes, I Understand this is gonna happen everywhere")</f>
        <v>Yes, I Understand this is gonna happen everywhere</v>
      </c>
      <c r="R771" s="1" t="str">
        <f>IFERROR(__xludf.DUMMYFUNCTION("""COMPUTED_VALUE"""),"This will be hard to do, but if it is the right company I would try")</f>
        <v>This will be hard to do, but if it is the right company I would try</v>
      </c>
      <c r="S771" s="1"/>
    </row>
    <row r="772">
      <c r="A772" s="2">
        <f>IFERROR(__xludf.DUMMYFUNCTION("""COMPUTED_VALUE"""),45022.617568125)</f>
        <v>45022.61757</v>
      </c>
      <c r="B772" s="1" t="str">
        <f>IFERROR(__xludf.DUMMYFUNCTION("""COMPUTED_VALUE"""),"India")</f>
        <v>India</v>
      </c>
      <c r="C772" s="1">
        <f>IFERROR(__xludf.DUMMYFUNCTION("""COMPUTED_VALUE"""),400086.0)</f>
        <v>400086</v>
      </c>
      <c r="D772" s="1" t="str">
        <f>IFERROR(__xludf.DUMMYFUNCTION("""COMPUTED_VALUE"""),"Female")</f>
        <v>Female</v>
      </c>
      <c r="E772" s="1" t="str">
        <f>IFERROR(__xludf.DUMMYFUNCTION("""COMPUTED_VALUE"""),"People who have changed the world for better")</f>
        <v>People who have changed the world for better</v>
      </c>
      <c r="F772" s="1" t="str">
        <f>IFERROR(__xludf.DUMMYFUNCTION("""COMPUTED_VALUE"""),"No I would not be pursuing Higher Education outside of India")</f>
        <v>No I would not be pursuing Higher Education outside of India</v>
      </c>
      <c r="G772" s="1" t="str">
        <f>IFERROR(__xludf.DUMMYFUNCTION("""COMPUTED_VALUE"""),"This will be hard to do, but if it is the right company I would try")</f>
        <v>This will be hard to do, but if it is the right company I would try</v>
      </c>
      <c r="H772" s="1" t="str">
        <f>IFERROR(__xludf.DUMMYFUNCTION("""COMPUTED_VALUE"""),"No")</f>
        <v>No</v>
      </c>
      <c r="I772" s="1" t="str">
        <f>IFERROR(__xludf.DUMMYFUNCTION("""COMPUTED_VALUE"""),"Will NOT work for them")</f>
        <v>Will NOT work for them</v>
      </c>
      <c r="J772" s="1">
        <f>IFERROR(__xludf.DUMMYFUNCTION("""COMPUTED_VALUE"""),10.0)</f>
        <v>10</v>
      </c>
      <c r="K772" s="1" t="str">
        <f>IFERROR(__xludf.DUMMYFUNCTION("""COMPUTED_VALUE"""),"Fully Remote with Options to travel as and when needed")</f>
        <v>Fully Remote with Options to travel as and when needed</v>
      </c>
      <c r="L772" s="1" t="str">
        <f>IFERROR(__xludf.DUMMYFUNCTION("""COMPUTED_VALUE"""),"Employer who appreciates learning and enables that environment")</f>
        <v>Employer who appreciates learning and enables that environment</v>
      </c>
      <c r="M7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72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772" s="1" t="str">
        <f>IFERROR(__xludf.DUMMYFUNCTION("""COMPUTED_VALUE"""),"Manager who clearly describes what she/he needs")</f>
        <v>Manager who clearly describes what she/he needs</v>
      </c>
      <c r="P77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72" s="1" t="str">
        <f>IFERROR(__xludf.DUMMYFUNCTION("""COMPUTED_VALUE"""),"Yes, I Understand this is gonna happen everywhere")</f>
        <v>Yes, I Understand this is gonna happen everywhere</v>
      </c>
      <c r="R772" s="1" t="str">
        <f>IFERROR(__xludf.DUMMYFUNCTION("""COMPUTED_VALUE"""),"This will be hard to do, but if it is the right company I would try")</f>
        <v>This will be hard to do, but if it is the right company I would try</v>
      </c>
      <c r="S772" s="1"/>
    </row>
    <row r="773">
      <c r="A773" s="2">
        <f>IFERROR(__xludf.DUMMYFUNCTION("""COMPUTED_VALUE"""),45022.617577129626)</f>
        <v>45022.61758</v>
      </c>
      <c r="B773" s="1" t="str">
        <f>IFERROR(__xludf.DUMMYFUNCTION("""COMPUTED_VALUE"""),"India")</f>
        <v>India</v>
      </c>
      <c r="C773" s="1">
        <f>IFERROR(__xludf.DUMMYFUNCTION("""COMPUTED_VALUE"""),122001.0)</f>
        <v>122001</v>
      </c>
      <c r="D773" s="1" t="str">
        <f>IFERROR(__xludf.DUMMYFUNCTION("""COMPUTED_VALUE"""),"Male")</f>
        <v>Male</v>
      </c>
      <c r="E773" s="1" t="str">
        <f>IFERROR(__xludf.DUMMYFUNCTION("""COMPUTED_VALUE"""),"Social Media like LinkedIn")</f>
        <v>Social Media like LinkedIn</v>
      </c>
      <c r="F773" s="1" t="str">
        <f>IFERROR(__xludf.DUMMYFUNCTION("""COMPUTED_VALUE"""),"No I would not be pursuing Higher Education outside of India")</f>
        <v>No I would not be pursuing Higher Education outside of India</v>
      </c>
      <c r="G773" s="1" t="str">
        <f>IFERROR(__xludf.DUMMYFUNCTION("""COMPUTED_VALUE"""),"Will work for 3 years or more")</f>
        <v>Will work for 3 years or more</v>
      </c>
      <c r="H773" s="1" t="str">
        <f>IFERROR(__xludf.DUMMYFUNCTION("""COMPUTED_VALUE"""),"No")</f>
        <v>No</v>
      </c>
      <c r="I773" s="1" t="str">
        <f>IFERROR(__xludf.DUMMYFUNCTION("""COMPUTED_VALUE"""),"Will NOT work for them")</f>
        <v>Will NOT work for them</v>
      </c>
      <c r="J773" s="1">
        <f>IFERROR(__xludf.DUMMYFUNCTION("""COMPUTED_VALUE"""),5.0)</f>
        <v>5</v>
      </c>
      <c r="K773" s="1" t="str">
        <f>IFERROR(__xludf.DUMMYFUNCTION("""COMPUTED_VALUE"""),"Hybrid Working Environment with less than 3 days a month at office")</f>
        <v>Hybrid Working Environment with less than 3 days a month at office</v>
      </c>
      <c r="L773" s="1" t="str">
        <f>IFERROR(__xludf.DUMMYFUNCTION("""COMPUTED_VALUE"""),"Employer who rewards learning and enables that environment")</f>
        <v>Employer who rewards learning and enables that environment</v>
      </c>
      <c r="M77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7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773" s="1" t="str">
        <f>IFERROR(__xludf.DUMMYFUNCTION("""COMPUTED_VALUE"""),"Manager who explains what is expected, sets a goal and helps achieve it")</f>
        <v>Manager who explains what is expected, sets a goal and helps achieve it</v>
      </c>
      <c r="P773" s="1" t="str">
        <f>IFERROR(__xludf.DUMMYFUNCTION("""COMPUTED_VALUE"""),"Work with 7 to 10 or more people in my team")</f>
        <v>Work with 7 to 10 or more people in my team</v>
      </c>
      <c r="Q773" s="1" t="str">
        <f>IFERROR(__xludf.DUMMYFUNCTION("""COMPUTED_VALUE"""),"Yes, I Understand this is gonna happen everywhere")</f>
        <v>Yes, I Understand this is gonna happen everywhere</v>
      </c>
      <c r="R773" s="1" t="str">
        <f>IFERROR(__xludf.DUMMYFUNCTION("""COMPUTED_VALUE"""),"This will be hard to do, but if it is the right company I would try")</f>
        <v>This will be hard to do, but if it is the right company I would try</v>
      </c>
      <c r="S773" s="1"/>
    </row>
    <row r="774">
      <c r="A774" s="2">
        <f>IFERROR(__xludf.DUMMYFUNCTION("""COMPUTED_VALUE"""),45022.626406446754)</f>
        <v>45022.62641</v>
      </c>
      <c r="B774" s="1" t="str">
        <f>IFERROR(__xludf.DUMMYFUNCTION("""COMPUTED_VALUE"""),"India")</f>
        <v>India</v>
      </c>
      <c r="C774" s="1">
        <f>IFERROR(__xludf.DUMMYFUNCTION("""COMPUTED_VALUE"""),401107.0)</f>
        <v>401107</v>
      </c>
      <c r="D774" s="1" t="str">
        <f>IFERROR(__xludf.DUMMYFUNCTION("""COMPUTED_VALUE"""),"Male")</f>
        <v>Male</v>
      </c>
      <c r="E774" s="1" t="str">
        <f>IFERROR(__xludf.DUMMYFUNCTION("""COMPUTED_VALUE"""),"My Parents")</f>
        <v>My Parents</v>
      </c>
      <c r="F774" s="1" t="str">
        <f>IFERROR(__xludf.DUMMYFUNCTION("""COMPUTED_VALUE"""),"No I would not be pursuing Higher Education outside of India")</f>
        <v>No I would not be pursuing Higher Education outside of India</v>
      </c>
      <c r="G774" s="1" t="str">
        <f>IFERROR(__xludf.DUMMYFUNCTION("""COMPUTED_VALUE"""),"Will work for 3 years or more")</f>
        <v>Will work for 3 years or more</v>
      </c>
      <c r="H774" s="1" t="str">
        <f>IFERROR(__xludf.DUMMYFUNCTION("""COMPUTED_VALUE"""),"No")</f>
        <v>No</v>
      </c>
      <c r="I774" s="1" t="str">
        <f>IFERROR(__xludf.DUMMYFUNCTION("""COMPUTED_VALUE"""),"Will work for them")</f>
        <v>Will work for them</v>
      </c>
      <c r="J774" s="1">
        <f>IFERROR(__xludf.DUMMYFUNCTION("""COMPUTED_VALUE"""),7.0)</f>
        <v>7</v>
      </c>
      <c r="K774" s="1" t="str">
        <f>IFERROR(__xludf.DUMMYFUNCTION("""COMPUTED_VALUE"""),"Every Day Office Environment")</f>
        <v>Every Day Office Environment</v>
      </c>
      <c r="L7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74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774" s="1" t="str">
        <f>IFERROR(__xludf.DUMMYFUNCTION("""COMPUTED_VALUE"""),"Manager who sets unrealistic targets")</f>
        <v>Manager who sets unrealistic targets</v>
      </c>
      <c r="P774" s="1" t="str">
        <f>IFERROR(__xludf.DUMMYFUNCTION("""COMPUTED_VALUE"""),"Work with 2 to 3 people in my team")</f>
        <v>Work with 2 to 3 people in my team</v>
      </c>
      <c r="Q774" s="1" t="str">
        <f>IFERROR(__xludf.DUMMYFUNCTION("""COMPUTED_VALUE"""),"No")</f>
        <v>No</v>
      </c>
      <c r="R774" s="1" t="str">
        <f>IFERROR(__xludf.DUMMYFUNCTION("""COMPUTED_VALUE"""),"No way")</f>
        <v>No way</v>
      </c>
      <c r="S774" s="1"/>
    </row>
    <row r="775">
      <c r="A775" s="2">
        <f>IFERROR(__xludf.DUMMYFUNCTION("""COMPUTED_VALUE"""),45022.62897564815)</f>
        <v>45022.62898</v>
      </c>
      <c r="B775" s="1" t="str">
        <f>IFERROR(__xludf.DUMMYFUNCTION("""COMPUTED_VALUE"""),"India")</f>
        <v>India</v>
      </c>
      <c r="C775" s="1">
        <f>IFERROR(__xludf.DUMMYFUNCTION("""COMPUTED_VALUE"""),122001.0)</f>
        <v>122001</v>
      </c>
      <c r="D775" s="1" t="str">
        <f>IFERROR(__xludf.DUMMYFUNCTION("""COMPUTED_VALUE"""),"Male")</f>
        <v>Male</v>
      </c>
      <c r="E775" s="1" t="str">
        <f>IFERROR(__xludf.DUMMYFUNCTION("""COMPUTED_VALUE"""),"People from my circle, but not family members")</f>
        <v>People from my circle, but not family members</v>
      </c>
      <c r="F775" s="1" t="str">
        <f>IFERROR(__xludf.DUMMYFUNCTION("""COMPUTED_VALUE"""),"No I would not be pursuing Higher Education outside of India")</f>
        <v>No I would not be pursuing Higher Education outside of India</v>
      </c>
      <c r="G775" s="1" t="str">
        <f>IFERROR(__xludf.DUMMYFUNCTION("""COMPUTED_VALUE"""),"Will work for 3 years or more")</f>
        <v>Will work for 3 years or more</v>
      </c>
      <c r="H775" s="1" t="str">
        <f>IFERROR(__xludf.DUMMYFUNCTION("""COMPUTED_VALUE"""),"Yes")</f>
        <v>Yes</v>
      </c>
      <c r="I775" s="1" t="str">
        <f>IFERROR(__xludf.DUMMYFUNCTION("""COMPUTED_VALUE"""),"Will NOT work for them")</f>
        <v>Will NOT work for them</v>
      </c>
      <c r="J775" s="1">
        <f>IFERROR(__xludf.DUMMYFUNCTION("""COMPUTED_VALUE"""),5.0)</f>
        <v>5</v>
      </c>
      <c r="K775" s="1" t="str">
        <f>IFERROR(__xludf.DUMMYFUNCTION("""COMPUTED_VALUE"""),"Fully Remote with Options to travel as and when needed")</f>
        <v>Fully Remote with Options to travel as and when needed</v>
      </c>
      <c r="L7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75" s="1" t="str">
        <f>IFERROR(__xludf.DUMMYFUNCTION("""COMPUTED_VALUE"""),"Business Operations in any organization, Build and develop a Team, Design and Develop amazing software, An Artificial Intelligence Specialist / Talking to Robots")</f>
        <v>Business Operations in any organization, Build and develop a Team, Design and Develop amazing software, An Artificial Intelligence Specialist / Talking to Robots</v>
      </c>
      <c r="O775" s="1" t="str">
        <f>IFERROR(__xludf.DUMMYFUNCTION("""COMPUTED_VALUE"""),"Manager who sets goal and helps me achieve it")</f>
        <v>Manager who sets goal and helps me achieve it</v>
      </c>
      <c r="P775" s="1" t="str">
        <f>IFERROR(__xludf.DUMMYFUNCTION("""COMPUTED_VALUE"""),"Work with 2 to 3 people in my team")</f>
        <v>Work with 2 to 3 people in my team</v>
      </c>
      <c r="Q775" s="1" t="str">
        <f>IFERROR(__xludf.DUMMYFUNCTION("""COMPUTED_VALUE"""),"No")</f>
        <v>No</v>
      </c>
      <c r="R775" s="1" t="str">
        <f>IFERROR(__xludf.DUMMYFUNCTION("""COMPUTED_VALUE"""),"This will be hard to do, but if it is the right company I would try")</f>
        <v>This will be hard to do, but if it is the right company I would try</v>
      </c>
      <c r="S775" s="1"/>
    </row>
    <row r="776">
      <c r="A776" s="2">
        <f>IFERROR(__xludf.DUMMYFUNCTION("""COMPUTED_VALUE"""),45022.64153429398)</f>
        <v>45022.64153</v>
      </c>
      <c r="B776" s="1" t="str">
        <f>IFERROR(__xludf.DUMMYFUNCTION("""COMPUTED_VALUE"""),"India")</f>
        <v>India</v>
      </c>
      <c r="C776" s="1">
        <f>IFERROR(__xludf.DUMMYFUNCTION("""COMPUTED_VALUE"""),400067.0)</f>
        <v>400067</v>
      </c>
      <c r="D776" s="1" t="str">
        <f>IFERROR(__xludf.DUMMYFUNCTION("""COMPUTED_VALUE"""),"Female")</f>
        <v>Female</v>
      </c>
      <c r="E776" s="1" t="str">
        <f>IFERROR(__xludf.DUMMYFUNCTION("""COMPUTED_VALUE"""),"People who have changed the world for better")</f>
        <v>People who have changed the world for better</v>
      </c>
      <c r="F776" s="1" t="str">
        <f>IFERROR(__xludf.DUMMYFUNCTION("""COMPUTED_VALUE"""),"Yes, I will earn and do that")</f>
        <v>Yes, I will earn and do that</v>
      </c>
      <c r="G776" s="1" t="str">
        <f>IFERROR(__xludf.DUMMYFUNCTION("""COMPUTED_VALUE"""),"No way")</f>
        <v>No way</v>
      </c>
      <c r="H776" s="1" t="str">
        <f>IFERROR(__xludf.DUMMYFUNCTION("""COMPUTED_VALUE"""),"No")</f>
        <v>No</v>
      </c>
      <c r="I776" s="1" t="str">
        <f>IFERROR(__xludf.DUMMYFUNCTION("""COMPUTED_VALUE"""),"Will NOT work for them")</f>
        <v>Will NOT work for them</v>
      </c>
      <c r="J776" s="1">
        <f>IFERROR(__xludf.DUMMYFUNCTION("""COMPUTED_VALUE"""),3.0)</f>
        <v>3</v>
      </c>
      <c r="K776" s="1" t="str">
        <f>IFERROR(__xludf.DUMMYFUNCTION("""COMPUTED_VALUE"""),"Hybrid Working Environment with more than 15 days a month at office")</f>
        <v>Hybrid Working Environment with more than 15 days a month at office</v>
      </c>
      <c r="L776" s="1" t="str">
        <f>IFERROR(__xludf.DUMMYFUNCTION("""COMPUTED_VALUE"""),"Employer who rewards learning and enables that environment")</f>
        <v>Employer who rewards learning and enables that environment</v>
      </c>
      <c r="M77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76" s="1" t="str">
        <f>IFERROR(__xludf.DUMMYFUNCTION("""COMPUTED_VALUE"""),"Business Operations in any organization, Look deeply into Data and generate insights, Become a content Creator in some platform, An Artificial Intelligence Specialist / Talking to Robots")</f>
        <v>Business Operations in any organization, Look deeply into Data and generate insights, Become a content Creator in some platform, An Artificial Intelligence Specialist / Talking to Robots</v>
      </c>
      <c r="O776" s="1" t="str">
        <f>IFERROR(__xludf.DUMMYFUNCTION("""COMPUTED_VALUE"""),"Manager who sets targets and expects me to achieve it")</f>
        <v>Manager who sets targets and expects me to achieve it</v>
      </c>
      <c r="P776" s="1" t="str">
        <f>IFERROR(__xludf.DUMMYFUNCTION("""COMPUTED_VALUE"""),"Work with 5 to 6 people in my team")</f>
        <v>Work with 5 to 6 people in my team</v>
      </c>
      <c r="Q776" s="1" t="str">
        <f>IFERROR(__xludf.DUMMYFUNCTION("""COMPUTED_VALUE"""),"No")</f>
        <v>No</v>
      </c>
      <c r="R776" s="1" t="str">
        <f>IFERROR(__xludf.DUMMYFUNCTION("""COMPUTED_VALUE"""),"No way")</f>
        <v>No way</v>
      </c>
      <c r="S776" s="1"/>
    </row>
    <row r="777">
      <c r="A777" s="2">
        <f>IFERROR(__xludf.DUMMYFUNCTION("""COMPUTED_VALUE"""),45022.648503703706)</f>
        <v>45022.6485</v>
      </c>
      <c r="B777" s="1" t="str">
        <f>IFERROR(__xludf.DUMMYFUNCTION("""COMPUTED_VALUE"""),"United States of America")</f>
        <v>United States of America</v>
      </c>
      <c r="C777" s="1">
        <f>IFERROR(__xludf.DUMMYFUNCTION("""COMPUTED_VALUE"""),61455.0)</f>
        <v>61455</v>
      </c>
      <c r="D777" s="1" t="str">
        <f>IFERROR(__xludf.DUMMYFUNCTION("""COMPUTED_VALUE"""),"Male")</f>
        <v>Male</v>
      </c>
      <c r="E777" s="1" t="str">
        <f>IFERROR(__xludf.DUMMYFUNCTION("""COMPUTED_VALUE"""),"My Parents")</f>
        <v>My Parents</v>
      </c>
      <c r="F777" s="1" t="str">
        <f>IFERROR(__xludf.DUMMYFUNCTION("""COMPUTED_VALUE"""),"Yes, I will earn and do that")</f>
        <v>Yes, I will earn and do that</v>
      </c>
      <c r="G777" s="1" t="str">
        <f>IFERROR(__xludf.DUMMYFUNCTION("""COMPUTED_VALUE"""),"No way")</f>
        <v>No way</v>
      </c>
      <c r="H777" s="1" t="str">
        <f>IFERROR(__xludf.DUMMYFUNCTION("""COMPUTED_VALUE"""),"Yes")</f>
        <v>Yes</v>
      </c>
      <c r="I777" s="1" t="str">
        <f>IFERROR(__xludf.DUMMYFUNCTION("""COMPUTED_VALUE"""),"Will NOT work for them")</f>
        <v>Will NOT work for them</v>
      </c>
      <c r="J777" s="1">
        <f>IFERROR(__xludf.DUMMYFUNCTION("""COMPUTED_VALUE"""),8.0)</f>
        <v>8</v>
      </c>
      <c r="K777" s="1" t="str">
        <f>IFERROR(__xludf.DUMMYFUNCTION("""COMPUTED_VALUE"""),"Fully Remote with Options to travel as and when needed")</f>
        <v>Fully Remote with Options to travel as and when needed</v>
      </c>
      <c r="L777" s="1" t="str">
        <f>IFERROR(__xludf.DUMMYFUNCTION("""COMPUTED_VALUE"""),"Employer who appreciates learning and enables that environment")</f>
        <v>Employer who appreciates learning and enables that environment</v>
      </c>
      <c r="M77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77" s="1" t="str">
        <f>IFERROR(__xludf.DUMMYFUNCTION("""COMPUTED_VALUE"""),"Manage and drive End-to-End Projects or Products, Build and develop a Team, Design and Develop amazing software, Become a content Creator in some platform")</f>
        <v>Manage and drive End-to-End Projects or Products, Build and develop a Team, Design and Develop amazing software, Become a content Creator in some platform</v>
      </c>
      <c r="O777" s="1" t="str">
        <f>IFERROR(__xludf.DUMMYFUNCTION("""COMPUTED_VALUE"""),"Manager who clearly describes what she/he needs")</f>
        <v>Manager who clearly describes what she/he needs</v>
      </c>
      <c r="P777" s="1" t="str">
        <f>IFERROR(__xludf.DUMMYFUNCTION("""COMPUTED_VALUE"""),"Work with 5 to 6 people in my team")</f>
        <v>Work with 5 to 6 people in my team</v>
      </c>
      <c r="Q777" s="1" t="str">
        <f>IFERROR(__xludf.DUMMYFUNCTION("""COMPUTED_VALUE"""),"No")</f>
        <v>No</v>
      </c>
      <c r="R777" s="1" t="str">
        <f>IFERROR(__xludf.DUMMYFUNCTION("""COMPUTED_VALUE"""),"No way")</f>
        <v>No way</v>
      </c>
      <c r="S777" s="1"/>
    </row>
    <row r="778">
      <c r="A778" s="2">
        <f>IFERROR(__xludf.DUMMYFUNCTION("""COMPUTED_VALUE"""),45022.64878854167)</f>
        <v>45022.64879</v>
      </c>
      <c r="B778" s="1" t="str">
        <f>IFERROR(__xludf.DUMMYFUNCTION("""COMPUTED_VALUE"""),"India")</f>
        <v>India</v>
      </c>
      <c r="C778" s="1">
        <f>IFERROR(__xludf.DUMMYFUNCTION("""COMPUTED_VALUE"""),507115.0)</f>
        <v>507115</v>
      </c>
      <c r="D778" s="1" t="str">
        <f>IFERROR(__xludf.DUMMYFUNCTION("""COMPUTED_VALUE"""),"Male")</f>
        <v>Male</v>
      </c>
      <c r="E778" s="1" t="str">
        <f>IFERROR(__xludf.DUMMYFUNCTION("""COMPUTED_VALUE"""),"My Parents")</f>
        <v>My Parents</v>
      </c>
      <c r="F778" s="1" t="str">
        <f>IFERROR(__xludf.DUMMYFUNCTION("""COMPUTED_VALUE"""),"Yes, I will earn and do that")</f>
        <v>Yes, I will earn and do that</v>
      </c>
      <c r="G778" s="1" t="str">
        <f>IFERROR(__xludf.DUMMYFUNCTION("""COMPUTED_VALUE"""),"This will be hard to do, but if it is the right company I would try")</f>
        <v>This will be hard to do, but if it is the right company I would try</v>
      </c>
      <c r="H778" s="1" t="str">
        <f>IFERROR(__xludf.DUMMYFUNCTION("""COMPUTED_VALUE"""),"No")</f>
        <v>No</v>
      </c>
      <c r="I778" s="1" t="str">
        <f>IFERROR(__xludf.DUMMYFUNCTION("""COMPUTED_VALUE"""),"Will NOT work for them")</f>
        <v>Will NOT work for them</v>
      </c>
      <c r="J778" s="1">
        <f>IFERROR(__xludf.DUMMYFUNCTION("""COMPUTED_VALUE"""),5.0)</f>
        <v>5</v>
      </c>
      <c r="K778" s="1" t="str">
        <f>IFERROR(__xludf.DUMMYFUNCTION("""COMPUTED_VALUE"""),"Fully Remote with Options to travel as and when needed")</f>
        <v>Fully Remote with Options to travel as and when needed</v>
      </c>
      <c r="L778" s="1" t="str">
        <f>IFERROR(__xludf.DUMMYFUNCTION("""COMPUTED_VALUE"""),"Employer who appreciates learning and enables that environment")</f>
        <v>Employer who appreciates learning and enables that environment</v>
      </c>
      <c r="M77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78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778" s="1" t="str">
        <f>IFERROR(__xludf.DUMMYFUNCTION("""COMPUTED_VALUE"""),"Manager who clearly describes what she/he needs")</f>
        <v>Manager who clearly describes what she/he needs</v>
      </c>
      <c r="P778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778" s="1" t="str">
        <f>IFERROR(__xludf.DUMMYFUNCTION("""COMPUTED_VALUE"""),"Yes, I Understand this is gonna happen everywhere")</f>
        <v>Yes, I Understand this is gonna happen everywhere</v>
      </c>
      <c r="R778" s="1" t="str">
        <f>IFERROR(__xludf.DUMMYFUNCTION("""COMPUTED_VALUE"""),"No way")</f>
        <v>No way</v>
      </c>
      <c r="S778" s="1"/>
    </row>
    <row r="779">
      <c r="A779" s="2">
        <f>IFERROR(__xludf.DUMMYFUNCTION("""COMPUTED_VALUE"""),45022.64924881945)</f>
        <v>45022.64925</v>
      </c>
      <c r="B779" s="1" t="str">
        <f>IFERROR(__xludf.DUMMYFUNCTION("""COMPUTED_VALUE"""),"India")</f>
        <v>India</v>
      </c>
      <c r="C779" s="1">
        <f>IFERROR(__xludf.DUMMYFUNCTION("""COMPUTED_VALUE"""),507002.0)</f>
        <v>507002</v>
      </c>
      <c r="D779" s="1" t="str">
        <f>IFERROR(__xludf.DUMMYFUNCTION("""COMPUTED_VALUE"""),"Male")</f>
        <v>Male</v>
      </c>
      <c r="E779" s="1" t="str">
        <f>IFERROR(__xludf.DUMMYFUNCTION("""COMPUTED_VALUE"""),"People who have changed the world for better")</f>
        <v>People who have changed the world for better</v>
      </c>
      <c r="F779" s="1" t="str">
        <f>IFERROR(__xludf.DUMMYFUNCTION("""COMPUTED_VALUE"""),"Yes, I will earn and do that")</f>
        <v>Yes, I will earn and do that</v>
      </c>
      <c r="G779" s="1" t="str">
        <f>IFERROR(__xludf.DUMMYFUNCTION("""COMPUTED_VALUE"""),"Will work for 3 years or more")</f>
        <v>Will work for 3 years or more</v>
      </c>
      <c r="H779" s="1" t="str">
        <f>IFERROR(__xludf.DUMMYFUNCTION("""COMPUTED_VALUE"""),"Yes")</f>
        <v>Yes</v>
      </c>
      <c r="I779" s="1" t="str">
        <f>IFERROR(__xludf.DUMMYFUNCTION("""COMPUTED_VALUE"""),"Will work for them")</f>
        <v>Will work for them</v>
      </c>
      <c r="J779" s="1">
        <f>IFERROR(__xludf.DUMMYFUNCTION("""COMPUTED_VALUE"""),10.0)</f>
        <v>10</v>
      </c>
      <c r="K779" s="1" t="str">
        <f>IFERROR(__xludf.DUMMYFUNCTION("""COMPUTED_VALUE"""),"Hybrid Working Environment with less than 3 days a month at office")</f>
        <v>Hybrid Working Environment with less than 3 days a month at office</v>
      </c>
      <c r="L779" s="1" t="str">
        <f>IFERROR(__xludf.DUMMYFUNCTION("""COMPUTED_VALUE"""),"Employer who appreciates learning and enables that environment")</f>
        <v>Employer who appreciates learning and enables that environment</v>
      </c>
      <c r="M7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79" s="1" t="str">
        <f>IFERROR(__xludf.DUMMYFUNCTION("""COMPUTED_VALUE"""),"Design and Creative strategy in any company, I Want to sell things/Sales, An Artificial Intelligence Specialist / Talking to Robots, Manufacturing / Oil and Gas/ Construction / Hard Physical Work related")</f>
        <v>Design and Creative strategy in any company, I Want to sell things/Sales, An Artificial Intelligence Specialist / Talking to Robots, Manufacturing / Oil and Gas/ Construction / Hard Physical Work related</v>
      </c>
      <c r="O779" s="1" t="str">
        <f>IFERROR(__xludf.DUMMYFUNCTION("""COMPUTED_VALUE"""),"Manager who sets goal and helps me achieve it")</f>
        <v>Manager who sets goal and helps me achieve it</v>
      </c>
      <c r="P779" s="1" t="str">
        <f>IFERROR(__xludf.DUMMYFUNCTION("""COMPUTED_VALUE"""),"Work with more than 10 people in my team")</f>
        <v>Work with more than 10 people in my team</v>
      </c>
      <c r="Q779" s="1" t="str">
        <f>IFERROR(__xludf.DUMMYFUNCTION("""COMPUTED_VALUE"""),"Yes")</f>
        <v>Yes</v>
      </c>
      <c r="R779" s="1" t="str">
        <f>IFERROR(__xludf.DUMMYFUNCTION("""COMPUTED_VALUE"""),"Will work for 7 years or more")</f>
        <v>Will work for 7 years or more</v>
      </c>
      <c r="S779" s="1"/>
    </row>
    <row r="780">
      <c r="A780" s="2">
        <f>IFERROR(__xludf.DUMMYFUNCTION("""COMPUTED_VALUE"""),45022.650223379635)</f>
        <v>45022.65022</v>
      </c>
      <c r="B780" s="1" t="str">
        <f>IFERROR(__xludf.DUMMYFUNCTION("""COMPUTED_VALUE"""),"India")</f>
        <v>India</v>
      </c>
      <c r="C780" s="1">
        <f>IFERROR(__xludf.DUMMYFUNCTION("""COMPUTED_VALUE"""),380054.0)</f>
        <v>380054</v>
      </c>
      <c r="D780" s="1" t="str">
        <f>IFERROR(__xludf.DUMMYFUNCTION("""COMPUTED_VALUE"""),"Female")</f>
        <v>Female</v>
      </c>
      <c r="E780" s="1" t="str">
        <f>IFERROR(__xludf.DUMMYFUNCTION("""COMPUTED_VALUE"""),"My Parents")</f>
        <v>My Parents</v>
      </c>
      <c r="F780" s="1" t="str">
        <f>IFERROR(__xludf.DUMMYFUNCTION("""COMPUTED_VALUE"""),"No I would not be pursuing Higher Education outside of India")</f>
        <v>No I would not be pursuing Higher Education outside of India</v>
      </c>
      <c r="G780" s="1" t="str">
        <f>IFERROR(__xludf.DUMMYFUNCTION("""COMPUTED_VALUE"""),"Will work for 3 years or more")</f>
        <v>Will work for 3 years or more</v>
      </c>
      <c r="H780" s="1" t="str">
        <f>IFERROR(__xludf.DUMMYFUNCTION("""COMPUTED_VALUE"""),"Yes")</f>
        <v>Yes</v>
      </c>
      <c r="I780" s="1" t="str">
        <f>IFERROR(__xludf.DUMMYFUNCTION("""COMPUTED_VALUE"""),"Will NOT work for them")</f>
        <v>Will NOT work for them</v>
      </c>
      <c r="J780" s="1">
        <f>IFERROR(__xludf.DUMMYFUNCTION("""COMPUTED_VALUE"""),10.0)</f>
        <v>10</v>
      </c>
      <c r="K780" s="1" t="str">
        <f>IFERROR(__xludf.DUMMYFUNCTION("""COMPUTED_VALUE"""),"Every Day Office Environment")</f>
        <v>Every Day Office Environment</v>
      </c>
      <c r="L7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80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80" s="1" t="str">
        <f>IFERROR(__xludf.DUMMYFUNCTION("""COMPUTED_VALUE"""),"Work as a freelancer and do my thing my way, Entrepreneur or Start Up, I Want to sell things/Sales, Manufacturing / Oil and Gas/ Construction / Hard Physical Work related")</f>
        <v>Work as a freelancer and do my thing my way, Entrepreneur or Start Up, I Want to sell things/Sales, Manufacturing / Oil and Gas/ Construction / Hard Physical Work related</v>
      </c>
      <c r="O780" s="1" t="str">
        <f>IFERROR(__xludf.DUMMYFUNCTION("""COMPUTED_VALUE"""),"Manager who explains what is expected, sets a goal and helps achieve it")</f>
        <v>Manager who explains what is expected, sets a goal and helps achieve it</v>
      </c>
      <c r="P780" s="1" t="str">
        <f>IFERROR(__xludf.DUMMYFUNCTION("""COMPUTED_VALUE"""),"Work with more than 10 people in my team")</f>
        <v>Work with more than 10 people in my team</v>
      </c>
      <c r="Q780" s="1" t="str">
        <f>IFERROR(__xludf.DUMMYFUNCTION("""COMPUTED_VALUE"""),"Yes, I Understand this is gonna happen everywhere")</f>
        <v>Yes, I Understand this is gonna happen everywhere</v>
      </c>
      <c r="R780" s="1" t="str">
        <f>IFERROR(__xludf.DUMMYFUNCTION("""COMPUTED_VALUE"""),"This will be hard to do, but if it is the right company I would try")</f>
        <v>This will be hard to do, but if it is the right company I would try</v>
      </c>
      <c r="S780" s="1"/>
    </row>
    <row r="781">
      <c r="A781" s="2">
        <f>IFERROR(__xludf.DUMMYFUNCTION("""COMPUTED_VALUE"""),45022.650350393524)</f>
        <v>45022.65035</v>
      </c>
      <c r="B781" s="1" t="str">
        <f>IFERROR(__xludf.DUMMYFUNCTION("""COMPUTED_VALUE"""),"India")</f>
        <v>India</v>
      </c>
      <c r="C781" s="1">
        <f>IFERROR(__xludf.DUMMYFUNCTION("""COMPUTED_VALUE"""),507001.0)</f>
        <v>507001</v>
      </c>
      <c r="D781" s="1" t="str">
        <f>IFERROR(__xludf.DUMMYFUNCTION("""COMPUTED_VALUE"""),"Male")</f>
        <v>Male</v>
      </c>
      <c r="E781" s="1" t="str">
        <f>IFERROR(__xludf.DUMMYFUNCTION("""COMPUTED_VALUE"""),"Influencers who had successful careers")</f>
        <v>Influencers who had successful careers</v>
      </c>
      <c r="F781" s="1" t="str">
        <f>IFERROR(__xludf.DUMMYFUNCTION("""COMPUTED_VALUE"""),"Yes, I will earn and do that")</f>
        <v>Yes, I will earn and do that</v>
      </c>
      <c r="G781" s="1" t="str">
        <f>IFERROR(__xludf.DUMMYFUNCTION("""COMPUTED_VALUE"""),"This will be hard to do, but if it is the right company I would try")</f>
        <v>This will be hard to do, but if it is the right company I would try</v>
      </c>
      <c r="H781" s="1" t="str">
        <f>IFERROR(__xludf.DUMMYFUNCTION("""COMPUTED_VALUE"""),"No")</f>
        <v>No</v>
      </c>
      <c r="I781" s="1" t="str">
        <f>IFERROR(__xludf.DUMMYFUNCTION("""COMPUTED_VALUE"""),"Will NOT work for them")</f>
        <v>Will NOT work for them</v>
      </c>
      <c r="J781" s="1">
        <f>IFERROR(__xludf.DUMMYFUNCTION("""COMPUTED_VALUE"""),7.0)</f>
        <v>7</v>
      </c>
      <c r="K781" s="1" t="str">
        <f>IFERROR(__xludf.DUMMYFUNCTION("""COMPUTED_VALUE"""),"Fully Remote with Options to travel as and when needed")</f>
        <v>Fully Remote with Options to travel as and when needed</v>
      </c>
      <c r="L781" s="1" t="str">
        <f>IFERROR(__xludf.DUMMYFUNCTION("""COMPUTED_VALUE"""),"Employer who rewards learning and enables that environment")</f>
        <v>Employer who rewards learning and enables that environment</v>
      </c>
      <c r="M781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81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781" s="1" t="str">
        <f>IFERROR(__xludf.DUMMYFUNCTION("""COMPUTED_VALUE"""),"Manager who explains what is expected, sets a goal and helps achieve it")</f>
        <v>Manager who explains what is expected, sets a goal and helps achieve it</v>
      </c>
      <c r="P781" s="1" t="str">
        <f>IFERROR(__xludf.DUMMYFUNCTION("""COMPUTED_VALUE"""),"Work with 2 to 3 people in my team")</f>
        <v>Work with 2 to 3 people in my team</v>
      </c>
      <c r="Q781" s="1" t="str">
        <f>IFERROR(__xludf.DUMMYFUNCTION("""COMPUTED_VALUE"""),"Yes, I Understand this is gonna happen everywhere")</f>
        <v>Yes, I Understand this is gonna happen everywhere</v>
      </c>
      <c r="R781" s="1" t="str">
        <f>IFERROR(__xludf.DUMMYFUNCTION("""COMPUTED_VALUE"""),"This will be hard to do, but if it is the right company I would try")</f>
        <v>This will be hard to do, but if it is the right company I would try</v>
      </c>
      <c r="S781" s="1"/>
    </row>
    <row r="782">
      <c r="A782" s="2">
        <f>IFERROR(__xludf.DUMMYFUNCTION("""COMPUTED_VALUE"""),45022.650535277775)</f>
        <v>45022.65054</v>
      </c>
      <c r="B782" s="1" t="str">
        <f>IFERROR(__xludf.DUMMYFUNCTION("""COMPUTED_VALUE"""),"India")</f>
        <v>India</v>
      </c>
      <c r="C782" s="1">
        <f>IFERROR(__xludf.DUMMYFUNCTION("""COMPUTED_VALUE"""),560096.0)</f>
        <v>560096</v>
      </c>
      <c r="D782" s="1" t="str">
        <f>IFERROR(__xludf.DUMMYFUNCTION("""COMPUTED_VALUE"""),"Female")</f>
        <v>Female</v>
      </c>
      <c r="E782" s="1" t="str">
        <f>IFERROR(__xludf.DUMMYFUNCTION("""COMPUTED_VALUE"""),"People who have changed the world for better")</f>
        <v>People who have changed the world for better</v>
      </c>
      <c r="F782" s="1" t="str">
        <f>IFERROR(__xludf.DUMMYFUNCTION("""COMPUTED_VALUE"""),"No, But if someone could bare the cost I will")</f>
        <v>No, But if someone could bare the cost I will</v>
      </c>
      <c r="G782" s="1" t="str">
        <f>IFERROR(__xludf.DUMMYFUNCTION("""COMPUTED_VALUE"""),"This will be hard to do, but if it is the right company I would try")</f>
        <v>This will be hard to do, but if it is the right company I would try</v>
      </c>
      <c r="H782" s="1" t="str">
        <f>IFERROR(__xludf.DUMMYFUNCTION("""COMPUTED_VALUE"""),"No")</f>
        <v>No</v>
      </c>
      <c r="I782" s="1" t="str">
        <f>IFERROR(__xludf.DUMMYFUNCTION("""COMPUTED_VALUE"""),"Will NOT work for them")</f>
        <v>Will NOT work for them</v>
      </c>
      <c r="J782" s="1">
        <f>IFERROR(__xludf.DUMMYFUNCTION("""COMPUTED_VALUE"""),5.0)</f>
        <v>5</v>
      </c>
      <c r="K782" s="1" t="str">
        <f>IFERROR(__xludf.DUMMYFUNCTION("""COMPUTED_VALUE"""),"Hybrid Working Environment with more than 15 days a month at office")</f>
        <v>Hybrid Working Environment with more than 15 days a month at office</v>
      </c>
      <c r="L782" s="1" t="str">
        <f>IFERROR(__xludf.DUMMYFUNCTION("""COMPUTED_VALUE"""),"Employer who rewards learning and enables that environment")</f>
        <v>Employer who rewards learning and enables that environment</v>
      </c>
      <c r="M78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82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782" s="1" t="str">
        <f>IFERROR(__xludf.DUMMYFUNCTION("""COMPUTED_VALUE"""),"Manager who explains what is expected, sets a goal and helps achieve it")</f>
        <v>Manager who explains what is expected, sets a goal and helps achieve it</v>
      </c>
      <c r="P782" s="1" t="str">
        <f>IFERROR(__xludf.DUMMYFUNCTION("""COMPUTED_VALUE"""),"Work with 2 to 3 people in my team, Work with 5 to 6 people in my team")</f>
        <v>Work with 2 to 3 people in my team, Work with 5 to 6 people in my team</v>
      </c>
      <c r="Q782" s="1" t="str">
        <f>IFERROR(__xludf.DUMMYFUNCTION("""COMPUTED_VALUE"""),"No")</f>
        <v>No</v>
      </c>
      <c r="R782" s="1" t="str">
        <f>IFERROR(__xludf.DUMMYFUNCTION("""COMPUTED_VALUE"""),"This will be hard to do, but if it is the right company I would try")</f>
        <v>This will be hard to do, but if it is the right company I would try</v>
      </c>
      <c r="S782" s="1"/>
    </row>
    <row r="783">
      <c r="A783" s="2">
        <f>IFERROR(__xludf.DUMMYFUNCTION("""COMPUTED_VALUE"""),45022.6526775463)</f>
        <v>45022.65268</v>
      </c>
      <c r="B783" s="1" t="str">
        <f>IFERROR(__xludf.DUMMYFUNCTION("""COMPUTED_VALUE"""),"India")</f>
        <v>India</v>
      </c>
      <c r="C783" s="1">
        <f>IFERROR(__xludf.DUMMYFUNCTION("""COMPUTED_VALUE"""),380006.0)</f>
        <v>380006</v>
      </c>
      <c r="D783" s="1" t="str">
        <f>IFERROR(__xludf.DUMMYFUNCTION("""COMPUTED_VALUE"""),"Male")</f>
        <v>Male</v>
      </c>
      <c r="E783" s="1" t="str">
        <f>IFERROR(__xludf.DUMMYFUNCTION("""COMPUTED_VALUE"""),"People who have changed the world for better")</f>
        <v>People who have changed the world for better</v>
      </c>
      <c r="F783" s="1" t="str">
        <f>IFERROR(__xludf.DUMMYFUNCTION("""COMPUTED_VALUE"""),"No, But if someone could bare the cost I will")</f>
        <v>No, But if someone could bare the cost I will</v>
      </c>
      <c r="G783" s="1" t="str">
        <f>IFERROR(__xludf.DUMMYFUNCTION("""COMPUTED_VALUE"""),"Will work for 3 years or more")</f>
        <v>Will work for 3 years or more</v>
      </c>
      <c r="H783" s="1" t="str">
        <f>IFERROR(__xludf.DUMMYFUNCTION("""COMPUTED_VALUE"""),"No")</f>
        <v>No</v>
      </c>
      <c r="I783" s="1" t="str">
        <f>IFERROR(__xludf.DUMMYFUNCTION("""COMPUTED_VALUE"""),"Will NOT work for them")</f>
        <v>Will NOT work for them</v>
      </c>
      <c r="J783" s="1">
        <f>IFERROR(__xludf.DUMMYFUNCTION("""COMPUTED_VALUE"""),3.0)</f>
        <v>3</v>
      </c>
      <c r="K783" s="1" t="str">
        <f>IFERROR(__xludf.DUMMYFUNCTION("""COMPUTED_VALUE"""),"Fully Remote with Options to travel as and when needed")</f>
        <v>Fully Remote with Options to travel as and when needed</v>
      </c>
      <c r="L7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8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83" s="1" t="str">
        <f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783" s="1" t="str">
        <f>IFERROR(__xludf.DUMMYFUNCTION("""COMPUTED_VALUE"""),"Manager who explains what is expected, sets a goal and helps achieve it")</f>
        <v>Manager who explains what is expected, sets a goal and helps achieve it</v>
      </c>
      <c r="P783" s="1" t="str">
        <f>IFERROR(__xludf.DUMMYFUNCTION("""COMPUTED_VALUE"""),"Work with 5 to 6 people in my team")</f>
        <v>Work with 5 to 6 people in my team</v>
      </c>
      <c r="Q783" s="1" t="str">
        <f>IFERROR(__xludf.DUMMYFUNCTION("""COMPUTED_VALUE"""),"No")</f>
        <v>No</v>
      </c>
      <c r="R783" s="1" t="str">
        <f>IFERROR(__xludf.DUMMYFUNCTION("""COMPUTED_VALUE"""),"This will be hard to do, but if it is the right company I would try")</f>
        <v>This will be hard to do, but if it is the right company I would try</v>
      </c>
      <c r="S783" s="1"/>
    </row>
    <row r="784">
      <c r="A784" s="2">
        <f>IFERROR(__xludf.DUMMYFUNCTION("""COMPUTED_VALUE"""),45022.65470695602)</f>
        <v>45022.65471</v>
      </c>
      <c r="B784" s="1" t="str">
        <f>IFERROR(__xludf.DUMMYFUNCTION("""COMPUTED_VALUE"""),"India")</f>
        <v>India</v>
      </c>
      <c r="C784" s="1">
        <f>IFERROR(__xludf.DUMMYFUNCTION("""COMPUTED_VALUE"""),507001.0)</f>
        <v>507001</v>
      </c>
      <c r="D784" s="1" t="str">
        <f>IFERROR(__xludf.DUMMYFUNCTION("""COMPUTED_VALUE"""),"Female")</f>
        <v>Female</v>
      </c>
      <c r="E784" s="1" t="str">
        <f>IFERROR(__xludf.DUMMYFUNCTION("""COMPUTED_VALUE"""),"Influencers who had successful careers")</f>
        <v>Influencers who had successful careers</v>
      </c>
      <c r="F784" s="1" t="str">
        <f>IFERROR(__xludf.DUMMYFUNCTION("""COMPUTED_VALUE"""),"No I would not be pursuing Higher Education outside of India")</f>
        <v>No I would not be pursuing Higher Education outside of India</v>
      </c>
      <c r="G784" s="1" t="str">
        <f>IFERROR(__xludf.DUMMYFUNCTION("""COMPUTED_VALUE"""),"This will be hard to do, but if it is the right company I would try")</f>
        <v>This will be hard to do, but if it is the right company I would try</v>
      </c>
      <c r="H784" s="1" t="str">
        <f>IFERROR(__xludf.DUMMYFUNCTION("""COMPUTED_VALUE"""),"Yes")</f>
        <v>Yes</v>
      </c>
      <c r="I784" s="1" t="str">
        <f>IFERROR(__xludf.DUMMYFUNCTION("""COMPUTED_VALUE"""),"Will NOT work for them")</f>
        <v>Will NOT work for them</v>
      </c>
      <c r="J784" s="1">
        <f>IFERROR(__xludf.DUMMYFUNCTION("""COMPUTED_VALUE"""),6.0)</f>
        <v>6</v>
      </c>
      <c r="K784" s="1" t="str">
        <f>IFERROR(__xludf.DUMMYFUNCTION("""COMPUTED_VALUE"""),"Hybrid Working Environment with less than 3 days a month at office")</f>
        <v>Hybrid Working Environment with less than 3 days a month at office</v>
      </c>
      <c r="L784" s="1" t="str">
        <f>IFERROR(__xludf.DUMMYFUNCTION("""COMPUTED_VALUE"""),"Employer who rewards learning and enables that environment")</f>
        <v>Employer who rewards learning and enables that environment</v>
      </c>
      <c r="M78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784" s="1" t="str">
        <f>IFERROR(__xludf.DUMMYFUNCTION("""COMPUTED_VALUE"""),"Design and Creative strategy in any company, Build and develop a Team, An Artificial Intelligence Specialist / Talking to Robots, Manufacturing / Oil and Gas/ Construction / Hard Physical Work related")</f>
        <v>Design and Creative strategy in any company, Build and develop a Team, An Artificial Intelligence Specialist / Talking to Robots, Manufacturing / Oil and Gas/ Construction / Hard Physical Work related</v>
      </c>
      <c r="O784" s="1" t="str">
        <f>IFERROR(__xludf.DUMMYFUNCTION("""COMPUTED_VALUE"""),"Manager who explains what is expected, sets a goal and helps achieve it")</f>
        <v>Manager who explains what is expected, sets a goal and helps achieve it</v>
      </c>
      <c r="P784" s="1" t="str">
        <f>IFERROR(__xludf.DUMMYFUNCTION("""COMPUTED_VALUE"""),"Work with 2 to 3 people in my team")</f>
        <v>Work with 2 to 3 people in my team</v>
      </c>
      <c r="Q784" s="1" t="str">
        <f>IFERROR(__xludf.DUMMYFUNCTION("""COMPUTED_VALUE"""),"Yes, I Understand this is gonna happen everywhere")</f>
        <v>Yes, I Understand this is gonna happen everywhere</v>
      </c>
      <c r="R784" s="1" t="str">
        <f>IFERROR(__xludf.DUMMYFUNCTION("""COMPUTED_VALUE"""),"No way")</f>
        <v>No way</v>
      </c>
      <c r="S784" s="1"/>
    </row>
    <row r="785">
      <c r="A785" s="2">
        <f>IFERROR(__xludf.DUMMYFUNCTION("""COMPUTED_VALUE"""),45022.66011196759)</f>
        <v>45022.66011</v>
      </c>
      <c r="B785" s="1" t="str">
        <f>IFERROR(__xludf.DUMMYFUNCTION("""COMPUTED_VALUE"""),"India")</f>
        <v>India</v>
      </c>
      <c r="C785" s="1">
        <f>IFERROR(__xludf.DUMMYFUNCTION("""COMPUTED_VALUE"""),380026.0)</f>
        <v>380026</v>
      </c>
      <c r="D785" s="1" t="str">
        <f>IFERROR(__xludf.DUMMYFUNCTION("""COMPUTED_VALUE"""),"Male")</f>
        <v>Male</v>
      </c>
      <c r="E785" s="1" t="str">
        <f>IFERROR(__xludf.DUMMYFUNCTION("""COMPUTED_VALUE"""),"My Parents")</f>
        <v>My Parents</v>
      </c>
      <c r="F785" s="1" t="str">
        <f>IFERROR(__xludf.DUMMYFUNCTION("""COMPUTED_VALUE"""),"No I would not be pursuing Higher Education outside of India")</f>
        <v>No I would not be pursuing Higher Education outside of India</v>
      </c>
      <c r="G785" s="1" t="str">
        <f>IFERROR(__xludf.DUMMYFUNCTION("""COMPUTED_VALUE"""),"This will be hard to do, but if it is the right company I would try")</f>
        <v>This will be hard to do, but if it is the right company I would try</v>
      </c>
      <c r="H785" s="1" t="str">
        <f>IFERROR(__xludf.DUMMYFUNCTION("""COMPUTED_VALUE"""),"No")</f>
        <v>No</v>
      </c>
      <c r="I785" s="1" t="str">
        <f>IFERROR(__xludf.DUMMYFUNCTION("""COMPUTED_VALUE"""),"Will NOT work for them")</f>
        <v>Will NOT work for them</v>
      </c>
      <c r="J785" s="1">
        <f>IFERROR(__xludf.DUMMYFUNCTION("""COMPUTED_VALUE"""),5.0)</f>
        <v>5</v>
      </c>
      <c r="K785" s="1" t="str">
        <f>IFERROR(__xludf.DUMMYFUNCTION("""COMPUTED_VALUE"""),"Hybrid Working Environment with more than 15 days a month at office")</f>
        <v>Hybrid Working Environment with more than 15 days a month at office</v>
      </c>
      <c r="L785" s="1" t="str">
        <f>IFERROR(__xludf.DUMMYFUNCTION("""COMPUTED_VALUE"""),"Employer who rewards learning and enables that environment")</f>
        <v>Employer who rewards learning and enables that environment</v>
      </c>
      <c r="M78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85" s="1" t="str">
        <f>IFERROR(__xludf.DUMMYFUNCTION("""COMPUTED_VALUE"""),"Design and Creative strategy in any company, Teaching in any of the institutes/colleges/online or offline, Become a content Creator in some platform, Manufacturing / Oil and Gas/ Construction / Hard Physical Work related")</f>
        <v>Design and Creative strategy in any company, Teaching in any of the institutes/colleges/online or offline, Become a content Creator in some platform, Manufacturing / Oil and Gas/ Construction / Hard Physical Work related</v>
      </c>
      <c r="O785" s="1" t="str">
        <f>IFERROR(__xludf.DUMMYFUNCTION("""COMPUTED_VALUE"""),"Manager who sets goal and helps me achieve it")</f>
        <v>Manager who sets goal and helps me achieve it</v>
      </c>
      <c r="P785" s="1" t="str">
        <f>IFERROR(__xludf.DUMMYFUNCTION("""COMPUTED_VALUE"""),"Work with more than 10 people in my team")</f>
        <v>Work with more than 10 people in my team</v>
      </c>
      <c r="Q785" s="1" t="str">
        <f>IFERROR(__xludf.DUMMYFUNCTION("""COMPUTED_VALUE"""),"No")</f>
        <v>No</v>
      </c>
      <c r="R785" s="1" t="str">
        <f>IFERROR(__xludf.DUMMYFUNCTION("""COMPUTED_VALUE"""),"This will be hard to do, but if it is the right company I would try")</f>
        <v>This will be hard to do, but if it is the right company I would try</v>
      </c>
      <c r="S785" s="1"/>
    </row>
    <row r="786">
      <c r="A786" s="2">
        <f>IFERROR(__xludf.DUMMYFUNCTION("""COMPUTED_VALUE"""),45022.67315899306)</f>
        <v>45022.67316</v>
      </c>
      <c r="B786" s="1" t="str">
        <f>IFERROR(__xludf.DUMMYFUNCTION("""COMPUTED_VALUE"""),"Others")</f>
        <v>Others</v>
      </c>
      <c r="C786" s="1">
        <f>IFERROR(__xludf.DUMMYFUNCTION("""COMPUTED_VALUE"""),2911.0)</f>
        <v>2911</v>
      </c>
      <c r="D786" s="1" t="str">
        <f>IFERROR(__xludf.DUMMYFUNCTION("""COMPUTED_VALUE"""),"Female")</f>
        <v>Female</v>
      </c>
      <c r="E786" s="1" t="str">
        <f>IFERROR(__xludf.DUMMYFUNCTION("""COMPUTED_VALUE"""),"People who have changed the world for better")</f>
        <v>People who have changed the world for better</v>
      </c>
      <c r="F786" s="1" t="str">
        <f>IFERROR(__xludf.DUMMYFUNCTION("""COMPUTED_VALUE"""),"Yes, I will earn and do that")</f>
        <v>Yes, I will earn and do that</v>
      </c>
      <c r="G786" s="1" t="str">
        <f>IFERROR(__xludf.DUMMYFUNCTION("""COMPUTED_VALUE"""),"Will work for 3 years or more")</f>
        <v>Will work for 3 years or more</v>
      </c>
      <c r="H786" s="1" t="str">
        <f>IFERROR(__xludf.DUMMYFUNCTION("""COMPUTED_VALUE"""),"No")</f>
        <v>No</v>
      </c>
      <c r="I786" s="1" t="str">
        <f>IFERROR(__xludf.DUMMYFUNCTION("""COMPUTED_VALUE"""),"Will NOT work for them")</f>
        <v>Will NOT work for them</v>
      </c>
      <c r="J786" s="1">
        <f>IFERROR(__xludf.DUMMYFUNCTION("""COMPUTED_VALUE"""),10.0)</f>
        <v>10</v>
      </c>
      <c r="K786" s="1" t="str">
        <f>IFERROR(__xludf.DUMMYFUNCTION("""COMPUTED_VALUE"""),"Fully Remote with Options to travel as and when needed")</f>
        <v>Fully Remote with Options to travel as and when needed</v>
      </c>
      <c r="L786" s="1" t="str">
        <f>IFERROR(__xludf.DUMMYFUNCTION("""COMPUTED_VALUE"""),"Employer who appreciates learning and enables that environment")</f>
        <v>Employer who appreciates learning and enables that environment</v>
      </c>
      <c r="M78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86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786" s="1" t="str">
        <f>IFERROR(__xludf.DUMMYFUNCTION("""COMPUTED_VALUE"""),"Manager who explains what is expected, sets a goal and helps achieve it")</f>
        <v>Manager who explains what is expected, sets a goal and helps achieve it</v>
      </c>
      <c r="P786" s="1" t="str">
        <f>IFERROR(__xludf.DUMMYFUNCTION("""COMPUTED_VALUE"""),"Work with more than 10 people in my team")</f>
        <v>Work with more than 10 people in my team</v>
      </c>
      <c r="Q786" s="1" t="str">
        <f>IFERROR(__xludf.DUMMYFUNCTION("""COMPUTED_VALUE"""),"Yes, I Understand this is gonna happen everywhere")</f>
        <v>Yes, I Understand this is gonna happen everywhere</v>
      </c>
      <c r="R786" s="1" t="str">
        <f>IFERROR(__xludf.DUMMYFUNCTION("""COMPUTED_VALUE"""),"This will be hard to do, but if it is the right company I would try")</f>
        <v>This will be hard to do, but if it is the right company I would try</v>
      </c>
      <c r="S786" s="1"/>
    </row>
    <row r="787">
      <c r="A787" s="2">
        <f>IFERROR(__xludf.DUMMYFUNCTION("""COMPUTED_VALUE"""),45022.677188761576)</f>
        <v>45022.67719</v>
      </c>
      <c r="B787" s="1" t="str">
        <f>IFERROR(__xludf.DUMMYFUNCTION("""COMPUTED_VALUE"""),"India")</f>
        <v>India</v>
      </c>
      <c r="C787" s="1">
        <f>IFERROR(__xludf.DUMMYFUNCTION("""COMPUTED_VALUE"""),380054.0)</f>
        <v>380054</v>
      </c>
      <c r="D787" s="1" t="str">
        <f>IFERROR(__xludf.DUMMYFUNCTION("""COMPUTED_VALUE"""),"Female")</f>
        <v>Female</v>
      </c>
      <c r="E787" s="1" t="str">
        <f>IFERROR(__xludf.DUMMYFUNCTION("""COMPUTED_VALUE"""),"People from my circle, but not family members")</f>
        <v>People from my circle, but not family members</v>
      </c>
      <c r="F787" s="1" t="str">
        <f>IFERROR(__xludf.DUMMYFUNCTION("""COMPUTED_VALUE"""),"Yes, I will earn and do that")</f>
        <v>Yes, I will earn and do that</v>
      </c>
      <c r="G787" s="1" t="str">
        <f>IFERROR(__xludf.DUMMYFUNCTION("""COMPUTED_VALUE"""),"Will work for 3 years or more")</f>
        <v>Will work for 3 years or more</v>
      </c>
      <c r="H787" s="1" t="str">
        <f>IFERROR(__xludf.DUMMYFUNCTION("""COMPUTED_VALUE"""),"Yes")</f>
        <v>Yes</v>
      </c>
      <c r="I787" s="1" t="str">
        <f>IFERROR(__xludf.DUMMYFUNCTION("""COMPUTED_VALUE"""),"Will NOT work for them")</f>
        <v>Will NOT work for them</v>
      </c>
      <c r="J787" s="1">
        <f>IFERROR(__xludf.DUMMYFUNCTION("""COMPUTED_VALUE"""),9.0)</f>
        <v>9</v>
      </c>
      <c r="K787" s="1" t="str">
        <f>IFERROR(__xludf.DUMMYFUNCTION("""COMPUTED_VALUE"""),"Hybrid Working Environment with more than 15 days a month at office")</f>
        <v>Hybrid Working Environment with more than 15 days a month at office</v>
      </c>
      <c r="L787" s="1" t="str">
        <f>IFERROR(__xludf.DUMMYFUNCTION("""COMPUTED_VALUE"""),"Employer who rewards learning and enables that environment")</f>
        <v>Employer who rewards learning and enables that environment</v>
      </c>
      <c r="M78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87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787" s="1" t="str">
        <f>IFERROR(__xludf.DUMMYFUNCTION("""COMPUTED_VALUE"""),"Manager who explains what is expected, sets a goal and helps achieve it")</f>
        <v>Manager who explains what is expected, sets a goal and helps achieve it</v>
      </c>
      <c r="P787" s="1" t="str">
        <f>IFERROR(__xludf.DUMMYFUNCTION("""COMPUTED_VALUE"""),"Work with 5 to 6 people in my team")</f>
        <v>Work with 5 to 6 people in my team</v>
      </c>
      <c r="Q787" s="1" t="str">
        <f>IFERROR(__xludf.DUMMYFUNCTION("""COMPUTED_VALUE"""),"I have NO other choice")</f>
        <v>I have NO other choice</v>
      </c>
      <c r="R787" s="1" t="str">
        <f>IFERROR(__xludf.DUMMYFUNCTION("""COMPUTED_VALUE"""),"This will be hard to do, but if it is the right company I would try")</f>
        <v>This will be hard to do, but if it is the right company I would try</v>
      </c>
      <c r="S787" s="1"/>
    </row>
    <row r="788">
      <c r="A788" s="2">
        <f>IFERROR(__xludf.DUMMYFUNCTION("""COMPUTED_VALUE"""),45022.67764326389)</f>
        <v>45022.67764</v>
      </c>
      <c r="B788" s="1" t="str">
        <f>IFERROR(__xludf.DUMMYFUNCTION("""COMPUTED_VALUE"""),"India")</f>
        <v>India</v>
      </c>
      <c r="C788" s="1">
        <f>IFERROR(__xludf.DUMMYFUNCTION("""COMPUTED_VALUE"""),173212.0)</f>
        <v>173212</v>
      </c>
      <c r="D788" s="1" t="str">
        <f>IFERROR(__xludf.DUMMYFUNCTION("""COMPUTED_VALUE"""),"Male")</f>
        <v>Male</v>
      </c>
      <c r="E788" s="1" t="str">
        <f>IFERROR(__xludf.DUMMYFUNCTION("""COMPUTED_VALUE"""),"My Parents")</f>
        <v>My Parents</v>
      </c>
      <c r="F788" s="1" t="str">
        <f>IFERROR(__xludf.DUMMYFUNCTION("""COMPUTED_VALUE"""),"No I would not be pursuing Higher Education outside of India")</f>
        <v>No I would not be pursuing Higher Education outside of India</v>
      </c>
      <c r="G788" s="1" t="str">
        <f>IFERROR(__xludf.DUMMYFUNCTION("""COMPUTED_VALUE"""),"This will be hard to do, but if it is the right company I would try")</f>
        <v>This will be hard to do, but if it is the right company I would try</v>
      </c>
      <c r="H788" s="1" t="str">
        <f>IFERROR(__xludf.DUMMYFUNCTION("""COMPUTED_VALUE"""),"No")</f>
        <v>No</v>
      </c>
      <c r="I788" s="1" t="str">
        <f>IFERROR(__xludf.DUMMYFUNCTION("""COMPUTED_VALUE"""),"Will NOT work for them")</f>
        <v>Will NOT work for them</v>
      </c>
      <c r="J788" s="1">
        <f>IFERROR(__xludf.DUMMYFUNCTION("""COMPUTED_VALUE"""),5.0)</f>
        <v>5</v>
      </c>
      <c r="K788" s="1" t="str">
        <f>IFERROR(__xludf.DUMMYFUNCTION("""COMPUTED_VALUE"""),"Fully Remote with Options to travel as and when needed")</f>
        <v>Fully Remote with Options to travel as and when needed</v>
      </c>
      <c r="L7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8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88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788" s="1" t="str">
        <f>IFERROR(__xludf.DUMMYFUNCTION("""COMPUTED_VALUE"""),"Manager who explains what is expected, sets a goal and helps achieve it")</f>
        <v>Manager who explains what is expected, sets a goal and helps achieve it</v>
      </c>
      <c r="P788" s="1" t="str">
        <f>IFERROR(__xludf.DUMMYFUNCTION("""COMPUTED_VALUE"""),"Work with 2 to 3 people in my team")</f>
        <v>Work with 2 to 3 people in my team</v>
      </c>
      <c r="Q788" s="1" t="str">
        <f>IFERROR(__xludf.DUMMYFUNCTION("""COMPUTED_VALUE"""),"Yes, I Understand this is gonna happen everywhere")</f>
        <v>Yes, I Understand this is gonna happen everywhere</v>
      </c>
      <c r="R788" s="1" t="str">
        <f>IFERROR(__xludf.DUMMYFUNCTION("""COMPUTED_VALUE"""),"This will be hard to do, but if it is the right company I would try")</f>
        <v>This will be hard to do, but if it is the right company I would try</v>
      </c>
      <c r="S788" s="1"/>
    </row>
    <row r="789">
      <c r="A789" s="2">
        <f>IFERROR(__xludf.DUMMYFUNCTION("""COMPUTED_VALUE"""),45022.68150003473)</f>
        <v>45022.6815</v>
      </c>
      <c r="B789" s="1" t="str">
        <f>IFERROR(__xludf.DUMMYFUNCTION("""COMPUTED_VALUE"""),"India")</f>
        <v>India</v>
      </c>
      <c r="C789" s="1">
        <f>IFERROR(__xludf.DUMMYFUNCTION("""COMPUTED_VALUE"""),507002.0)</f>
        <v>507002</v>
      </c>
      <c r="D789" s="1" t="str">
        <f>IFERROR(__xludf.DUMMYFUNCTION("""COMPUTED_VALUE"""),"Female")</f>
        <v>Female</v>
      </c>
      <c r="E789" s="1" t="str">
        <f>IFERROR(__xludf.DUMMYFUNCTION("""COMPUTED_VALUE"""),"People from my circle, but not family members")</f>
        <v>People from my circle, but not family members</v>
      </c>
      <c r="F789" s="1" t="str">
        <f>IFERROR(__xludf.DUMMYFUNCTION("""COMPUTED_VALUE"""),"No I would not be pursuing Higher Education outside of India")</f>
        <v>No I would not be pursuing Higher Education outside of India</v>
      </c>
      <c r="G789" s="1" t="str">
        <f>IFERROR(__xludf.DUMMYFUNCTION("""COMPUTED_VALUE"""),"Will work for 3 years or more")</f>
        <v>Will work for 3 years or more</v>
      </c>
      <c r="H789" s="1" t="str">
        <f>IFERROR(__xludf.DUMMYFUNCTION("""COMPUTED_VALUE"""),"Yes")</f>
        <v>Yes</v>
      </c>
      <c r="I789" s="1" t="str">
        <f>IFERROR(__xludf.DUMMYFUNCTION("""COMPUTED_VALUE"""),"Will NOT work for them")</f>
        <v>Will NOT work for them</v>
      </c>
      <c r="J789" s="1">
        <f>IFERROR(__xludf.DUMMYFUNCTION("""COMPUTED_VALUE"""),10.0)</f>
        <v>10</v>
      </c>
      <c r="K789" s="1" t="str">
        <f>IFERROR(__xludf.DUMMYFUNCTION("""COMPUTED_VALUE"""),"Fully Remote with No option to visit offices")</f>
        <v>Fully Remote with No option to visit offices</v>
      </c>
      <c r="L789" s="1" t="str">
        <f>IFERROR(__xludf.DUMMYFUNCTION("""COMPUTED_VALUE"""),"Employer who rewards learning and enables that environment")</f>
        <v>Employer who rewards learning and enables that environment</v>
      </c>
      <c r="M78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89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789" s="1" t="str">
        <f>IFERROR(__xludf.DUMMYFUNCTION("""COMPUTED_VALUE"""),"Manager who sets goal and helps me achieve it")</f>
        <v>Manager who sets goal and helps me achieve it</v>
      </c>
      <c r="P789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89" s="1" t="str">
        <f>IFERROR(__xludf.DUMMYFUNCTION("""COMPUTED_VALUE"""),"Yes, I Understand this is gonna happen everywhere")</f>
        <v>Yes, I Understand this is gonna happen everywhere</v>
      </c>
      <c r="R789" s="1" t="str">
        <f>IFERROR(__xludf.DUMMYFUNCTION("""COMPUTED_VALUE"""),"This will be hard to do, but if it is the right company I would try")</f>
        <v>This will be hard to do, but if it is the right company I would try</v>
      </c>
      <c r="S789" s="1"/>
    </row>
    <row r="790">
      <c r="A790" s="2">
        <f>IFERROR(__xludf.DUMMYFUNCTION("""COMPUTED_VALUE"""),45022.68518266204)</f>
        <v>45022.68518</v>
      </c>
      <c r="B790" s="1" t="str">
        <f>IFERROR(__xludf.DUMMYFUNCTION("""COMPUTED_VALUE"""),"India")</f>
        <v>India</v>
      </c>
      <c r="C790" s="1">
        <f>IFERROR(__xludf.DUMMYFUNCTION("""COMPUTED_VALUE"""),110001.0)</f>
        <v>110001</v>
      </c>
      <c r="D790" s="1" t="str">
        <f>IFERROR(__xludf.DUMMYFUNCTION("""COMPUTED_VALUE"""),"Female")</f>
        <v>Female</v>
      </c>
      <c r="E790" s="1" t="str">
        <f>IFERROR(__xludf.DUMMYFUNCTION("""COMPUTED_VALUE"""),"People who have changed the world for better")</f>
        <v>People who have changed the world for better</v>
      </c>
      <c r="F790" s="1" t="str">
        <f>IFERROR(__xludf.DUMMYFUNCTION("""COMPUTED_VALUE"""),"Yes, I will earn and do that")</f>
        <v>Yes, I will earn and do that</v>
      </c>
      <c r="G790" s="1" t="str">
        <f>IFERROR(__xludf.DUMMYFUNCTION("""COMPUTED_VALUE"""),"Will work for 3 years or more")</f>
        <v>Will work for 3 years or more</v>
      </c>
      <c r="H790" s="1" t="str">
        <f>IFERROR(__xludf.DUMMYFUNCTION("""COMPUTED_VALUE"""),"Yes")</f>
        <v>Yes</v>
      </c>
      <c r="I790" s="1" t="str">
        <f>IFERROR(__xludf.DUMMYFUNCTION("""COMPUTED_VALUE"""),"Will work for them")</f>
        <v>Will work for them</v>
      </c>
      <c r="J790" s="1">
        <f>IFERROR(__xludf.DUMMYFUNCTION("""COMPUTED_VALUE"""),1.0)</f>
        <v>1</v>
      </c>
      <c r="K790" s="1" t="str">
        <f>IFERROR(__xludf.DUMMYFUNCTION("""COMPUTED_VALUE"""),"Every Day Office Environment")</f>
        <v>Every Day Office Environment</v>
      </c>
      <c r="L790" s="1" t="str">
        <f>IFERROR(__xludf.DUMMYFUNCTION("""COMPUTED_VALUE"""),"Employer who rewards learning and enables that environment")</f>
        <v>Employer who rewards learning and enables that environment</v>
      </c>
      <c r="M79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90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790" s="1" t="str">
        <f>IFERROR(__xludf.DUMMYFUNCTION("""COMPUTED_VALUE"""),"Manager who sets goal and helps me achieve it")</f>
        <v>Manager who sets goal and helps me achieve it</v>
      </c>
      <c r="P790" s="1" t="str">
        <f>IFERROR(__xludf.DUMMYFUNCTION("""COMPUTED_VALUE"""),"Work with more than 10 people in my team")</f>
        <v>Work with more than 10 people in my team</v>
      </c>
      <c r="Q790" s="1" t="str">
        <f>IFERROR(__xludf.DUMMYFUNCTION("""COMPUTED_VALUE"""),"No")</f>
        <v>No</v>
      </c>
      <c r="R790" s="1" t="str">
        <f>IFERROR(__xludf.DUMMYFUNCTION("""COMPUTED_VALUE"""),"Will work for 7 years or more")</f>
        <v>Will work for 7 years or more</v>
      </c>
      <c r="S790" s="1"/>
    </row>
    <row r="791">
      <c r="A791" s="2">
        <f>IFERROR(__xludf.DUMMYFUNCTION("""COMPUTED_VALUE"""),45022.68991671296)</f>
        <v>45022.68992</v>
      </c>
      <c r="B791" s="1" t="str">
        <f>IFERROR(__xludf.DUMMYFUNCTION("""COMPUTED_VALUE"""),"India")</f>
        <v>India</v>
      </c>
      <c r="C791" s="1">
        <f>IFERROR(__xludf.DUMMYFUNCTION("""COMPUTED_VALUE"""),500032.0)</f>
        <v>500032</v>
      </c>
      <c r="D791" s="1" t="str">
        <f>IFERROR(__xludf.DUMMYFUNCTION("""COMPUTED_VALUE"""),"Male")</f>
        <v>Male</v>
      </c>
      <c r="E791" s="1" t="str">
        <f>IFERROR(__xludf.DUMMYFUNCTION("""COMPUTED_VALUE"""),"People who have changed the world for better")</f>
        <v>People who have changed the world for better</v>
      </c>
      <c r="F791" s="1" t="str">
        <f>IFERROR(__xludf.DUMMYFUNCTION("""COMPUTED_VALUE"""),"Yes, I will earn and do that")</f>
        <v>Yes, I will earn and do that</v>
      </c>
      <c r="G791" s="1" t="str">
        <f>IFERROR(__xludf.DUMMYFUNCTION("""COMPUTED_VALUE"""),"Will work for 3 years or more")</f>
        <v>Will work for 3 years or more</v>
      </c>
      <c r="H791" s="1" t="str">
        <f>IFERROR(__xludf.DUMMYFUNCTION("""COMPUTED_VALUE"""),"No")</f>
        <v>No</v>
      </c>
      <c r="I791" s="1" t="str">
        <f>IFERROR(__xludf.DUMMYFUNCTION("""COMPUTED_VALUE"""),"Will NOT work for them")</f>
        <v>Will NOT work for them</v>
      </c>
      <c r="J791" s="1">
        <f>IFERROR(__xludf.DUMMYFUNCTION("""COMPUTED_VALUE"""),5.0)</f>
        <v>5</v>
      </c>
      <c r="K791" s="1" t="str">
        <f>IFERROR(__xludf.DUMMYFUNCTION("""COMPUTED_VALUE"""),"Hybrid Working Environment with more than 15 days a month at office")</f>
        <v>Hybrid Working Environment with more than 15 days a month at office</v>
      </c>
      <c r="L7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9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791" s="1" t="str">
        <f>IFERROR(__xludf.DUMMYFUNCTION("""COMPUTED_VALUE"""),"Manager who explains what is expected, sets a goal and helps achieve it")</f>
        <v>Manager who explains what is expected, sets a goal and helps achieve it</v>
      </c>
      <c r="P791" s="1" t="str">
        <f>IFERROR(__xludf.DUMMYFUNCTION("""COMPUTED_VALUE"""),"Work with 7 to 10 or more people in my team")</f>
        <v>Work with 7 to 10 or more people in my team</v>
      </c>
      <c r="Q791" s="1" t="str">
        <f>IFERROR(__xludf.DUMMYFUNCTION("""COMPUTED_VALUE"""),"Yes, I Understand this is gonna happen everywhere")</f>
        <v>Yes, I Understand this is gonna happen everywhere</v>
      </c>
      <c r="R791" s="1" t="str">
        <f>IFERROR(__xludf.DUMMYFUNCTION("""COMPUTED_VALUE"""),"This will be hard to do, but if it is the right company I would try")</f>
        <v>This will be hard to do, but if it is the right company I would try</v>
      </c>
      <c r="S791" s="1"/>
    </row>
    <row r="792">
      <c r="A792" s="2">
        <f>IFERROR(__xludf.DUMMYFUNCTION("""COMPUTED_VALUE"""),45022.70950996528)</f>
        <v>45022.70951</v>
      </c>
      <c r="B792" s="1" t="str">
        <f>IFERROR(__xludf.DUMMYFUNCTION("""COMPUTED_VALUE"""),"India")</f>
        <v>India</v>
      </c>
      <c r="C792" s="1">
        <f>IFERROR(__xludf.DUMMYFUNCTION("""COMPUTED_VALUE"""),110059.0)</f>
        <v>110059</v>
      </c>
      <c r="D792" s="1" t="str">
        <f>IFERROR(__xludf.DUMMYFUNCTION("""COMPUTED_VALUE"""),"Female")</f>
        <v>Female</v>
      </c>
      <c r="E792" s="1" t="str">
        <f>IFERROR(__xludf.DUMMYFUNCTION("""COMPUTED_VALUE"""),"Influencers who had successful careers")</f>
        <v>Influencers who had successful careers</v>
      </c>
      <c r="F792" s="1" t="str">
        <f>IFERROR(__xludf.DUMMYFUNCTION("""COMPUTED_VALUE"""),"Yes, I will earn and do that")</f>
        <v>Yes, I will earn and do that</v>
      </c>
      <c r="G792" s="1" t="str">
        <f>IFERROR(__xludf.DUMMYFUNCTION("""COMPUTED_VALUE"""),"Will work for 3 years or more")</f>
        <v>Will work for 3 years or more</v>
      </c>
      <c r="H792" s="1" t="str">
        <f>IFERROR(__xludf.DUMMYFUNCTION("""COMPUTED_VALUE"""),"Yes")</f>
        <v>Yes</v>
      </c>
      <c r="I792" s="1" t="str">
        <f>IFERROR(__xludf.DUMMYFUNCTION("""COMPUTED_VALUE"""),"Will work for them")</f>
        <v>Will work for them</v>
      </c>
      <c r="J792" s="1">
        <f>IFERROR(__xludf.DUMMYFUNCTION("""COMPUTED_VALUE"""),10.0)</f>
        <v>10</v>
      </c>
      <c r="K792" s="1" t="str">
        <f>IFERROR(__xludf.DUMMYFUNCTION("""COMPUTED_VALUE"""),"Fully Remote with Options to travel as and when needed")</f>
        <v>Fully Remote with Options to travel as and when needed</v>
      </c>
      <c r="L792" s="1" t="str">
        <f>IFERROR(__xludf.DUMMYFUNCTION("""COMPUTED_VALUE"""),"Employer who rewards learning and enables that environment")</f>
        <v>Employer who rewards learning and enables that environment</v>
      </c>
      <c r="M7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92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792" s="1" t="str">
        <f>IFERROR(__xludf.DUMMYFUNCTION("""COMPUTED_VALUE"""),"Manager who explains what is expected, sets a goal and helps achieve it")</f>
        <v>Manager who explains what is expected, sets a goal and helps achieve it</v>
      </c>
      <c r="P792" s="1" t="str">
        <f>IFERROR(__xludf.DUMMYFUNCTION("""COMPUTED_VALUE"""),"Work alone, Work with 2 to 3 people in my team")</f>
        <v>Work alone, Work with 2 to 3 people in my team</v>
      </c>
      <c r="Q792" s="1" t="str">
        <f>IFERROR(__xludf.DUMMYFUNCTION("""COMPUTED_VALUE"""),"Yes, I Understand this is gonna happen everywhere")</f>
        <v>Yes, I Understand this is gonna happen everywhere</v>
      </c>
      <c r="R792" s="1" t="str">
        <f>IFERROR(__xludf.DUMMYFUNCTION("""COMPUTED_VALUE"""),"This will be hard to do, but if it is the right company I would try")</f>
        <v>This will be hard to do, but if it is the right company I would try</v>
      </c>
      <c r="S792" s="1"/>
    </row>
    <row r="793">
      <c r="A793" s="2">
        <f>IFERROR(__xludf.DUMMYFUNCTION("""COMPUTED_VALUE"""),45022.71347753472)</f>
        <v>45022.71348</v>
      </c>
      <c r="B793" s="1" t="str">
        <f>IFERROR(__xludf.DUMMYFUNCTION("""COMPUTED_VALUE"""),"India")</f>
        <v>India</v>
      </c>
      <c r="C793" s="1">
        <f>IFERROR(__xludf.DUMMYFUNCTION("""COMPUTED_VALUE"""),110063.0)</f>
        <v>110063</v>
      </c>
      <c r="D793" s="1" t="str">
        <f>IFERROR(__xludf.DUMMYFUNCTION("""COMPUTED_VALUE"""),"Male")</f>
        <v>Male</v>
      </c>
      <c r="E793" s="1" t="str">
        <f>IFERROR(__xludf.DUMMYFUNCTION("""COMPUTED_VALUE"""),"My Parents")</f>
        <v>My Parents</v>
      </c>
      <c r="F793" s="1" t="str">
        <f>IFERROR(__xludf.DUMMYFUNCTION("""COMPUTED_VALUE"""),"Yes, I will earn and do that")</f>
        <v>Yes, I will earn and do that</v>
      </c>
      <c r="G793" s="1" t="str">
        <f>IFERROR(__xludf.DUMMYFUNCTION("""COMPUTED_VALUE"""),"Will work for 3 years or more")</f>
        <v>Will work for 3 years or more</v>
      </c>
      <c r="H793" s="1" t="str">
        <f>IFERROR(__xludf.DUMMYFUNCTION("""COMPUTED_VALUE"""),"Yes")</f>
        <v>Yes</v>
      </c>
      <c r="I793" s="1" t="str">
        <f>IFERROR(__xludf.DUMMYFUNCTION("""COMPUTED_VALUE"""),"Will work for them")</f>
        <v>Will work for them</v>
      </c>
      <c r="J793" s="1">
        <f>IFERROR(__xludf.DUMMYFUNCTION("""COMPUTED_VALUE"""),3.0)</f>
        <v>3</v>
      </c>
      <c r="K793" s="1" t="str">
        <f>IFERROR(__xludf.DUMMYFUNCTION("""COMPUTED_VALUE"""),"Hybrid Working Environment with less than 3 days a month at office")</f>
        <v>Hybrid Working Environment with less than 3 days a month at office</v>
      </c>
      <c r="L793" s="1" t="str">
        <f>IFERROR(__xludf.DUMMYFUNCTION("""COMPUTED_VALUE"""),"Employer who appreciates learning and enables that environment")</f>
        <v>Employer who appreciates learning and enables that environment</v>
      </c>
      <c r="M79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93" s="1" t="str">
        <f>IFERROR(__xludf.DUMMYFUNCTION("""COMPUTED_VALUE"""),"Teaching in any of the institutes/colleges/online or offline, Build and develop a Team, Look deeply into Data and generate insights, Become a content Creator in some platform")</f>
        <v>Teaching in any of the institutes/colleges/online or offline, Build and develop a Team, Look deeply into Data and generate insights, Become a content Creator in some platform</v>
      </c>
      <c r="O793" s="1" t="str">
        <f>IFERROR(__xludf.DUMMYFUNCTION("""COMPUTED_VALUE"""),"Manager who sets targets and expects me to achieve it")</f>
        <v>Manager who sets targets and expects me to achieve it</v>
      </c>
      <c r="P793" s="1" t="str">
        <f>IFERROR(__xludf.DUMMYFUNCTION("""COMPUTED_VALUE"""),"Work with 7 to 10 or more people in my team")</f>
        <v>Work with 7 to 10 or more people in my team</v>
      </c>
      <c r="Q793" s="1" t="str">
        <f>IFERROR(__xludf.DUMMYFUNCTION("""COMPUTED_VALUE"""),"Yes, I Understand this is gonna happen everywhere")</f>
        <v>Yes, I Understand this is gonna happen everywhere</v>
      </c>
      <c r="R793" s="1" t="str">
        <f>IFERROR(__xludf.DUMMYFUNCTION("""COMPUTED_VALUE"""),"No way")</f>
        <v>No way</v>
      </c>
      <c r="S793" s="1"/>
    </row>
    <row r="794">
      <c r="A794" s="2">
        <f>IFERROR(__xludf.DUMMYFUNCTION("""COMPUTED_VALUE"""),45022.715279375)</f>
        <v>45022.71528</v>
      </c>
      <c r="B794" s="1" t="str">
        <f>IFERROR(__xludf.DUMMYFUNCTION("""COMPUTED_VALUE"""),"India")</f>
        <v>India</v>
      </c>
      <c r="C794" s="1">
        <f>IFERROR(__xludf.DUMMYFUNCTION("""COMPUTED_VALUE"""),380007.0)</f>
        <v>380007</v>
      </c>
      <c r="D794" s="1" t="str">
        <f>IFERROR(__xludf.DUMMYFUNCTION("""COMPUTED_VALUE"""),"Female")</f>
        <v>Female</v>
      </c>
      <c r="E794" s="1" t="str">
        <f>IFERROR(__xludf.DUMMYFUNCTION("""COMPUTED_VALUE"""),"My Parents")</f>
        <v>My Parents</v>
      </c>
      <c r="F794" s="1" t="str">
        <f>IFERROR(__xludf.DUMMYFUNCTION("""COMPUTED_VALUE"""),"No I would not be pursuing Higher Education outside of India")</f>
        <v>No I would not be pursuing Higher Education outside of India</v>
      </c>
      <c r="G794" s="1" t="str">
        <f>IFERROR(__xludf.DUMMYFUNCTION("""COMPUTED_VALUE"""),"This will be hard to do, but if it is the right company I would try")</f>
        <v>This will be hard to do, but if it is the right company I would try</v>
      </c>
      <c r="H794" s="1" t="str">
        <f>IFERROR(__xludf.DUMMYFUNCTION("""COMPUTED_VALUE"""),"No")</f>
        <v>No</v>
      </c>
      <c r="I794" s="1" t="str">
        <f>IFERROR(__xludf.DUMMYFUNCTION("""COMPUTED_VALUE"""),"Will NOT work for them")</f>
        <v>Will NOT work for them</v>
      </c>
      <c r="J794" s="1">
        <f>IFERROR(__xludf.DUMMYFUNCTION("""COMPUTED_VALUE"""),2.0)</f>
        <v>2</v>
      </c>
      <c r="K794" s="1" t="str">
        <f>IFERROR(__xludf.DUMMYFUNCTION("""COMPUTED_VALUE"""),"Every Day Office Environment")</f>
        <v>Every Day Office Environment</v>
      </c>
      <c r="L794" s="1" t="str">
        <f>IFERROR(__xludf.DUMMYFUNCTION("""COMPUTED_VALUE"""),"Employer who rewards learning and enables that environment")</f>
        <v>Employer who rewards learning and enables that environment</v>
      </c>
      <c r="M79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94" s="1" t="str">
        <f>IFERROR(__xludf.DUMMYFUNCTION("""COMPUTED_VALUE"""),"Design and Creative strategy in any company, Business Operations in any organization, Look deeply into Data and generate insights, I Want to sell things/Sales")</f>
        <v>Design and Creative strategy in any company, Business Operations in any organization, Look deeply into Data and generate insights, I Want to sell things/Sales</v>
      </c>
      <c r="O794" s="1" t="str">
        <f>IFERROR(__xludf.DUMMYFUNCTION("""COMPUTED_VALUE"""),"Manager who clearly describes what she/he needs")</f>
        <v>Manager who clearly describes what she/he needs</v>
      </c>
      <c r="P794" s="1" t="str">
        <f>IFERROR(__xludf.DUMMYFUNCTION("""COMPUTED_VALUE"""),"Work with 5 to 6 people in my team")</f>
        <v>Work with 5 to 6 people in my team</v>
      </c>
      <c r="Q794" s="1" t="str">
        <f>IFERROR(__xludf.DUMMYFUNCTION("""COMPUTED_VALUE"""),"No")</f>
        <v>No</v>
      </c>
      <c r="R794" s="1" t="str">
        <f>IFERROR(__xludf.DUMMYFUNCTION("""COMPUTED_VALUE"""),"No way")</f>
        <v>No way</v>
      </c>
      <c r="S794" s="1"/>
    </row>
    <row r="795">
      <c r="A795" s="2">
        <f>IFERROR(__xludf.DUMMYFUNCTION("""COMPUTED_VALUE"""),45022.71857597222)</f>
        <v>45022.71858</v>
      </c>
      <c r="B795" s="1" t="str">
        <f>IFERROR(__xludf.DUMMYFUNCTION("""COMPUTED_VALUE"""),"India")</f>
        <v>India</v>
      </c>
      <c r="C795" s="1">
        <f>IFERROR(__xludf.DUMMYFUNCTION("""COMPUTED_VALUE"""),500032.0)</f>
        <v>500032</v>
      </c>
      <c r="D795" s="1" t="str">
        <f>IFERROR(__xludf.DUMMYFUNCTION("""COMPUTED_VALUE"""),"Male")</f>
        <v>Male</v>
      </c>
      <c r="E795" s="1" t="str">
        <f>IFERROR(__xludf.DUMMYFUNCTION("""COMPUTED_VALUE"""),"My Parents")</f>
        <v>My Parents</v>
      </c>
      <c r="F795" s="1" t="str">
        <f>IFERROR(__xludf.DUMMYFUNCTION("""COMPUTED_VALUE"""),"No, But if someone could bare the cost I will")</f>
        <v>No, But if someone could bare the cost I will</v>
      </c>
      <c r="G795" s="1" t="str">
        <f>IFERROR(__xludf.DUMMYFUNCTION("""COMPUTED_VALUE"""),"Will work for 3 years or more")</f>
        <v>Will work for 3 years or more</v>
      </c>
      <c r="H795" s="1" t="str">
        <f>IFERROR(__xludf.DUMMYFUNCTION("""COMPUTED_VALUE"""),"Yes")</f>
        <v>Yes</v>
      </c>
      <c r="I795" s="1" t="str">
        <f>IFERROR(__xludf.DUMMYFUNCTION("""COMPUTED_VALUE"""),"Will work for them")</f>
        <v>Will work for them</v>
      </c>
      <c r="J795" s="1">
        <f>IFERROR(__xludf.DUMMYFUNCTION("""COMPUTED_VALUE"""),8.0)</f>
        <v>8</v>
      </c>
      <c r="K795" s="1" t="str">
        <f>IFERROR(__xludf.DUMMYFUNCTION("""COMPUTED_VALUE"""),"Fully Remote with No option to visit offices")</f>
        <v>Fully Remote with No option to visit offices</v>
      </c>
      <c r="L7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5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795" s="1" t="str">
        <f>IFERROR(__xludf.DUMMYFUNCTION("""COMPUTED_VALUE"""),"Teaching in any of the institutes/colleges/online or offline, Business Operations in any organization, Work in a BPO setup for some well known client, Work as a freelancer and do my thing my way")</f>
        <v>Teaching in any of the institutes/colleges/online or offline, Business Operations in any organization, Work in a BPO setup for some well known client, Work as a freelancer and do my thing my way</v>
      </c>
      <c r="O795" s="1" t="str">
        <f>IFERROR(__xludf.DUMMYFUNCTION("""COMPUTED_VALUE"""),"Manager who clearly describes what she/he needs")</f>
        <v>Manager who clearly describes what she/he needs</v>
      </c>
      <c r="P795" s="1" t="str">
        <f>IFERROR(__xludf.DUMMYFUNCTION("""COMPUTED_VALUE"""),"Work with 5 to 6 people in my team")</f>
        <v>Work with 5 to 6 people in my team</v>
      </c>
      <c r="Q795" s="1" t="str">
        <f>IFERROR(__xludf.DUMMYFUNCTION("""COMPUTED_VALUE"""),"Yes, I Understand this is gonna happen everywhere")</f>
        <v>Yes, I Understand this is gonna happen everywhere</v>
      </c>
      <c r="R795" s="1" t="str">
        <f>IFERROR(__xludf.DUMMYFUNCTION("""COMPUTED_VALUE"""),"Will work for 7 years or more")</f>
        <v>Will work for 7 years or more</v>
      </c>
      <c r="S795" s="1"/>
    </row>
    <row r="796">
      <c r="A796" s="2">
        <f>IFERROR(__xludf.DUMMYFUNCTION("""COMPUTED_VALUE"""),45022.72533637732)</f>
        <v>45022.72534</v>
      </c>
      <c r="B796" s="1" t="str">
        <f>IFERROR(__xludf.DUMMYFUNCTION("""COMPUTED_VALUE"""),"India")</f>
        <v>India</v>
      </c>
      <c r="C796" s="1">
        <f>IFERROR(__xludf.DUMMYFUNCTION("""COMPUTED_VALUE"""),507002.0)</f>
        <v>507002</v>
      </c>
      <c r="D796" s="1" t="str">
        <f>IFERROR(__xludf.DUMMYFUNCTION("""COMPUTED_VALUE"""),"Female")</f>
        <v>Female</v>
      </c>
      <c r="E796" s="1" t="str">
        <f>IFERROR(__xludf.DUMMYFUNCTION("""COMPUTED_VALUE"""),"People who have changed the world for better")</f>
        <v>People who have changed the world for better</v>
      </c>
      <c r="F796" s="1" t="str">
        <f>IFERROR(__xludf.DUMMYFUNCTION("""COMPUTED_VALUE"""),"Yes, I will earn and do that")</f>
        <v>Yes, I will earn and do that</v>
      </c>
      <c r="G796" s="1" t="str">
        <f>IFERROR(__xludf.DUMMYFUNCTION("""COMPUTED_VALUE"""),"Will work for 3 years or more")</f>
        <v>Will work for 3 years or more</v>
      </c>
      <c r="H796" s="1" t="str">
        <f>IFERROR(__xludf.DUMMYFUNCTION("""COMPUTED_VALUE"""),"Yes")</f>
        <v>Yes</v>
      </c>
      <c r="I796" s="1" t="str">
        <f>IFERROR(__xludf.DUMMYFUNCTION("""COMPUTED_VALUE"""),"Will work for them")</f>
        <v>Will work for them</v>
      </c>
      <c r="J796" s="1">
        <f>IFERROR(__xludf.DUMMYFUNCTION("""COMPUTED_VALUE"""),7.0)</f>
        <v>7</v>
      </c>
      <c r="K796" s="1" t="str">
        <f>IFERROR(__xludf.DUMMYFUNCTION("""COMPUTED_VALUE"""),"Every Day Office Environment")</f>
        <v>Every Day Office Environment</v>
      </c>
      <c r="L7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96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796" s="1" t="str">
        <f>IFERROR(__xludf.DUMMYFUNCTION("""COMPUTED_VALUE"""),"Manager who clearly describes what she/he needs")</f>
        <v>Manager who clearly describes what she/he needs</v>
      </c>
      <c r="P796" s="1" t="str">
        <f>IFERROR(__xludf.DUMMYFUNCTION("""COMPUTED_VALUE"""),"Work alone, Work with 2 to 3 people in my team")</f>
        <v>Work alone, Work with 2 to 3 people in my team</v>
      </c>
      <c r="Q796" s="1" t="str">
        <f>IFERROR(__xludf.DUMMYFUNCTION("""COMPUTED_VALUE"""),"Yes, I Understand this is gonna happen everywhere")</f>
        <v>Yes, I Understand this is gonna happen everywhere</v>
      </c>
      <c r="R796" s="1" t="str">
        <f>IFERROR(__xludf.DUMMYFUNCTION("""COMPUTED_VALUE"""),"This will be hard to do, but if it is the right company I would try")</f>
        <v>This will be hard to do, but if it is the right company I would try</v>
      </c>
      <c r="S796" s="1"/>
    </row>
    <row r="797">
      <c r="A797" s="2">
        <f>IFERROR(__xludf.DUMMYFUNCTION("""COMPUTED_VALUE"""),45022.73292434028)</f>
        <v>45022.73292</v>
      </c>
      <c r="B797" s="1" t="str">
        <f>IFERROR(__xludf.DUMMYFUNCTION("""COMPUTED_VALUE"""),"India")</f>
        <v>India</v>
      </c>
      <c r="C797" s="1">
        <f>IFERROR(__xludf.DUMMYFUNCTION("""COMPUTED_VALUE"""),641035.0)</f>
        <v>641035</v>
      </c>
      <c r="D797" s="1" t="str">
        <f>IFERROR(__xludf.DUMMYFUNCTION("""COMPUTED_VALUE"""),"Male")</f>
        <v>Male</v>
      </c>
      <c r="E797" s="1" t="str">
        <f>IFERROR(__xludf.DUMMYFUNCTION("""COMPUTED_VALUE"""),"Influencers who had successful careers")</f>
        <v>Influencers who had successful careers</v>
      </c>
      <c r="F797" s="1" t="str">
        <f>IFERROR(__xludf.DUMMYFUNCTION("""COMPUTED_VALUE"""),"No I would not be pursuing Higher Education outside of India")</f>
        <v>No I would not be pursuing Higher Education outside of India</v>
      </c>
      <c r="G797" s="1" t="str">
        <f>IFERROR(__xludf.DUMMYFUNCTION("""COMPUTED_VALUE"""),"This will be hard to do, but if it is the right company I would try")</f>
        <v>This will be hard to do, but if it is the right company I would try</v>
      </c>
      <c r="H797" s="1" t="str">
        <f>IFERROR(__xludf.DUMMYFUNCTION("""COMPUTED_VALUE"""),"No")</f>
        <v>No</v>
      </c>
      <c r="I797" s="1" t="str">
        <f>IFERROR(__xludf.DUMMYFUNCTION("""COMPUTED_VALUE"""),"Will work for them")</f>
        <v>Will work for them</v>
      </c>
      <c r="J797" s="1">
        <f>IFERROR(__xludf.DUMMYFUNCTION("""COMPUTED_VALUE"""),3.0)</f>
        <v>3</v>
      </c>
      <c r="K797" s="1" t="str">
        <f>IFERROR(__xludf.DUMMYFUNCTION("""COMPUTED_VALUE"""),"Hybrid Working Environment with less than 3 days a month at office")</f>
        <v>Hybrid Working Environment with less than 3 days a month at office</v>
      </c>
      <c r="L797" s="1" t="str">
        <f>IFERROR(__xludf.DUMMYFUNCTION("""COMPUTED_VALUE"""),"Employer who appreciates learning and enables that environment")</f>
        <v>Employer who appreciates learning and enables that environment</v>
      </c>
      <c r="M79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97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797" s="1" t="str">
        <f>IFERROR(__xludf.DUMMYFUNCTION("""COMPUTED_VALUE"""),"Manager who sets goal and helps me achieve it")</f>
        <v>Manager who sets goal and helps me achieve it</v>
      </c>
      <c r="P797" s="1" t="str">
        <f>IFERROR(__xludf.DUMMYFUNCTION("""COMPUTED_VALUE"""),"Work with more than 10 people in my team")</f>
        <v>Work with more than 10 people in my team</v>
      </c>
      <c r="Q797" s="1" t="str">
        <f>IFERROR(__xludf.DUMMYFUNCTION("""COMPUTED_VALUE"""),"Yes, I Understand this is gonna happen everywhere")</f>
        <v>Yes, I Understand this is gonna happen everywhere</v>
      </c>
      <c r="R797" s="1" t="str">
        <f>IFERROR(__xludf.DUMMYFUNCTION("""COMPUTED_VALUE"""),"This will be hard to do, but if it is the right company I would try")</f>
        <v>This will be hard to do, but if it is the right company I would try</v>
      </c>
      <c r="S797" s="1"/>
    </row>
    <row r="798">
      <c r="A798" s="2">
        <f>IFERROR(__xludf.DUMMYFUNCTION("""COMPUTED_VALUE"""),45022.73891063657)</f>
        <v>45022.73891</v>
      </c>
      <c r="B798" s="1" t="str">
        <f>IFERROR(__xludf.DUMMYFUNCTION("""COMPUTED_VALUE"""),"India")</f>
        <v>India</v>
      </c>
      <c r="C798" s="1">
        <f>IFERROR(__xludf.DUMMYFUNCTION("""COMPUTED_VALUE"""),380058.0)</f>
        <v>380058</v>
      </c>
      <c r="D798" s="1" t="str">
        <f>IFERROR(__xludf.DUMMYFUNCTION("""COMPUTED_VALUE"""),"Female")</f>
        <v>Female</v>
      </c>
      <c r="E798" s="1" t="str">
        <f>IFERROR(__xludf.DUMMYFUNCTION("""COMPUTED_VALUE"""),"My Parents")</f>
        <v>My Parents</v>
      </c>
      <c r="F798" s="1" t="str">
        <f>IFERROR(__xludf.DUMMYFUNCTION("""COMPUTED_VALUE"""),"No I would not be pursuing Higher Education outside of India")</f>
        <v>No I would not be pursuing Higher Education outside of India</v>
      </c>
      <c r="G798" s="1" t="str">
        <f>IFERROR(__xludf.DUMMYFUNCTION("""COMPUTED_VALUE"""),"This will be hard to do, but if it is the right company I would try")</f>
        <v>This will be hard to do, but if it is the right company I would try</v>
      </c>
      <c r="H798" s="1" t="str">
        <f>IFERROR(__xludf.DUMMYFUNCTION("""COMPUTED_VALUE"""),"No")</f>
        <v>No</v>
      </c>
      <c r="I798" s="1" t="str">
        <f>IFERROR(__xludf.DUMMYFUNCTION("""COMPUTED_VALUE"""),"Will NOT work for them")</f>
        <v>Will NOT work for them</v>
      </c>
      <c r="J798" s="1">
        <f>IFERROR(__xludf.DUMMYFUNCTION("""COMPUTED_VALUE"""),1.0)</f>
        <v>1</v>
      </c>
      <c r="K798" s="1" t="str">
        <f>IFERROR(__xludf.DUMMYFUNCTION("""COMPUTED_VALUE"""),"Every Day Office Environment")</f>
        <v>Every Day Office Environment</v>
      </c>
      <c r="L798" s="1" t="str">
        <f>IFERROR(__xludf.DUMMYFUNCTION("""COMPUTED_VALUE"""),"Employer who appreciates learning and enables that environment")</f>
        <v>Employer who appreciates learning and enables that environment</v>
      </c>
      <c r="M79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98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798" s="1" t="str">
        <f>IFERROR(__xludf.DUMMYFUNCTION("""COMPUTED_VALUE"""),"Manager who sets goal and helps me achieve it")</f>
        <v>Manager who sets goal and helps me achieve it</v>
      </c>
      <c r="P798" s="1" t="str">
        <f>IFERROR(__xludf.DUMMYFUNCTION("""COMPUTED_VALUE"""),"Work with 5 to 6 people in my team")</f>
        <v>Work with 5 to 6 people in my team</v>
      </c>
      <c r="Q798" s="1" t="str">
        <f>IFERROR(__xludf.DUMMYFUNCTION("""COMPUTED_VALUE"""),"Yes, I Understand this is gonna happen everywhere")</f>
        <v>Yes, I Understand this is gonna happen everywhere</v>
      </c>
      <c r="R798" s="1" t="str">
        <f>IFERROR(__xludf.DUMMYFUNCTION("""COMPUTED_VALUE"""),"No way")</f>
        <v>No way</v>
      </c>
      <c r="S798" s="1"/>
    </row>
    <row r="799">
      <c r="A799" s="2">
        <f>IFERROR(__xludf.DUMMYFUNCTION("""COMPUTED_VALUE"""),45022.74580831018)</f>
        <v>45022.74581</v>
      </c>
      <c r="B799" s="1" t="str">
        <f>IFERROR(__xludf.DUMMYFUNCTION("""COMPUTED_VALUE"""),"India")</f>
        <v>India</v>
      </c>
      <c r="C799" s="1">
        <f>IFERROR(__xludf.DUMMYFUNCTION("""COMPUTED_VALUE"""),382330.0)</f>
        <v>382330</v>
      </c>
      <c r="D799" s="1" t="str">
        <f>IFERROR(__xludf.DUMMYFUNCTION("""COMPUTED_VALUE"""),"Male")</f>
        <v>Male</v>
      </c>
      <c r="E799" s="1" t="str">
        <f>IFERROR(__xludf.DUMMYFUNCTION("""COMPUTED_VALUE"""),"People who have changed the world for better")</f>
        <v>People who have changed the world for better</v>
      </c>
      <c r="F799" s="1" t="str">
        <f>IFERROR(__xludf.DUMMYFUNCTION("""COMPUTED_VALUE"""),"Yes, I will earn and do that")</f>
        <v>Yes, I will earn and do that</v>
      </c>
      <c r="G799" s="1" t="str">
        <f>IFERROR(__xludf.DUMMYFUNCTION("""COMPUTED_VALUE"""),"This will be hard to do, but if it is the right company I would try")</f>
        <v>This will be hard to do, but if it is the right company I would try</v>
      </c>
      <c r="H799" s="1" t="str">
        <f>IFERROR(__xludf.DUMMYFUNCTION("""COMPUTED_VALUE"""),"No")</f>
        <v>No</v>
      </c>
      <c r="I799" s="1" t="str">
        <f>IFERROR(__xludf.DUMMYFUNCTION("""COMPUTED_VALUE"""),"Will NOT work for them")</f>
        <v>Will NOT work for them</v>
      </c>
      <c r="J799" s="1">
        <f>IFERROR(__xludf.DUMMYFUNCTION("""COMPUTED_VALUE"""),9.0)</f>
        <v>9</v>
      </c>
      <c r="K799" s="1" t="str">
        <f>IFERROR(__xludf.DUMMYFUNCTION("""COMPUTED_VALUE"""),"Every Day Office Environment")</f>
        <v>Every Day Office Environment</v>
      </c>
      <c r="L7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99" s="1" t="str">
        <f>IFERROR(__xludf.DUMMYFUNCTION("""COMPUTED_VALUE"""),"Teaching in any of the institutes/colleges/online or offline, Build and develop a Team, Entrepreneur or Start Up, An Artificial Intelligence Specialist / Talking to Robots")</f>
        <v>Teaching in any of the institutes/colleges/online or offline, Build and develop a Team, Entrepreneur or Start Up, An Artificial Intelligence Specialist / Talking to Robots</v>
      </c>
      <c r="O799" s="1" t="str">
        <f>IFERROR(__xludf.DUMMYFUNCTION("""COMPUTED_VALUE"""),"Manager who sets goal and helps me achieve it")</f>
        <v>Manager who sets goal and helps me achieve it</v>
      </c>
      <c r="P799" s="1" t="str">
        <f>IFERROR(__xludf.DUMMYFUNCTION("""COMPUTED_VALUE"""),"Work with 2 to 3 people in my team")</f>
        <v>Work with 2 to 3 people in my team</v>
      </c>
      <c r="Q799" s="1" t="str">
        <f>IFERROR(__xludf.DUMMYFUNCTION("""COMPUTED_VALUE"""),"Yes")</f>
        <v>Yes</v>
      </c>
      <c r="R799" s="1" t="str">
        <f>IFERROR(__xludf.DUMMYFUNCTION("""COMPUTED_VALUE"""),"No way")</f>
        <v>No way</v>
      </c>
      <c r="S799" s="1"/>
    </row>
    <row r="800">
      <c r="A800" s="2">
        <f>IFERROR(__xludf.DUMMYFUNCTION("""COMPUTED_VALUE"""),45022.74982135417)</f>
        <v>45022.74982</v>
      </c>
      <c r="B800" s="1" t="str">
        <f>IFERROR(__xludf.DUMMYFUNCTION("""COMPUTED_VALUE"""),"India")</f>
        <v>India</v>
      </c>
      <c r="C800" s="1">
        <f>IFERROR(__xludf.DUMMYFUNCTION("""COMPUTED_VALUE"""),621214.0)</f>
        <v>621214</v>
      </c>
      <c r="D800" s="1" t="str">
        <f>IFERROR(__xludf.DUMMYFUNCTION("""COMPUTED_VALUE"""),"Male")</f>
        <v>Male</v>
      </c>
      <c r="E800" s="1" t="str">
        <f>IFERROR(__xludf.DUMMYFUNCTION("""COMPUTED_VALUE"""),"People who have changed the world for better")</f>
        <v>People who have changed the world for better</v>
      </c>
      <c r="F800" s="1" t="str">
        <f>IFERROR(__xludf.DUMMYFUNCTION("""COMPUTED_VALUE"""),"Yes, I will earn and do that")</f>
        <v>Yes, I will earn and do that</v>
      </c>
      <c r="G800" s="1" t="str">
        <f>IFERROR(__xludf.DUMMYFUNCTION("""COMPUTED_VALUE"""),"This will be hard to do, but if it is the right company I would try")</f>
        <v>This will be hard to do, but if it is the right company I would try</v>
      </c>
      <c r="H800" s="1" t="str">
        <f>IFERROR(__xludf.DUMMYFUNCTION("""COMPUTED_VALUE"""),"No")</f>
        <v>No</v>
      </c>
      <c r="I800" s="1" t="str">
        <f>IFERROR(__xludf.DUMMYFUNCTION("""COMPUTED_VALUE"""),"Will NOT work for them")</f>
        <v>Will NOT work for them</v>
      </c>
      <c r="J800" s="1">
        <f>IFERROR(__xludf.DUMMYFUNCTION("""COMPUTED_VALUE"""),1.0)</f>
        <v>1</v>
      </c>
      <c r="K800" s="1" t="str">
        <f>IFERROR(__xludf.DUMMYFUNCTION("""COMPUTED_VALUE"""),"Every Day Office Environment")</f>
        <v>Every Day Office Environment</v>
      </c>
      <c r="L8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00" s="1" t="str">
        <f>IFERROR(__xludf.DUMMYFUNCTION("""COMPUTED_VALUE"""),"Teaching in any of the institutes/colleges/online or offline, Business Operations in any organization, Build and develop a Team, Become a content Creator in some platform")</f>
        <v>Teaching in any of the institutes/colleges/online or offline, Business Operations in any organization, Build and develop a Team, Become a content Creator in some platform</v>
      </c>
      <c r="O800" s="1" t="str">
        <f>IFERROR(__xludf.DUMMYFUNCTION("""COMPUTED_VALUE"""),"Manager who explains what is expected, sets a goal and helps achieve it")</f>
        <v>Manager who explains what is expected, sets a goal and helps achieve it</v>
      </c>
      <c r="P800" s="1" t="str">
        <f>IFERROR(__xludf.DUMMYFUNCTION("""COMPUTED_VALUE"""),"Work alone")</f>
        <v>Work alone</v>
      </c>
      <c r="Q800" s="1" t="str">
        <f>IFERROR(__xludf.DUMMYFUNCTION("""COMPUTED_VALUE"""),"Yes, I Understand this is gonna happen everywhere")</f>
        <v>Yes, I Understand this is gonna happen everywhere</v>
      </c>
      <c r="R800" s="1" t="str">
        <f>IFERROR(__xludf.DUMMYFUNCTION("""COMPUTED_VALUE"""),"This will be hard to do, but if it is the right company I would try")</f>
        <v>This will be hard to do, but if it is the right company I would try</v>
      </c>
      <c r="S800" s="1"/>
    </row>
    <row r="801">
      <c r="A801" s="2">
        <f>IFERROR(__xludf.DUMMYFUNCTION("""COMPUTED_VALUE"""),45022.75603211806)</f>
        <v>45022.75603</v>
      </c>
      <c r="B801" s="1" t="str">
        <f>IFERROR(__xludf.DUMMYFUNCTION("""COMPUTED_VALUE"""),"India")</f>
        <v>India</v>
      </c>
      <c r="C801" s="1">
        <f>IFERROR(__xludf.DUMMYFUNCTION("""COMPUTED_VALUE"""),110077.0)</f>
        <v>110077</v>
      </c>
      <c r="D801" s="1" t="str">
        <f>IFERROR(__xludf.DUMMYFUNCTION("""COMPUTED_VALUE"""),"Female")</f>
        <v>Female</v>
      </c>
      <c r="E801" s="1" t="str">
        <f>IFERROR(__xludf.DUMMYFUNCTION("""COMPUTED_VALUE"""),"My Parents")</f>
        <v>My Parents</v>
      </c>
      <c r="F801" s="1" t="str">
        <f>IFERROR(__xludf.DUMMYFUNCTION("""COMPUTED_VALUE"""),"No I would not be pursuing Higher Education outside of India")</f>
        <v>No I would not be pursuing Higher Education outside of India</v>
      </c>
      <c r="G801" s="1" t="str">
        <f>IFERROR(__xludf.DUMMYFUNCTION("""COMPUTED_VALUE"""),"Will work for 3 years or more")</f>
        <v>Will work for 3 years or more</v>
      </c>
      <c r="H801" s="1" t="str">
        <f>IFERROR(__xludf.DUMMYFUNCTION("""COMPUTED_VALUE"""),"No")</f>
        <v>No</v>
      </c>
      <c r="I801" s="1" t="str">
        <f>IFERROR(__xludf.DUMMYFUNCTION("""COMPUTED_VALUE"""),"Will NOT work for them")</f>
        <v>Will NOT work for them</v>
      </c>
      <c r="J801" s="1">
        <f>IFERROR(__xludf.DUMMYFUNCTION("""COMPUTED_VALUE"""),6.0)</f>
        <v>6</v>
      </c>
      <c r="K801" s="1" t="str">
        <f>IFERROR(__xludf.DUMMYFUNCTION("""COMPUTED_VALUE"""),"Hybrid Working Environment with more than 15 days a month at office")</f>
        <v>Hybrid Working Environment with more than 15 days a month at office</v>
      </c>
      <c r="L8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01" s="1" t="str">
        <f>IFERROR(__xludf.DUMMYFUNCTION("""COMPUTED_VALUE"""),"Design and Creative strategy in any company, Teaching in any of the institutes/colleges/online or offline, Work in a BPO setup for some well known client, Become a content Creator in some platform")</f>
        <v>Design and Creative strategy in any company, Teaching in any of the institutes/colleges/online or offline, Work in a BPO setup for some well known client, Become a content Creator in some platform</v>
      </c>
      <c r="O801" s="1" t="str">
        <f>IFERROR(__xludf.DUMMYFUNCTION("""COMPUTED_VALUE"""),"Manager who sets targets and expects me to achieve it")</f>
        <v>Manager who sets targets and expects me to achieve it</v>
      </c>
      <c r="P801" s="1" t="str">
        <f>IFERROR(__xludf.DUMMYFUNCTION("""COMPUTED_VALUE"""),"Work alone, Work with 5 to 6 people in my team")</f>
        <v>Work alone, Work with 5 to 6 people in my team</v>
      </c>
      <c r="Q801" s="1" t="str">
        <f>IFERROR(__xludf.DUMMYFUNCTION("""COMPUTED_VALUE"""),"No")</f>
        <v>No</v>
      </c>
      <c r="R801" s="1" t="str">
        <f>IFERROR(__xludf.DUMMYFUNCTION("""COMPUTED_VALUE"""),"Will work for 7 years or more")</f>
        <v>Will work for 7 years or more</v>
      </c>
      <c r="S801" s="1"/>
    </row>
    <row r="802">
      <c r="A802" s="2">
        <f>IFERROR(__xludf.DUMMYFUNCTION("""COMPUTED_VALUE"""),45022.75849799768)</f>
        <v>45022.7585</v>
      </c>
      <c r="B802" s="1" t="str">
        <f>IFERROR(__xludf.DUMMYFUNCTION("""COMPUTED_VALUE"""),"India")</f>
        <v>India</v>
      </c>
      <c r="C802" s="1">
        <f>IFERROR(__xludf.DUMMYFUNCTION("""COMPUTED_VALUE"""),522101.0)</f>
        <v>522101</v>
      </c>
      <c r="D802" s="1" t="str">
        <f>IFERROR(__xludf.DUMMYFUNCTION("""COMPUTED_VALUE"""),"Female")</f>
        <v>Female</v>
      </c>
      <c r="E802" s="1" t="str">
        <f>IFERROR(__xludf.DUMMYFUNCTION("""COMPUTED_VALUE"""),"People who have changed the world for better")</f>
        <v>People who have changed the world for better</v>
      </c>
      <c r="F802" s="1" t="str">
        <f>IFERROR(__xludf.DUMMYFUNCTION("""COMPUTED_VALUE"""),"No I would not be pursuing Higher Education outside of India")</f>
        <v>No I would not be pursuing Higher Education outside of India</v>
      </c>
      <c r="G802" s="1" t="str">
        <f>IFERROR(__xludf.DUMMYFUNCTION("""COMPUTED_VALUE"""),"This will be hard to do, but if it is the right company I would try")</f>
        <v>This will be hard to do, but if it is the right company I would try</v>
      </c>
      <c r="H802" s="1" t="str">
        <f>IFERROR(__xludf.DUMMYFUNCTION("""COMPUTED_VALUE"""),"No")</f>
        <v>No</v>
      </c>
      <c r="I802" s="1" t="str">
        <f>IFERROR(__xludf.DUMMYFUNCTION("""COMPUTED_VALUE"""),"Will NOT work for them")</f>
        <v>Will NOT work for them</v>
      </c>
      <c r="J802" s="1">
        <f>IFERROR(__xludf.DUMMYFUNCTION("""COMPUTED_VALUE"""),5.0)</f>
        <v>5</v>
      </c>
      <c r="K802" s="1" t="str">
        <f>IFERROR(__xludf.DUMMYFUNCTION("""COMPUTED_VALUE"""),"Fully Remote with No option to visit offices")</f>
        <v>Fully Remote with No option to visit offices</v>
      </c>
      <c r="L8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2" s="1" t="str">
        <f>IFERROR(__xludf.DUMMYFUNCTION("""COMPUTED_VALUE"""),"Design and Creative strategy in any company, Teaching in any of the institutes/colleges/online or offline, Design and Develop amazing software, Work as a freelancer and do my thing my way")</f>
        <v>Design and Creative strategy in any company, Teaching in any of the institutes/colleges/online or offline, Design and Develop amazing software, Work as a freelancer and do my thing my way</v>
      </c>
      <c r="O802" s="1" t="str">
        <f>IFERROR(__xludf.DUMMYFUNCTION("""COMPUTED_VALUE"""),"Manager who clearly describes what she/he needs")</f>
        <v>Manager who clearly describes what she/he needs</v>
      </c>
      <c r="P802" s="1" t="str">
        <f>IFERROR(__xludf.DUMMYFUNCTION("""COMPUTED_VALUE"""),"Work with 2 to 3 people in my team, Work with 5 to 6 people in my team")</f>
        <v>Work with 2 to 3 people in my team, Work with 5 to 6 people in my team</v>
      </c>
      <c r="Q802" s="1" t="str">
        <f>IFERROR(__xludf.DUMMYFUNCTION("""COMPUTED_VALUE"""),"Yes, I Understand this is gonna happen everywhere")</f>
        <v>Yes, I Understand this is gonna happen everywhere</v>
      </c>
      <c r="R802" s="1" t="str">
        <f>IFERROR(__xludf.DUMMYFUNCTION("""COMPUTED_VALUE"""),"This will be hard to do, but if it is the right company I would try")</f>
        <v>This will be hard to do, but if it is the right company I would try</v>
      </c>
      <c r="S802" s="1"/>
    </row>
    <row r="803">
      <c r="A803" s="2">
        <f>IFERROR(__xludf.DUMMYFUNCTION("""COMPUTED_VALUE"""),45022.760421388884)</f>
        <v>45022.76042</v>
      </c>
      <c r="B803" s="1" t="str">
        <f>IFERROR(__xludf.DUMMYFUNCTION("""COMPUTED_VALUE"""),"India")</f>
        <v>India</v>
      </c>
      <c r="C803" s="1">
        <f>IFERROR(__xludf.DUMMYFUNCTION("""COMPUTED_VALUE"""),500097.0)</f>
        <v>500097</v>
      </c>
      <c r="D803" s="1" t="str">
        <f>IFERROR(__xludf.DUMMYFUNCTION("""COMPUTED_VALUE"""),"Male")</f>
        <v>Male</v>
      </c>
      <c r="E803" s="1" t="str">
        <f>IFERROR(__xludf.DUMMYFUNCTION("""COMPUTED_VALUE"""),"Social Media like LinkedIn")</f>
        <v>Social Media like LinkedIn</v>
      </c>
      <c r="F803" s="1" t="str">
        <f>IFERROR(__xludf.DUMMYFUNCTION("""COMPUTED_VALUE"""),"Yes, I will earn and do that")</f>
        <v>Yes, I will earn and do that</v>
      </c>
      <c r="G803" s="1" t="str">
        <f>IFERROR(__xludf.DUMMYFUNCTION("""COMPUTED_VALUE"""),"This will be hard to do, but if it is the right company I would try")</f>
        <v>This will be hard to do, but if it is the right company I would try</v>
      </c>
      <c r="H803" s="1" t="str">
        <f>IFERROR(__xludf.DUMMYFUNCTION("""COMPUTED_VALUE"""),"No")</f>
        <v>No</v>
      </c>
      <c r="I803" s="1" t="str">
        <f>IFERROR(__xludf.DUMMYFUNCTION("""COMPUTED_VALUE"""),"Will NOT work for them")</f>
        <v>Will NOT work for them</v>
      </c>
      <c r="J803" s="1">
        <f>IFERROR(__xludf.DUMMYFUNCTION("""COMPUTED_VALUE"""),10.0)</f>
        <v>10</v>
      </c>
      <c r="K803" s="1" t="str">
        <f>IFERROR(__xludf.DUMMYFUNCTION("""COMPUTED_VALUE"""),"Hybrid Working Environment with more than 15 days a month at office")</f>
        <v>Hybrid Working Environment with more than 15 days a month at office</v>
      </c>
      <c r="L8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3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803" s="1" t="str">
        <f>IFERROR(__xludf.DUMMYFUNCTION("""COMPUTED_VALUE"""),"Manager who explains what is expected, sets a goal and helps achieve it")</f>
        <v>Manager who explains what is expected, sets a goal and helps achieve it</v>
      </c>
      <c r="P803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803" s="1" t="str">
        <f>IFERROR(__xludf.DUMMYFUNCTION("""COMPUTED_VALUE"""),"Yes, I Understand this is gonna happen everywhere")</f>
        <v>Yes, I Understand this is gonna happen everywhere</v>
      </c>
      <c r="R803" s="1" t="str">
        <f>IFERROR(__xludf.DUMMYFUNCTION("""COMPUTED_VALUE"""),"This will be hard to do, but if it is the right company I would try")</f>
        <v>This will be hard to do, but if it is the right company I would try</v>
      </c>
      <c r="S803" s="1"/>
    </row>
    <row r="804">
      <c r="A804" s="2">
        <f>IFERROR(__xludf.DUMMYFUNCTION("""COMPUTED_VALUE"""),45022.76080495371)</f>
        <v>45022.7608</v>
      </c>
      <c r="B804" s="1" t="str">
        <f>IFERROR(__xludf.DUMMYFUNCTION("""COMPUTED_VALUE"""),"India")</f>
        <v>India</v>
      </c>
      <c r="C804" s="1">
        <f>IFERROR(__xludf.DUMMYFUNCTION("""COMPUTED_VALUE"""),500086.0)</f>
        <v>500086</v>
      </c>
      <c r="D804" s="1" t="str">
        <f>IFERROR(__xludf.DUMMYFUNCTION("""COMPUTED_VALUE"""),"Female")</f>
        <v>Female</v>
      </c>
      <c r="E804" s="1" t="str">
        <f>IFERROR(__xludf.DUMMYFUNCTION("""COMPUTED_VALUE"""),"My Parents")</f>
        <v>My Parents</v>
      </c>
      <c r="F804" s="1" t="str">
        <f>IFERROR(__xludf.DUMMYFUNCTION("""COMPUTED_VALUE"""),"No I would not be pursuing Higher Education outside of India")</f>
        <v>No I would not be pursuing Higher Education outside of India</v>
      </c>
      <c r="G804" s="1" t="str">
        <f>IFERROR(__xludf.DUMMYFUNCTION("""COMPUTED_VALUE"""),"This will be hard to do, but if it is the right company I would try")</f>
        <v>This will be hard to do, but if it is the right company I would try</v>
      </c>
      <c r="H804" s="1" t="str">
        <f>IFERROR(__xludf.DUMMYFUNCTION("""COMPUTED_VALUE"""),"No")</f>
        <v>No</v>
      </c>
      <c r="I804" s="1" t="str">
        <f>IFERROR(__xludf.DUMMYFUNCTION("""COMPUTED_VALUE"""),"Will NOT work for them")</f>
        <v>Will NOT work for them</v>
      </c>
      <c r="J804" s="1">
        <f>IFERROR(__xludf.DUMMYFUNCTION("""COMPUTED_VALUE"""),4.0)</f>
        <v>4</v>
      </c>
      <c r="K804" s="1" t="str">
        <f>IFERROR(__xludf.DUMMYFUNCTION("""COMPUTED_VALUE"""),"Fully Remote with Options to travel as and when needed")</f>
        <v>Fully Remote with Options to travel as and when needed</v>
      </c>
      <c r="L8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04" s="1" t="str">
        <f>IFERROR(__xludf.DUMMYFUNCTION("""COMPUTED_VALUE"""),"Manage and drive End-to-End Projects or Products, Build and develop a Team, Look deeply into Data and generate insights, Become a content Creator in some platform")</f>
        <v>Manage and drive End-to-End Projects or Products, Build and develop a Team, Look deeply into Data and generate insights, Become a content Creator in some platform</v>
      </c>
      <c r="O804" s="1" t="str">
        <f>IFERROR(__xludf.DUMMYFUNCTION("""COMPUTED_VALUE"""),"Manager who explains what is expected, sets a goal and helps achieve it")</f>
        <v>Manager who explains what is expected, sets a goal and helps achieve it</v>
      </c>
      <c r="P804" s="1" t="str">
        <f>IFERROR(__xludf.DUMMYFUNCTION("""COMPUTED_VALUE"""),"Work with 5 to 6 people in my team")</f>
        <v>Work with 5 to 6 people in my team</v>
      </c>
      <c r="Q804" s="1" t="str">
        <f>IFERROR(__xludf.DUMMYFUNCTION("""COMPUTED_VALUE"""),"No")</f>
        <v>No</v>
      </c>
      <c r="R804" s="1" t="str">
        <f>IFERROR(__xludf.DUMMYFUNCTION("""COMPUTED_VALUE"""),"No way")</f>
        <v>No way</v>
      </c>
      <c r="S804" s="1"/>
    </row>
    <row r="805">
      <c r="A805" s="2">
        <f>IFERROR(__xludf.DUMMYFUNCTION("""COMPUTED_VALUE"""),45022.76139841435)</f>
        <v>45022.7614</v>
      </c>
      <c r="B805" s="1" t="str">
        <f>IFERROR(__xludf.DUMMYFUNCTION("""COMPUTED_VALUE"""),"India")</f>
        <v>India</v>
      </c>
      <c r="C805" s="1">
        <f>IFERROR(__xludf.DUMMYFUNCTION("""COMPUTED_VALUE"""),623525.0)</f>
        <v>623525</v>
      </c>
      <c r="D805" s="1" t="str">
        <f>IFERROR(__xludf.DUMMYFUNCTION("""COMPUTED_VALUE"""),"Female")</f>
        <v>Female</v>
      </c>
      <c r="E805" s="1" t="str">
        <f>IFERROR(__xludf.DUMMYFUNCTION("""COMPUTED_VALUE"""),"Social Media like LinkedIn")</f>
        <v>Social Media like LinkedIn</v>
      </c>
      <c r="F805" s="1" t="str">
        <f>IFERROR(__xludf.DUMMYFUNCTION("""COMPUTED_VALUE"""),"No I would not be pursuing Higher Education outside of India")</f>
        <v>No I would not be pursuing Higher Education outside of India</v>
      </c>
      <c r="G805" s="1" t="str">
        <f>IFERROR(__xludf.DUMMYFUNCTION("""COMPUTED_VALUE"""),"This will be hard to do, but if it is the right company I would try")</f>
        <v>This will be hard to do, but if it is the right company I would try</v>
      </c>
      <c r="H805" s="1" t="str">
        <f>IFERROR(__xludf.DUMMYFUNCTION("""COMPUTED_VALUE"""),"No")</f>
        <v>No</v>
      </c>
      <c r="I805" s="1" t="str">
        <f>IFERROR(__xludf.DUMMYFUNCTION("""COMPUTED_VALUE"""),"Will NOT work for them")</f>
        <v>Will NOT work for them</v>
      </c>
      <c r="J805" s="1">
        <f>IFERROR(__xludf.DUMMYFUNCTION("""COMPUTED_VALUE"""),1.0)</f>
        <v>1</v>
      </c>
      <c r="K805" s="1" t="str">
        <f>IFERROR(__xludf.DUMMYFUNCTION("""COMPUTED_VALUE"""),"Every Day Office Environment")</f>
        <v>Every Day Office Environment</v>
      </c>
      <c r="L805" s="1" t="str">
        <f>IFERROR(__xludf.DUMMYFUNCTION("""COMPUTED_VALUE"""),"Employer who appreciates learning and enables that environment")</f>
        <v>Employer who appreciates learning and enables that environment</v>
      </c>
      <c r="M80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805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805" s="1" t="str">
        <f>IFERROR(__xludf.DUMMYFUNCTION("""COMPUTED_VALUE"""),"Manager who explains what is expected, sets a goal and helps achieve it")</f>
        <v>Manager who explains what is expected, sets a goal and helps achieve it</v>
      </c>
      <c r="P805" s="1" t="str">
        <f>IFERROR(__xludf.DUMMYFUNCTION("""COMPUTED_VALUE"""),"Work with more than 10 people in my team")</f>
        <v>Work with more than 10 people in my team</v>
      </c>
      <c r="Q805" s="1" t="str">
        <f>IFERROR(__xludf.DUMMYFUNCTION("""COMPUTED_VALUE"""),"Yes, I Understand this is gonna happen everywhere")</f>
        <v>Yes, I Understand this is gonna happen everywhere</v>
      </c>
      <c r="R805" s="1" t="str">
        <f>IFERROR(__xludf.DUMMYFUNCTION("""COMPUTED_VALUE"""),"This will be hard to do, but if it is the right company I would try")</f>
        <v>This will be hard to do, but if it is the right company I would try</v>
      </c>
      <c r="S805" s="1"/>
    </row>
    <row r="806">
      <c r="A806" s="2">
        <f>IFERROR(__xludf.DUMMYFUNCTION("""COMPUTED_VALUE"""),45022.772691342594)</f>
        <v>45022.77269</v>
      </c>
      <c r="B806" s="1" t="str">
        <f>IFERROR(__xludf.DUMMYFUNCTION("""COMPUTED_VALUE"""),"Others")</f>
        <v>Others</v>
      </c>
      <c r="C806" s="1">
        <f>IFERROR(__xludf.DUMMYFUNCTION("""COMPUTED_VALUE"""),522236.0)</f>
        <v>522236</v>
      </c>
      <c r="D806" s="1" t="str">
        <f>IFERROR(__xludf.DUMMYFUNCTION("""COMPUTED_VALUE"""),"Male")</f>
        <v>Male</v>
      </c>
      <c r="E806" s="1" t="str">
        <f>IFERROR(__xludf.DUMMYFUNCTION("""COMPUTED_VALUE"""),"Influencers who had successful careers")</f>
        <v>Influencers who had successful careers</v>
      </c>
      <c r="F806" s="1" t="str">
        <f>IFERROR(__xludf.DUMMYFUNCTION("""COMPUTED_VALUE"""),"Yes, I will earn and do that")</f>
        <v>Yes, I will earn and do that</v>
      </c>
      <c r="G806" s="1" t="str">
        <f>IFERROR(__xludf.DUMMYFUNCTION("""COMPUTED_VALUE"""),"Will work for 3 years or more")</f>
        <v>Will work for 3 years or more</v>
      </c>
      <c r="H806" s="1" t="str">
        <f>IFERROR(__xludf.DUMMYFUNCTION("""COMPUTED_VALUE"""),"Yes")</f>
        <v>Yes</v>
      </c>
      <c r="I806" s="1" t="str">
        <f>IFERROR(__xludf.DUMMYFUNCTION("""COMPUTED_VALUE"""),"Will work for them")</f>
        <v>Will work for them</v>
      </c>
      <c r="J806" s="1">
        <f>IFERROR(__xludf.DUMMYFUNCTION("""COMPUTED_VALUE"""),10.0)</f>
        <v>10</v>
      </c>
      <c r="K806" s="1" t="str">
        <f>IFERROR(__xludf.DUMMYFUNCTION("""COMPUTED_VALUE"""),"Fully Remote with Options to travel as and when needed")</f>
        <v>Fully Remote with Options to travel as and when needed</v>
      </c>
      <c r="L8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80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06" s="1" t="str">
        <f>IFERROR(__xludf.DUMMYFUNCTION("""COMPUTED_VALUE"""),"Manager who sets targets and expects me to achieve it")</f>
        <v>Manager who sets targets and expects me to achieve it</v>
      </c>
      <c r="P806" s="1" t="str">
        <f>IFERROR(__xludf.DUMMYFUNCTION("""COMPUTED_VALUE"""),"Work with 7 to 10 or more people in my team")</f>
        <v>Work with 7 to 10 or more people in my team</v>
      </c>
      <c r="Q806" s="1" t="str">
        <f>IFERROR(__xludf.DUMMYFUNCTION("""COMPUTED_VALUE"""),"Yes")</f>
        <v>Yes</v>
      </c>
      <c r="R806" s="1" t="str">
        <f>IFERROR(__xludf.DUMMYFUNCTION("""COMPUTED_VALUE"""),"Will work for 7 years or more")</f>
        <v>Will work for 7 years or more</v>
      </c>
      <c r="S806" s="1"/>
    </row>
    <row r="807">
      <c r="A807" s="2">
        <f>IFERROR(__xludf.DUMMYFUNCTION("""COMPUTED_VALUE"""),45022.7751719213)</f>
        <v>45022.77517</v>
      </c>
      <c r="B807" s="1" t="str">
        <f>IFERROR(__xludf.DUMMYFUNCTION("""COMPUTED_VALUE"""),"India")</f>
        <v>India</v>
      </c>
      <c r="C807" s="1">
        <f>IFERROR(__xludf.DUMMYFUNCTION("""COMPUTED_VALUE"""),522101.0)</f>
        <v>522101</v>
      </c>
      <c r="D807" s="1" t="str">
        <f>IFERROR(__xludf.DUMMYFUNCTION("""COMPUTED_VALUE"""),"Female")</f>
        <v>Female</v>
      </c>
      <c r="E807" s="1" t="str">
        <f>IFERROR(__xludf.DUMMYFUNCTION("""COMPUTED_VALUE"""),"People from my circle, but not family members")</f>
        <v>People from my circle, but not family members</v>
      </c>
      <c r="F807" s="1" t="str">
        <f>IFERROR(__xludf.DUMMYFUNCTION("""COMPUTED_VALUE"""),"No, But if someone could bare the cost I will")</f>
        <v>No, But if someone could bare the cost I will</v>
      </c>
      <c r="G807" s="1" t="str">
        <f>IFERROR(__xludf.DUMMYFUNCTION("""COMPUTED_VALUE"""),"Will work for 3 years or more")</f>
        <v>Will work for 3 years or more</v>
      </c>
      <c r="H807" s="1" t="str">
        <f>IFERROR(__xludf.DUMMYFUNCTION("""COMPUTED_VALUE"""),"Yes")</f>
        <v>Yes</v>
      </c>
      <c r="I807" s="1" t="str">
        <f>IFERROR(__xludf.DUMMYFUNCTION("""COMPUTED_VALUE"""),"Will work for them")</f>
        <v>Will work for them</v>
      </c>
      <c r="J807" s="1">
        <f>IFERROR(__xludf.DUMMYFUNCTION("""COMPUTED_VALUE"""),7.0)</f>
        <v>7</v>
      </c>
      <c r="K807" s="1" t="str">
        <f>IFERROR(__xludf.DUMMYFUNCTION("""COMPUTED_VALUE"""),"Hybrid Working Environment with more than 15 days a month at office")</f>
        <v>Hybrid Working Environment with more than 15 days a month at office</v>
      </c>
      <c r="L807" s="1" t="str">
        <f>IFERROR(__xludf.DUMMYFUNCTION("""COMPUTED_VALUE"""),"Employer who appreciates learning and enables that environment")</f>
        <v>Employer who appreciates learning and enables that environment</v>
      </c>
      <c r="M80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7" s="1" t="str">
        <f>IFERROR(__xludf.DUMMYFUNCTION("""COMPUTED_VALUE"""),"Manage and drive End-to-End Projects or Products, Build and develop a Team, Look deeply into Data and generate insights, I Want to sell things/Sales")</f>
        <v>Manage and drive End-to-End Projects or Products, Build and develop a Team, Look deeply into Data and generate insights, I Want to sell things/Sales</v>
      </c>
      <c r="O807" s="1" t="str">
        <f>IFERROR(__xludf.DUMMYFUNCTION("""COMPUTED_VALUE"""),"Manager who sets goal and helps me achieve it")</f>
        <v>Manager who sets goal and helps me achieve it</v>
      </c>
      <c r="P807" s="1" t="str">
        <f>IFERROR(__xludf.DUMMYFUNCTION("""COMPUTED_VALUE"""),"Work with 5 to 6 people in my team")</f>
        <v>Work with 5 to 6 people in my team</v>
      </c>
      <c r="Q807" s="1" t="str">
        <f>IFERROR(__xludf.DUMMYFUNCTION("""COMPUTED_VALUE"""),"Yes, I Understand this is gonna happen everywhere")</f>
        <v>Yes, I Understand this is gonna happen everywhere</v>
      </c>
      <c r="R807" s="1" t="str">
        <f>IFERROR(__xludf.DUMMYFUNCTION("""COMPUTED_VALUE"""),"This will be hard to do, but if it is the right company I would try")</f>
        <v>This will be hard to do, but if it is the right company I would try</v>
      </c>
      <c r="S807" s="1"/>
    </row>
    <row r="808">
      <c r="A808" s="2">
        <f>IFERROR(__xludf.DUMMYFUNCTION("""COMPUTED_VALUE"""),45022.77633475694)</f>
        <v>45022.77633</v>
      </c>
      <c r="B808" s="1" t="str">
        <f>IFERROR(__xludf.DUMMYFUNCTION("""COMPUTED_VALUE"""),"India")</f>
        <v>India</v>
      </c>
      <c r="C808" s="1">
        <f>IFERROR(__xludf.DUMMYFUNCTION("""COMPUTED_VALUE"""),411060.0)</f>
        <v>411060</v>
      </c>
      <c r="D808" s="1" t="str">
        <f>IFERROR(__xludf.DUMMYFUNCTION("""COMPUTED_VALUE"""),"Female")</f>
        <v>Female</v>
      </c>
      <c r="E808" s="1" t="str">
        <f>IFERROR(__xludf.DUMMYFUNCTION("""COMPUTED_VALUE"""),"People from my circle, but not family members")</f>
        <v>People from my circle, but not family members</v>
      </c>
      <c r="F808" s="1" t="str">
        <f>IFERROR(__xludf.DUMMYFUNCTION("""COMPUTED_VALUE"""),"No, But if someone could bare the cost I will")</f>
        <v>No, But if someone could bare the cost I will</v>
      </c>
      <c r="G808" s="1" t="str">
        <f>IFERROR(__xludf.DUMMYFUNCTION("""COMPUTED_VALUE"""),"This will be hard to do, but if it is the right company I would try")</f>
        <v>This will be hard to do, but if it is the right company I would try</v>
      </c>
      <c r="H808" s="1" t="str">
        <f>IFERROR(__xludf.DUMMYFUNCTION("""COMPUTED_VALUE"""),"No")</f>
        <v>No</v>
      </c>
      <c r="I808" s="1" t="str">
        <f>IFERROR(__xludf.DUMMYFUNCTION("""COMPUTED_VALUE"""),"Will NOT work for them")</f>
        <v>Will NOT work for them</v>
      </c>
      <c r="J808" s="1">
        <f>IFERROR(__xludf.DUMMYFUNCTION("""COMPUTED_VALUE"""),7.0)</f>
        <v>7</v>
      </c>
      <c r="K808" s="1" t="str">
        <f>IFERROR(__xludf.DUMMYFUNCTION("""COMPUTED_VALUE"""),"Fully Remote with Options to travel as and when needed")</f>
        <v>Fully Remote with Options to travel as and when needed</v>
      </c>
      <c r="L808" s="1" t="str">
        <f>IFERROR(__xludf.DUMMYFUNCTION("""COMPUTED_VALUE"""),"Employer who appreciates learning and enables that environment")</f>
        <v>Employer who appreciates learning and enables that environment</v>
      </c>
      <c r="M80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08" s="1" t="str">
        <f>IFERROR(__xludf.DUMMYFUNCTION("""COMPUTED_VALUE"""),"Manager who explains what is expected, sets a goal and helps achieve it")</f>
        <v>Manager who explains what is expected, sets a goal and helps achieve it</v>
      </c>
      <c r="P808" s="1" t="str">
        <f>IFERROR(__xludf.DUMMYFUNCTION("""COMPUTED_VALUE"""),"Work with 5 to 6 people in my team")</f>
        <v>Work with 5 to 6 people in my team</v>
      </c>
      <c r="Q808" s="1" t="str">
        <f>IFERROR(__xludf.DUMMYFUNCTION("""COMPUTED_VALUE"""),"No")</f>
        <v>No</v>
      </c>
      <c r="R808" s="1" t="str">
        <f>IFERROR(__xludf.DUMMYFUNCTION("""COMPUTED_VALUE"""),"This will be hard to do, but if it is the right company I would try")</f>
        <v>This will be hard to do, but if it is the right company I would try</v>
      </c>
      <c r="S808" s="1"/>
    </row>
    <row r="809">
      <c r="A809" s="2">
        <f>IFERROR(__xludf.DUMMYFUNCTION("""COMPUTED_VALUE"""),45022.781786203705)</f>
        <v>45022.78179</v>
      </c>
      <c r="B809" s="1" t="str">
        <f>IFERROR(__xludf.DUMMYFUNCTION("""COMPUTED_VALUE"""),"India")</f>
        <v>India</v>
      </c>
      <c r="C809" s="1">
        <f>IFERROR(__xludf.DUMMYFUNCTION("""COMPUTED_VALUE"""),500049.0)</f>
        <v>500049</v>
      </c>
      <c r="D809" s="1" t="str">
        <f>IFERROR(__xludf.DUMMYFUNCTION("""COMPUTED_VALUE"""),"Female")</f>
        <v>Female</v>
      </c>
      <c r="E809" s="1" t="str">
        <f>IFERROR(__xludf.DUMMYFUNCTION("""COMPUTED_VALUE"""),"My Parents")</f>
        <v>My Parents</v>
      </c>
      <c r="F809" s="1" t="str">
        <f>IFERROR(__xludf.DUMMYFUNCTION("""COMPUTED_VALUE"""),"Yes, I will earn and do that")</f>
        <v>Yes, I will earn and do that</v>
      </c>
      <c r="G809" s="1" t="str">
        <f>IFERROR(__xludf.DUMMYFUNCTION("""COMPUTED_VALUE"""),"This will be hard to do, but if it is the right company I would try")</f>
        <v>This will be hard to do, but if it is the right company I would try</v>
      </c>
      <c r="H809" s="1" t="str">
        <f>IFERROR(__xludf.DUMMYFUNCTION("""COMPUTED_VALUE"""),"No")</f>
        <v>No</v>
      </c>
      <c r="I809" s="1" t="str">
        <f>IFERROR(__xludf.DUMMYFUNCTION("""COMPUTED_VALUE"""),"Will NOT work for them")</f>
        <v>Will NOT work for them</v>
      </c>
      <c r="J809" s="1">
        <f>IFERROR(__xludf.DUMMYFUNCTION("""COMPUTED_VALUE"""),6.0)</f>
        <v>6</v>
      </c>
      <c r="K809" s="1" t="str">
        <f>IFERROR(__xludf.DUMMYFUNCTION("""COMPUTED_VALUE"""),"Hybrid Working Environment with more than 15 days a month at office")</f>
        <v>Hybrid Working Environment with more than 15 days a month at office</v>
      </c>
      <c r="L809" s="1" t="str">
        <f>IFERROR(__xludf.DUMMYFUNCTION("""COMPUTED_VALUE"""),"Employer who appreciates learning and enables that environment")</f>
        <v>Employer who appreciates learning and enables that environment</v>
      </c>
      <c r="M809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809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809" s="1" t="str">
        <f>IFERROR(__xludf.DUMMYFUNCTION("""COMPUTED_VALUE"""),"Manager who clearly describes what she/he needs")</f>
        <v>Manager who clearly describes what she/he needs</v>
      </c>
      <c r="P809" s="1" t="str">
        <f>IFERROR(__xludf.DUMMYFUNCTION("""COMPUTED_VALUE"""),"Work with 2 to 3 people in my team")</f>
        <v>Work with 2 to 3 people in my team</v>
      </c>
      <c r="Q809" s="1" t="str">
        <f>IFERROR(__xludf.DUMMYFUNCTION("""COMPUTED_VALUE"""),"Yes, I Understand this is gonna happen everywhere")</f>
        <v>Yes, I Understand this is gonna happen everywhere</v>
      </c>
      <c r="R809" s="1" t="str">
        <f>IFERROR(__xludf.DUMMYFUNCTION("""COMPUTED_VALUE"""),"This will be hard to do, but if it is the right company I would try")</f>
        <v>This will be hard to do, but if it is the right company I would try</v>
      </c>
      <c r="S809" s="1"/>
    </row>
    <row r="810">
      <c r="A810" s="2">
        <f>IFERROR(__xludf.DUMMYFUNCTION("""COMPUTED_VALUE"""),45022.789625185185)</f>
        <v>45022.78963</v>
      </c>
      <c r="B810" s="1" t="str">
        <f>IFERROR(__xludf.DUMMYFUNCTION("""COMPUTED_VALUE"""),"India")</f>
        <v>India</v>
      </c>
      <c r="C810" s="1">
        <f>IFERROR(__xludf.DUMMYFUNCTION("""COMPUTED_VALUE"""),523001.0)</f>
        <v>523001</v>
      </c>
      <c r="D810" s="1" t="str">
        <f>IFERROR(__xludf.DUMMYFUNCTION("""COMPUTED_VALUE"""),"Male")</f>
        <v>Male</v>
      </c>
      <c r="E810" s="1" t="str">
        <f>IFERROR(__xludf.DUMMYFUNCTION("""COMPUTED_VALUE"""),"People who have changed the world for better")</f>
        <v>People who have changed the world for better</v>
      </c>
      <c r="F810" s="1" t="str">
        <f>IFERROR(__xludf.DUMMYFUNCTION("""COMPUTED_VALUE"""),"No I would not be pursuing Higher Education outside of India")</f>
        <v>No I would not be pursuing Higher Education outside of India</v>
      </c>
      <c r="G810" s="1" t="str">
        <f>IFERROR(__xludf.DUMMYFUNCTION("""COMPUTED_VALUE"""),"No way")</f>
        <v>No way</v>
      </c>
      <c r="H810" s="1" t="str">
        <f>IFERROR(__xludf.DUMMYFUNCTION("""COMPUTED_VALUE"""),"No")</f>
        <v>No</v>
      </c>
      <c r="I810" s="1" t="str">
        <f>IFERROR(__xludf.DUMMYFUNCTION("""COMPUTED_VALUE"""),"Will NOT work for them")</f>
        <v>Will NOT work for them</v>
      </c>
      <c r="J810" s="1">
        <f>IFERROR(__xludf.DUMMYFUNCTION("""COMPUTED_VALUE"""),1.0)</f>
        <v>1</v>
      </c>
      <c r="K810" s="1" t="str">
        <f>IFERROR(__xludf.DUMMYFUNCTION("""COMPUTED_VALUE"""),"Hybrid Working Environment with less than 3 days a month at office")</f>
        <v>Hybrid Working Environment with less than 3 days a month at office</v>
      </c>
      <c r="L8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810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810" s="1" t="str">
        <f>IFERROR(__xludf.DUMMYFUNCTION("""COMPUTED_VALUE"""),"Manager who sets goal and helps me achieve it")</f>
        <v>Manager who sets goal and helps me achieve it</v>
      </c>
      <c r="P810" s="1" t="str">
        <f>IFERROR(__xludf.DUMMYFUNCTION("""COMPUTED_VALUE"""),"Work with 5 to 6 people in my team")</f>
        <v>Work with 5 to 6 people in my team</v>
      </c>
      <c r="Q810" s="1" t="str">
        <f>IFERROR(__xludf.DUMMYFUNCTION("""COMPUTED_VALUE"""),"Yes")</f>
        <v>Yes</v>
      </c>
      <c r="R810" s="1" t="str">
        <f>IFERROR(__xludf.DUMMYFUNCTION("""COMPUTED_VALUE"""),"This will be hard to do, but if it is the right company I would try")</f>
        <v>This will be hard to do, but if it is the right company I would try</v>
      </c>
      <c r="S810" s="1"/>
    </row>
    <row r="811">
      <c r="A811" s="2">
        <f>IFERROR(__xludf.DUMMYFUNCTION("""COMPUTED_VALUE"""),45022.796869618054)</f>
        <v>45022.79687</v>
      </c>
      <c r="B811" s="1" t="str">
        <f>IFERROR(__xludf.DUMMYFUNCTION("""COMPUTED_VALUE"""),"India")</f>
        <v>India</v>
      </c>
      <c r="C811" s="1">
        <f>IFERROR(__xludf.DUMMYFUNCTION("""COMPUTED_VALUE"""),507002.0)</f>
        <v>507002</v>
      </c>
      <c r="D811" s="1" t="str">
        <f>IFERROR(__xludf.DUMMYFUNCTION("""COMPUTED_VALUE"""),"Male")</f>
        <v>Male</v>
      </c>
      <c r="E811" s="1" t="str">
        <f>IFERROR(__xludf.DUMMYFUNCTION("""COMPUTED_VALUE"""),"People who have changed the world for better")</f>
        <v>People who have changed the world for better</v>
      </c>
      <c r="F811" s="1" t="str">
        <f>IFERROR(__xludf.DUMMYFUNCTION("""COMPUTED_VALUE"""),"Yes, I will earn and do that")</f>
        <v>Yes, I will earn and do that</v>
      </c>
      <c r="G811" s="1" t="str">
        <f>IFERROR(__xludf.DUMMYFUNCTION("""COMPUTED_VALUE"""),"This will be hard to do, but if it is the right company I would try")</f>
        <v>This will be hard to do, but if it is the right company I would try</v>
      </c>
      <c r="H811" s="1" t="str">
        <f>IFERROR(__xludf.DUMMYFUNCTION("""COMPUTED_VALUE"""),"No")</f>
        <v>No</v>
      </c>
      <c r="I811" s="1" t="str">
        <f>IFERROR(__xludf.DUMMYFUNCTION("""COMPUTED_VALUE"""),"Will work for them")</f>
        <v>Will work for them</v>
      </c>
      <c r="J811" s="1">
        <f>IFERROR(__xludf.DUMMYFUNCTION("""COMPUTED_VALUE"""),9.0)</f>
        <v>9</v>
      </c>
      <c r="K811" s="1" t="str">
        <f>IFERROR(__xludf.DUMMYFUNCTION("""COMPUTED_VALUE"""),"Fully Remote with Options to travel as and when needed")</f>
        <v>Fully Remote with Options to travel as and when needed</v>
      </c>
      <c r="L811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1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11" s="1" t="str">
        <f>IFERROR(__xludf.DUMMYFUNCTION("""COMPUTED_VALUE"""),"Manage and drive End-to-End Projects or Products, Design and Develop amazing software, Work in a BPO setup for some well known client, An Artificial Intelligence Specialist / Talking to Robots")</f>
        <v>Manage and drive End-to-End Projects or Products, Design and Develop amazing software, Work in a BPO setup for some well known client, An Artificial Intelligence Specialist / Talking to Robots</v>
      </c>
      <c r="O811" s="1" t="str">
        <f>IFERROR(__xludf.DUMMYFUNCTION("""COMPUTED_VALUE"""),"Manager who explains what is expected, sets a goal and helps achieve it")</f>
        <v>Manager who explains what is expected, sets a goal and helps achieve it</v>
      </c>
      <c r="P811" s="1" t="str">
        <f>IFERROR(__xludf.DUMMYFUNCTION("""COMPUTED_VALUE"""),"Work with 7 to 10 or more people in my team")</f>
        <v>Work with 7 to 10 or more people in my team</v>
      </c>
      <c r="Q811" s="1" t="str">
        <f>IFERROR(__xludf.DUMMYFUNCTION("""COMPUTED_VALUE"""),"Yes")</f>
        <v>Yes</v>
      </c>
      <c r="R811" s="1" t="str">
        <f>IFERROR(__xludf.DUMMYFUNCTION("""COMPUTED_VALUE"""),"This will be hard to do, but if it is the right company I would try")</f>
        <v>This will be hard to do, but if it is the right company I would try</v>
      </c>
      <c r="S811" s="1"/>
    </row>
    <row r="812">
      <c r="A812" s="2">
        <f>IFERROR(__xludf.DUMMYFUNCTION("""COMPUTED_VALUE"""),45022.8094249537)</f>
        <v>45022.80942</v>
      </c>
      <c r="B812" s="1" t="str">
        <f>IFERROR(__xludf.DUMMYFUNCTION("""COMPUTED_VALUE"""),"India")</f>
        <v>India</v>
      </c>
      <c r="C812" s="1">
        <f>IFERROR(__xludf.DUMMYFUNCTION("""COMPUTED_VALUE"""),380001.0)</f>
        <v>380001</v>
      </c>
      <c r="D812" s="1" t="str">
        <f>IFERROR(__xludf.DUMMYFUNCTION("""COMPUTED_VALUE"""),"Male")</f>
        <v>Male</v>
      </c>
      <c r="E812" s="1" t="str">
        <f>IFERROR(__xludf.DUMMYFUNCTION("""COMPUTED_VALUE"""),"My Parents")</f>
        <v>My Parents</v>
      </c>
      <c r="F812" s="1" t="str">
        <f>IFERROR(__xludf.DUMMYFUNCTION("""COMPUTED_VALUE"""),"No I would not be pursuing Higher Education outside of India")</f>
        <v>No I would not be pursuing Higher Education outside of India</v>
      </c>
      <c r="G812" s="1" t="str">
        <f>IFERROR(__xludf.DUMMYFUNCTION("""COMPUTED_VALUE"""),"This will be hard to do, but if it is the right company I would try")</f>
        <v>This will be hard to do, but if it is the right company I would try</v>
      </c>
      <c r="H812" s="1" t="str">
        <f>IFERROR(__xludf.DUMMYFUNCTION("""COMPUTED_VALUE"""),"No")</f>
        <v>No</v>
      </c>
      <c r="I812" s="1" t="str">
        <f>IFERROR(__xludf.DUMMYFUNCTION("""COMPUTED_VALUE"""),"Will NOT work for them")</f>
        <v>Will NOT work for them</v>
      </c>
      <c r="J812" s="1">
        <f>IFERROR(__xludf.DUMMYFUNCTION("""COMPUTED_VALUE"""),1.0)</f>
        <v>1</v>
      </c>
      <c r="K812" s="1" t="str">
        <f>IFERROR(__xludf.DUMMYFUNCTION("""COMPUTED_VALUE"""),"Every Day Office Environment")</f>
        <v>Every Day Office Environment</v>
      </c>
      <c r="L812" s="1" t="str">
        <f>IFERROR(__xludf.DUMMYFUNCTION("""COMPUTED_VALUE"""),"Employer who appreciates learning and enables that environment")</f>
        <v>Employer who appreciates learning and enables that environment</v>
      </c>
      <c r="M81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12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812" s="1" t="str">
        <f>IFERROR(__xludf.DUMMYFUNCTION("""COMPUTED_VALUE"""),"Manager who sets targets and expects me to achieve it")</f>
        <v>Manager who sets targets and expects me to achieve it</v>
      </c>
      <c r="P812" s="1" t="str">
        <f>IFERROR(__xludf.DUMMYFUNCTION("""COMPUTED_VALUE"""),"Work with 2 to 3 people in my team")</f>
        <v>Work with 2 to 3 people in my team</v>
      </c>
      <c r="Q812" s="1" t="str">
        <f>IFERROR(__xludf.DUMMYFUNCTION("""COMPUTED_VALUE"""),"Yes, I Understand this is gonna happen everywhere")</f>
        <v>Yes, I Understand this is gonna happen everywhere</v>
      </c>
      <c r="R812" s="1" t="str">
        <f>IFERROR(__xludf.DUMMYFUNCTION("""COMPUTED_VALUE"""),"This will be hard to do, but if it is the right company I would try")</f>
        <v>This will be hard to do, but if it is the right company I would try</v>
      </c>
      <c r="S812" s="1"/>
    </row>
    <row r="813">
      <c r="A813" s="2">
        <f>IFERROR(__xludf.DUMMYFUNCTION("""COMPUTED_VALUE"""),45022.82461848379)</f>
        <v>45022.82462</v>
      </c>
      <c r="B813" s="1" t="str">
        <f>IFERROR(__xludf.DUMMYFUNCTION("""COMPUTED_VALUE"""),"India")</f>
        <v>India</v>
      </c>
      <c r="C813" s="1">
        <f>IFERROR(__xludf.DUMMYFUNCTION("""COMPUTED_VALUE"""),57001.0)</f>
        <v>57001</v>
      </c>
      <c r="D813" s="1" t="str">
        <f>IFERROR(__xludf.DUMMYFUNCTION("""COMPUTED_VALUE"""),"Male")</f>
        <v>Male</v>
      </c>
      <c r="E813" s="1" t="str">
        <f>IFERROR(__xludf.DUMMYFUNCTION("""COMPUTED_VALUE"""),"My Parents")</f>
        <v>My Parents</v>
      </c>
      <c r="F813" s="1" t="str">
        <f>IFERROR(__xludf.DUMMYFUNCTION("""COMPUTED_VALUE"""),"No I would not be pursuing Higher Education outside of India")</f>
        <v>No I would not be pursuing Higher Education outside of India</v>
      </c>
      <c r="G813" s="1" t="str">
        <f>IFERROR(__xludf.DUMMYFUNCTION("""COMPUTED_VALUE"""),"This will be hard to do, but if it is the right company I would try")</f>
        <v>This will be hard to do, but if it is the right company I would try</v>
      </c>
      <c r="H813" s="1" t="str">
        <f>IFERROR(__xludf.DUMMYFUNCTION("""COMPUTED_VALUE"""),"No")</f>
        <v>No</v>
      </c>
      <c r="I813" s="1" t="str">
        <f>IFERROR(__xludf.DUMMYFUNCTION("""COMPUTED_VALUE"""),"Will NOT work for them")</f>
        <v>Will NOT work for them</v>
      </c>
      <c r="J813" s="1">
        <f>IFERROR(__xludf.DUMMYFUNCTION("""COMPUTED_VALUE"""),7.0)</f>
        <v>7</v>
      </c>
      <c r="K813" s="1" t="str">
        <f>IFERROR(__xludf.DUMMYFUNCTION("""COMPUTED_VALUE"""),"Fully Remote with Options to travel as and when needed")</f>
        <v>Fully Remote with Options to travel as and when needed</v>
      </c>
      <c r="L8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13" s="1" t="str">
        <f>IFERROR(__xludf.DUMMYFUNCTION("""COMPUTED_VALUE"""),"Business Operations in any organization, Manage and drive End-to-End Projects or Products, Work as a freelancer and do my thing my way, Manufacturing / Oil and Gas/ Construction / Hard Physical Work related")</f>
        <v>Business Operations in any organization, Manage and drive End-to-End Projects or Products, Work as a freelancer and do my thing my way, Manufacturing / Oil and Gas/ Construction / Hard Physical Work related</v>
      </c>
      <c r="O813" s="1" t="str">
        <f>IFERROR(__xludf.DUMMYFUNCTION("""COMPUTED_VALUE"""),"Manager who clearly describes what she/he needs")</f>
        <v>Manager who clearly describes what she/he needs</v>
      </c>
      <c r="P813" s="1" t="str">
        <f>IFERROR(__xludf.DUMMYFUNCTION("""COMPUTED_VALUE"""),"Work with 2 to 3 people in my team")</f>
        <v>Work with 2 to 3 people in my team</v>
      </c>
      <c r="Q813" s="1" t="str">
        <f>IFERROR(__xludf.DUMMYFUNCTION("""COMPUTED_VALUE"""),"Yes, I Understand this is gonna happen everywhere")</f>
        <v>Yes, I Understand this is gonna happen everywhere</v>
      </c>
      <c r="R813" s="1" t="str">
        <f>IFERROR(__xludf.DUMMYFUNCTION("""COMPUTED_VALUE"""),"No way")</f>
        <v>No way</v>
      </c>
      <c r="S813" s="1"/>
    </row>
    <row r="814">
      <c r="A814" s="2">
        <f>IFERROR(__xludf.DUMMYFUNCTION("""COMPUTED_VALUE"""),45022.828394282405)</f>
        <v>45022.82839</v>
      </c>
      <c r="B814" s="1" t="str">
        <f>IFERROR(__xludf.DUMMYFUNCTION("""COMPUTED_VALUE"""),"India")</f>
        <v>India</v>
      </c>
      <c r="C814" s="1">
        <f>IFERROR(__xludf.DUMMYFUNCTION("""COMPUTED_VALUE"""),521165.0)</f>
        <v>521165</v>
      </c>
      <c r="D814" s="1" t="str">
        <f>IFERROR(__xludf.DUMMYFUNCTION("""COMPUTED_VALUE"""),"Female")</f>
        <v>Female</v>
      </c>
      <c r="E814" s="1" t="str">
        <f>IFERROR(__xludf.DUMMYFUNCTION("""COMPUTED_VALUE"""),"My Parents")</f>
        <v>My Parents</v>
      </c>
      <c r="F814" s="1" t="str">
        <f>IFERROR(__xludf.DUMMYFUNCTION("""COMPUTED_VALUE"""),"No I would not be pursuing Higher Education outside of India")</f>
        <v>No I would not be pursuing Higher Education outside of India</v>
      </c>
      <c r="G814" s="1" t="str">
        <f>IFERROR(__xludf.DUMMYFUNCTION("""COMPUTED_VALUE"""),"This will be hard to do, but if it is the right company I would try")</f>
        <v>This will be hard to do, but if it is the right company I would try</v>
      </c>
      <c r="H814" s="1" t="str">
        <f>IFERROR(__xludf.DUMMYFUNCTION("""COMPUTED_VALUE"""),"No")</f>
        <v>No</v>
      </c>
      <c r="I814" s="1" t="str">
        <f>IFERROR(__xludf.DUMMYFUNCTION("""COMPUTED_VALUE"""),"Will NOT work for them")</f>
        <v>Will NOT work for them</v>
      </c>
      <c r="J814" s="1">
        <f>IFERROR(__xludf.DUMMYFUNCTION("""COMPUTED_VALUE"""),5.0)</f>
        <v>5</v>
      </c>
      <c r="K814" s="1" t="str">
        <f>IFERROR(__xludf.DUMMYFUNCTION("""COMPUTED_VALUE"""),"Every Day Office Environment")</f>
        <v>Every Day Office Environment</v>
      </c>
      <c r="L814" s="1" t="str">
        <f>IFERROR(__xludf.DUMMYFUNCTION("""COMPUTED_VALUE"""),"Employer who rewards learning and enables that environment")</f>
        <v>Employer who rewards learning and enables that environment</v>
      </c>
      <c r="M814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14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814" s="1" t="str">
        <f>IFERROR(__xludf.DUMMYFUNCTION("""COMPUTED_VALUE"""),"Manager who sets goal and helps me achieve it")</f>
        <v>Manager who sets goal and helps me achieve it</v>
      </c>
      <c r="P814" s="1" t="str">
        <f>IFERROR(__xludf.DUMMYFUNCTION("""COMPUTED_VALUE"""),"Work with 2 to 3 people in my team")</f>
        <v>Work with 2 to 3 people in my team</v>
      </c>
      <c r="Q814" s="1" t="str">
        <f>IFERROR(__xludf.DUMMYFUNCTION("""COMPUTED_VALUE"""),"No")</f>
        <v>No</v>
      </c>
      <c r="R814" s="1" t="str">
        <f>IFERROR(__xludf.DUMMYFUNCTION("""COMPUTED_VALUE"""),"Will work for 7 years or more")</f>
        <v>Will work for 7 years or more</v>
      </c>
      <c r="S814" s="1"/>
    </row>
    <row r="815">
      <c r="A815" s="2">
        <f>IFERROR(__xludf.DUMMYFUNCTION("""COMPUTED_VALUE"""),45022.82897804398)</f>
        <v>45022.82898</v>
      </c>
      <c r="B815" s="1" t="str">
        <f>IFERROR(__xludf.DUMMYFUNCTION("""COMPUTED_VALUE"""),"India")</f>
        <v>India</v>
      </c>
      <c r="C815" s="1">
        <f>IFERROR(__xludf.DUMMYFUNCTION("""COMPUTED_VALUE"""),421306.0)</f>
        <v>421306</v>
      </c>
      <c r="D815" s="1" t="str">
        <f>IFERROR(__xludf.DUMMYFUNCTION("""COMPUTED_VALUE"""),"Male")</f>
        <v>Male</v>
      </c>
      <c r="E815" s="1" t="str">
        <f>IFERROR(__xludf.DUMMYFUNCTION("""COMPUTED_VALUE"""),"People from my circle, but not family members")</f>
        <v>People from my circle, but not family members</v>
      </c>
      <c r="F815" s="1" t="str">
        <f>IFERROR(__xludf.DUMMYFUNCTION("""COMPUTED_VALUE"""),"Yes, I will earn and do that")</f>
        <v>Yes, I will earn and do that</v>
      </c>
      <c r="G815" s="1" t="str">
        <f>IFERROR(__xludf.DUMMYFUNCTION("""COMPUTED_VALUE"""),"This will be hard to do, but if it is the right company I would try")</f>
        <v>This will be hard to do, but if it is the right company I would try</v>
      </c>
      <c r="H815" s="1" t="str">
        <f>IFERROR(__xludf.DUMMYFUNCTION("""COMPUTED_VALUE"""),"No")</f>
        <v>No</v>
      </c>
      <c r="I815" s="1" t="str">
        <f>IFERROR(__xludf.DUMMYFUNCTION("""COMPUTED_VALUE"""),"Will NOT work for them")</f>
        <v>Will NOT work for them</v>
      </c>
      <c r="J815" s="1">
        <f>IFERROR(__xludf.DUMMYFUNCTION("""COMPUTED_VALUE"""),9.0)</f>
        <v>9</v>
      </c>
      <c r="K815" s="1" t="str">
        <f>IFERROR(__xludf.DUMMYFUNCTION("""COMPUTED_VALUE"""),"Fully Remote with Options to travel as and when needed")</f>
        <v>Fully Remote with Options to travel as and when needed</v>
      </c>
      <c r="L8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15" s="1" t="str">
        <f>IFERROR(__xludf.DUMMYFUNCTION("""COMPUTED_VALUE"""),"Business Operations in any organization, Build and develop a Team, Become a content Creator in some platform, An Artificial Intelligence Specialist / Talking to Robots")</f>
        <v>Business Operations in any organization, Build and develop a Team, Become a content Creator in some platform, An Artificial Intelligence Specialist / Talking to Robots</v>
      </c>
      <c r="O815" s="1" t="str">
        <f>IFERROR(__xludf.DUMMYFUNCTION("""COMPUTED_VALUE"""),"Manager who explains what is expected, sets a goal and helps achieve it")</f>
        <v>Manager who explains what is expected, sets a goal and helps achieve it</v>
      </c>
      <c r="P815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815" s="1" t="str">
        <f>IFERROR(__xludf.DUMMYFUNCTION("""COMPUTED_VALUE"""),"Yes, I Understand this is gonna happen everywhere")</f>
        <v>Yes, I Understand this is gonna happen everywhere</v>
      </c>
      <c r="R815" s="1" t="str">
        <f>IFERROR(__xludf.DUMMYFUNCTION("""COMPUTED_VALUE"""),"No way")</f>
        <v>No way</v>
      </c>
      <c r="S815" s="1"/>
    </row>
    <row r="816">
      <c r="A816" s="2">
        <f>IFERROR(__xludf.DUMMYFUNCTION("""COMPUTED_VALUE"""),45022.831915613424)</f>
        <v>45022.83192</v>
      </c>
      <c r="B816" s="1" t="str">
        <f>IFERROR(__xludf.DUMMYFUNCTION("""COMPUTED_VALUE"""),"India")</f>
        <v>India</v>
      </c>
      <c r="C816" s="1">
        <f>IFERROR(__xludf.DUMMYFUNCTION("""COMPUTED_VALUE"""),440024.0)</f>
        <v>440024</v>
      </c>
      <c r="D816" s="1" t="str">
        <f>IFERROR(__xludf.DUMMYFUNCTION("""COMPUTED_VALUE"""),"Female")</f>
        <v>Female</v>
      </c>
      <c r="E816" s="1" t="str">
        <f>IFERROR(__xludf.DUMMYFUNCTION("""COMPUTED_VALUE"""),"People from my circle, but not family members")</f>
        <v>People from my circle, but not family members</v>
      </c>
      <c r="F816" s="1" t="str">
        <f>IFERROR(__xludf.DUMMYFUNCTION("""COMPUTED_VALUE"""),"Yes, I will earn and do that")</f>
        <v>Yes, I will earn and do that</v>
      </c>
      <c r="G816" s="1" t="str">
        <f>IFERROR(__xludf.DUMMYFUNCTION("""COMPUTED_VALUE"""),"This will be hard to do, but if it is the right company I would try")</f>
        <v>This will be hard to do, but if it is the right company I would try</v>
      </c>
      <c r="H816" s="1" t="str">
        <f>IFERROR(__xludf.DUMMYFUNCTION("""COMPUTED_VALUE"""),"No")</f>
        <v>No</v>
      </c>
      <c r="I816" s="1" t="str">
        <f>IFERROR(__xludf.DUMMYFUNCTION("""COMPUTED_VALUE"""),"Will work for them")</f>
        <v>Will work for them</v>
      </c>
      <c r="J816" s="1">
        <f>IFERROR(__xludf.DUMMYFUNCTION("""COMPUTED_VALUE"""),5.0)</f>
        <v>5</v>
      </c>
      <c r="K816" s="1" t="str">
        <f>IFERROR(__xludf.DUMMYFUNCTION("""COMPUTED_VALUE"""),"Fully Remote with Options to travel as and when needed")</f>
        <v>Fully Remote with Options to travel as and when needed</v>
      </c>
      <c r="L8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16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816" s="1" t="str">
        <f>IFERROR(__xludf.DUMMYFUNCTION("""COMPUTED_VALUE"""),"Manager who explains what is expected, sets a goal and helps achieve it")</f>
        <v>Manager who explains what is expected, sets a goal and helps achieve it</v>
      </c>
      <c r="P816" s="1" t="str">
        <f>IFERROR(__xludf.DUMMYFUNCTION("""COMPUTED_VALUE"""),"Work alone, Work with 5 to 6 people in my team")</f>
        <v>Work alone, Work with 5 to 6 people in my team</v>
      </c>
      <c r="Q816" s="1" t="str">
        <f>IFERROR(__xludf.DUMMYFUNCTION("""COMPUTED_VALUE"""),"No")</f>
        <v>No</v>
      </c>
      <c r="R816" s="1" t="str">
        <f>IFERROR(__xludf.DUMMYFUNCTION("""COMPUTED_VALUE"""),"No way")</f>
        <v>No way</v>
      </c>
      <c r="S816" s="1"/>
    </row>
    <row r="817">
      <c r="A817" s="2">
        <f>IFERROR(__xludf.DUMMYFUNCTION("""COMPUTED_VALUE"""),45022.83596630787)</f>
        <v>45022.83597</v>
      </c>
      <c r="B817" s="1" t="str">
        <f>IFERROR(__xludf.DUMMYFUNCTION("""COMPUTED_VALUE"""),"India")</f>
        <v>India</v>
      </c>
      <c r="C817" s="1">
        <f>IFERROR(__xludf.DUMMYFUNCTION("""COMPUTED_VALUE"""),400607.0)</f>
        <v>400607</v>
      </c>
      <c r="D817" s="1" t="str">
        <f>IFERROR(__xludf.DUMMYFUNCTION("""COMPUTED_VALUE"""),"Male")</f>
        <v>Male</v>
      </c>
      <c r="E817" s="1" t="str">
        <f>IFERROR(__xludf.DUMMYFUNCTION("""COMPUTED_VALUE"""),"People who have changed the world for better")</f>
        <v>People who have changed the world for better</v>
      </c>
      <c r="F817" s="1" t="str">
        <f>IFERROR(__xludf.DUMMYFUNCTION("""COMPUTED_VALUE"""),"Yes, I will earn and do that")</f>
        <v>Yes, I will earn and do that</v>
      </c>
      <c r="G817" s="1" t="str">
        <f>IFERROR(__xludf.DUMMYFUNCTION("""COMPUTED_VALUE"""),"This will be hard to do, but if it is the right company I would try")</f>
        <v>This will be hard to do, but if it is the right company I would try</v>
      </c>
      <c r="H817" s="1" t="str">
        <f>IFERROR(__xludf.DUMMYFUNCTION("""COMPUTED_VALUE"""),"No")</f>
        <v>No</v>
      </c>
      <c r="I817" s="1" t="str">
        <f>IFERROR(__xludf.DUMMYFUNCTION("""COMPUTED_VALUE"""),"Will NOT work for them")</f>
        <v>Will NOT work for them</v>
      </c>
      <c r="J817" s="1">
        <f>IFERROR(__xludf.DUMMYFUNCTION("""COMPUTED_VALUE"""),1.0)</f>
        <v>1</v>
      </c>
      <c r="K817" s="1" t="str">
        <f>IFERROR(__xludf.DUMMYFUNCTION("""COMPUTED_VALUE"""),"Hybrid Working Environment with more than 15 days a month at office")</f>
        <v>Hybrid Working Environment with more than 15 days a month at office</v>
      </c>
      <c r="L8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17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817" s="1" t="str">
        <f>IFERROR(__xludf.DUMMYFUNCTION("""COMPUTED_VALUE"""),"Manager who sets targets and expects me to achieve it")</f>
        <v>Manager who sets targets and expects me to achieve it</v>
      </c>
      <c r="P817" s="1" t="str">
        <f>IFERROR(__xludf.DUMMYFUNCTION("""COMPUTED_VALUE"""),"Work with 2 to 3 people in my team, Work with 5 to 6 people in my team")</f>
        <v>Work with 2 to 3 people in my team, Work with 5 to 6 people in my team</v>
      </c>
      <c r="Q817" s="1" t="str">
        <f>IFERROR(__xludf.DUMMYFUNCTION("""COMPUTED_VALUE"""),"Yes, I Understand this is gonna happen everywhere")</f>
        <v>Yes, I Understand this is gonna happen everywhere</v>
      </c>
      <c r="R817" s="1" t="str">
        <f>IFERROR(__xludf.DUMMYFUNCTION("""COMPUTED_VALUE"""),"No way")</f>
        <v>No way</v>
      </c>
      <c r="S817" s="1"/>
    </row>
    <row r="818">
      <c r="A818" s="2">
        <f>IFERROR(__xludf.DUMMYFUNCTION("""COMPUTED_VALUE"""),45022.83686350695)</f>
        <v>45022.83686</v>
      </c>
      <c r="B818" s="1" t="str">
        <f>IFERROR(__xludf.DUMMYFUNCTION("""COMPUTED_VALUE"""),"India")</f>
        <v>India</v>
      </c>
      <c r="C818" s="1">
        <f>IFERROR(__xludf.DUMMYFUNCTION("""COMPUTED_VALUE"""),522001.0)</f>
        <v>522001</v>
      </c>
      <c r="D818" s="1" t="str">
        <f>IFERROR(__xludf.DUMMYFUNCTION("""COMPUTED_VALUE"""),"Male")</f>
        <v>Male</v>
      </c>
      <c r="E818" s="1" t="str">
        <f>IFERROR(__xludf.DUMMYFUNCTION("""COMPUTED_VALUE"""),"People from my circle, but not family members")</f>
        <v>People from my circle, but not family members</v>
      </c>
      <c r="F818" s="1" t="str">
        <f>IFERROR(__xludf.DUMMYFUNCTION("""COMPUTED_VALUE"""),"No I would not be pursuing Higher Education outside of India")</f>
        <v>No I would not be pursuing Higher Education outside of India</v>
      </c>
      <c r="G818" s="1" t="str">
        <f>IFERROR(__xludf.DUMMYFUNCTION("""COMPUTED_VALUE"""),"Will work for 3 years or more")</f>
        <v>Will work for 3 years or more</v>
      </c>
      <c r="H818" s="1" t="str">
        <f>IFERROR(__xludf.DUMMYFUNCTION("""COMPUTED_VALUE"""),"No")</f>
        <v>No</v>
      </c>
      <c r="I818" s="1" t="str">
        <f>IFERROR(__xludf.DUMMYFUNCTION("""COMPUTED_VALUE"""),"Will NOT work for them")</f>
        <v>Will NOT work for them</v>
      </c>
      <c r="J818" s="1">
        <f>IFERROR(__xludf.DUMMYFUNCTION("""COMPUTED_VALUE"""),7.0)</f>
        <v>7</v>
      </c>
      <c r="K818" s="1" t="str">
        <f>IFERROR(__xludf.DUMMYFUNCTION("""COMPUTED_VALUE"""),"Fully Remote with Options to travel as and when needed")</f>
        <v>Fully Remote with Options to travel as and when needed</v>
      </c>
      <c r="L8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18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818" s="1" t="str">
        <f>IFERROR(__xludf.DUMMYFUNCTION("""COMPUTED_VALUE"""),"Manager who explains what is expected, sets a goal and helps achieve it")</f>
        <v>Manager who explains what is expected, sets a goal and helps achieve it</v>
      </c>
      <c r="P818" s="1" t="str">
        <f>IFERROR(__xludf.DUMMYFUNCTION("""COMPUTED_VALUE"""),"Work with 2 to 3 people in my team, Work with 5 to 6 people in my team")</f>
        <v>Work with 2 to 3 people in my team, Work with 5 to 6 people in my team</v>
      </c>
      <c r="Q818" s="1" t="str">
        <f>IFERROR(__xludf.DUMMYFUNCTION("""COMPUTED_VALUE"""),"No")</f>
        <v>No</v>
      </c>
      <c r="R818" s="1" t="str">
        <f>IFERROR(__xludf.DUMMYFUNCTION("""COMPUTED_VALUE"""),"This will be hard to do, but if it is the right company I would try")</f>
        <v>This will be hard to do, but if it is the right company I would try</v>
      </c>
      <c r="S818" s="1"/>
    </row>
    <row r="819">
      <c r="A819" s="2">
        <f>IFERROR(__xludf.DUMMYFUNCTION("""COMPUTED_VALUE"""),45022.84275048611)</f>
        <v>45022.84275</v>
      </c>
      <c r="B819" s="1" t="str">
        <f>IFERROR(__xludf.DUMMYFUNCTION("""COMPUTED_VALUE"""),"India")</f>
        <v>India</v>
      </c>
      <c r="C819" s="1">
        <f>IFERROR(__xludf.DUMMYFUNCTION("""COMPUTED_VALUE"""),400709.0)</f>
        <v>400709</v>
      </c>
      <c r="D819" s="1" t="str">
        <f>IFERROR(__xludf.DUMMYFUNCTION("""COMPUTED_VALUE"""),"Male")</f>
        <v>Male</v>
      </c>
      <c r="E819" s="1" t="str">
        <f>IFERROR(__xludf.DUMMYFUNCTION("""COMPUTED_VALUE"""),"My Parents")</f>
        <v>My Parents</v>
      </c>
      <c r="F819" s="1" t="str">
        <f>IFERROR(__xludf.DUMMYFUNCTION("""COMPUTED_VALUE"""),"No I would not be pursuing Higher Education outside of India")</f>
        <v>No I would not be pursuing Higher Education outside of India</v>
      </c>
      <c r="G819" s="1" t="str">
        <f>IFERROR(__xludf.DUMMYFUNCTION("""COMPUTED_VALUE"""),"No way")</f>
        <v>No way</v>
      </c>
      <c r="H819" s="1" t="str">
        <f>IFERROR(__xludf.DUMMYFUNCTION("""COMPUTED_VALUE"""),"Yes")</f>
        <v>Yes</v>
      </c>
      <c r="I819" s="1" t="str">
        <f>IFERROR(__xludf.DUMMYFUNCTION("""COMPUTED_VALUE"""),"Will work for them")</f>
        <v>Will work for them</v>
      </c>
      <c r="J819" s="1">
        <f>IFERROR(__xludf.DUMMYFUNCTION("""COMPUTED_VALUE"""),3.0)</f>
        <v>3</v>
      </c>
      <c r="K819" s="1" t="str">
        <f>IFERROR(__xludf.DUMMYFUNCTION("""COMPUTED_VALUE"""),"Hybrid Working Environment with more than 15 days a month at office")</f>
        <v>Hybrid Working Environment with more than 15 days a month at office</v>
      </c>
      <c r="L81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19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819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819" s="1" t="str">
        <f>IFERROR(__xludf.DUMMYFUNCTION("""COMPUTED_VALUE"""),"Manager who sets targets and expects me to achieve it")</f>
        <v>Manager who sets targets and expects me to achieve it</v>
      </c>
      <c r="P819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819" s="1" t="str">
        <f>IFERROR(__xludf.DUMMYFUNCTION("""COMPUTED_VALUE"""),"Yes, I Understand this is gonna happen everywhere")</f>
        <v>Yes, I Understand this is gonna happen everywhere</v>
      </c>
      <c r="R819" s="1" t="str">
        <f>IFERROR(__xludf.DUMMYFUNCTION("""COMPUTED_VALUE"""),"This will be hard to do, but if it is the right company I would try")</f>
        <v>This will be hard to do, but if it is the right company I would try</v>
      </c>
      <c r="S819" s="1"/>
    </row>
    <row r="820">
      <c r="A820" s="2">
        <f>IFERROR(__xludf.DUMMYFUNCTION("""COMPUTED_VALUE"""),45022.84737070602)</f>
        <v>45022.84737</v>
      </c>
      <c r="B820" s="1" t="str">
        <f>IFERROR(__xludf.DUMMYFUNCTION("""COMPUTED_VALUE"""),"India")</f>
        <v>India</v>
      </c>
      <c r="C820" s="1" t="str">
        <f>IFERROR(__xludf.DUMMYFUNCTION("""COMPUTED_VALUE"""),"000000")</f>
        <v>000000</v>
      </c>
      <c r="D820" s="1" t="str">
        <f>IFERROR(__xludf.DUMMYFUNCTION("""COMPUTED_VALUE"""),"Female")</f>
        <v>Female</v>
      </c>
      <c r="E820" s="1" t="str">
        <f>IFERROR(__xludf.DUMMYFUNCTION("""COMPUTED_VALUE"""),"People who have changed the world for better")</f>
        <v>People who have changed the world for better</v>
      </c>
      <c r="F820" s="1" t="str">
        <f>IFERROR(__xludf.DUMMYFUNCTION("""COMPUTED_VALUE"""),"No I would not be pursuing Higher Education outside of India")</f>
        <v>No I would not be pursuing Higher Education outside of India</v>
      </c>
      <c r="G820" s="1" t="str">
        <f>IFERROR(__xludf.DUMMYFUNCTION("""COMPUTED_VALUE"""),"No way")</f>
        <v>No way</v>
      </c>
      <c r="H820" s="1" t="str">
        <f>IFERROR(__xludf.DUMMYFUNCTION("""COMPUTED_VALUE"""),"Yes")</f>
        <v>Yes</v>
      </c>
      <c r="I820" s="1" t="str">
        <f>IFERROR(__xludf.DUMMYFUNCTION("""COMPUTED_VALUE"""),"Will work for them")</f>
        <v>Will work for them</v>
      </c>
      <c r="J820" s="1">
        <f>IFERROR(__xludf.DUMMYFUNCTION("""COMPUTED_VALUE"""),5.0)</f>
        <v>5</v>
      </c>
      <c r="K820" s="1" t="str">
        <f>IFERROR(__xludf.DUMMYFUNCTION("""COMPUTED_VALUE"""),"Fully Remote with No option to visit offices")</f>
        <v>Fully Remote with No option to visit offices</v>
      </c>
      <c r="L8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20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820" s="1" t="str">
        <f>IFERROR(__xludf.DUMMYFUNCTION("""COMPUTED_VALUE"""),"Manager who sets unrealistic targets")</f>
        <v>Manager who sets unrealistic targets</v>
      </c>
      <c r="P820" s="1" t="str">
        <f>IFERROR(__xludf.DUMMYFUNCTION("""COMPUTED_VALUE"""),"Work with more than 10 people in my team")</f>
        <v>Work with more than 10 people in my team</v>
      </c>
      <c r="Q820" s="1" t="str">
        <f>IFERROR(__xludf.DUMMYFUNCTION("""COMPUTED_VALUE"""),"Yes, I Understand this is gonna happen everywhere")</f>
        <v>Yes, I Understand this is gonna happen everywhere</v>
      </c>
      <c r="R820" s="1" t="str">
        <f>IFERROR(__xludf.DUMMYFUNCTION("""COMPUTED_VALUE"""),"No way")</f>
        <v>No way</v>
      </c>
      <c r="S820" s="1"/>
    </row>
    <row r="821">
      <c r="A821" s="2">
        <f>IFERROR(__xludf.DUMMYFUNCTION("""COMPUTED_VALUE"""),45022.852968217594)</f>
        <v>45022.85297</v>
      </c>
      <c r="B821" s="1" t="str">
        <f>IFERROR(__xludf.DUMMYFUNCTION("""COMPUTED_VALUE"""),"India")</f>
        <v>India</v>
      </c>
      <c r="C821" s="1">
        <f>IFERROR(__xludf.DUMMYFUNCTION("""COMPUTED_VALUE"""),400068.0)</f>
        <v>400068</v>
      </c>
      <c r="D821" s="1" t="str">
        <f>IFERROR(__xludf.DUMMYFUNCTION("""COMPUTED_VALUE"""),"Male")</f>
        <v>Male</v>
      </c>
      <c r="E821" s="1" t="str">
        <f>IFERROR(__xludf.DUMMYFUNCTION("""COMPUTED_VALUE"""),"My Parents")</f>
        <v>My Parents</v>
      </c>
      <c r="F821" s="1" t="str">
        <f>IFERROR(__xludf.DUMMYFUNCTION("""COMPUTED_VALUE"""),"Yes, I will earn and do that")</f>
        <v>Yes, I will earn and do that</v>
      </c>
      <c r="G821" s="1" t="str">
        <f>IFERROR(__xludf.DUMMYFUNCTION("""COMPUTED_VALUE"""),"This will be hard to do, but if it is the right company I would try")</f>
        <v>This will be hard to do, but if it is the right company I would try</v>
      </c>
      <c r="H821" s="1" t="str">
        <f>IFERROR(__xludf.DUMMYFUNCTION("""COMPUTED_VALUE"""),"Yes")</f>
        <v>Yes</v>
      </c>
      <c r="I821" s="1" t="str">
        <f>IFERROR(__xludf.DUMMYFUNCTION("""COMPUTED_VALUE"""),"Will NOT work for them")</f>
        <v>Will NOT work for them</v>
      </c>
      <c r="J821" s="1">
        <f>IFERROR(__xludf.DUMMYFUNCTION("""COMPUTED_VALUE"""),5.0)</f>
        <v>5</v>
      </c>
      <c r="K821" s="1" t="str">
        <f>IFERROR(__xludf.DUMMYFUNCTION("""COMPUTED_VALUE"""),"Hybrid Working Environment with more than 15 days a month at office")</f>
        <v>Hybrid Working Environment with more than 15 days a month at office</v>
      </c>
      <c r="L8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21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821" s="1" t="str">
        <f>IFERROR(__xludf.DUMMYFUNCTION("""COMPUTED_VALUE"""),"Manager who explains what is expected, sets a goal and helps achieve it")</f>
        <v>Manager who explains what is expected, sets a goal and helps achieve it</v>
      </c>
      <c r="P82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821" s="1" t="str">
        <f>IFERROR(__xludf.DUMMYFUNCTION("""COMPUTED_VALUE"""),"Yes, I Understand this is gonna happen everywhere")</f>
        <v>Yes, I Understand this is gonna happen everywhere</v>
      </c>
      <c r="R821" s="1" t="str">
        <f>IFERROR(__xludf.DUMMYFUNCTION("""COMPUTED_VALUE"""),"This will be hard to do, but if it is the right company I would try")</f>
        <v>This will be hard to do, but if it is the right company I would try</v>
      </c>
      <c r="S821" s="1"/>
    </row>
    <row r="822">
      <c r="A822" s="2">
        <f>IFERROR(__xludf.DUMMYFUNCTION("""COMPUTED_VALUE"""),45022.86675581019)</f>
        <v>45022.86676</v>
      </c>
      <c r="B822" s="1" t="str">
        <f>IFERROR(__xludf.DUMMYFUNCTION("""COMPUTED_VALUE"""),"United States of America")</f>
        <v>United States of America</v>
      </c>
      <c r="C822" s="1">
        <f>IFERROR(__xludf.DUMMYFUNCTION("""COMPUTED_VALUE"""),44114.0)</f>
        <v>44114</v>
      </c>
      <c r="D822" s="1" t="str">
        <f>IFERROR(__xludf.DUMMYFUNCTION("""COMPUTED_VALUE"""),"Male")</f>
        <v>Male</v>
      </c>
      <c r="E822" s="1" t="str">
        <f>IFERROR(__xludf.DUMMYFUNCTION("""COMPUTED_VALUE"""),"Influencers who had successful careers")</f>
        <v>Influencers who had successful careers</v>
      </c>
      <c r="F822" s="1" t="str">
        <f>IFERROR(__xludf.DUMMYFUNCTION("""COMPUTED_VALUE"""),"Yes, I will earn and do that")</f>
        <v>Yes, I will earn and do that</v>
      </c>
      <c r="G822" s="1" t="str">
        <f>IFERROR(__xludf.DUMMYFUNCTION("""COMPUTED_VALUE"""),"This will be hard to do, but if it is the right company I would try")</f>
        <v>This will be hard to do, but if it is the right company I would try</v>
      </c>
      <c r="H822" s="1" t="str">
        <f>IFERROR(__xludf.DUMMYFUNCTION("""COMPUTED_VALUE"""),"No")</f>
        <v>No</v>
      </c>
      <c r="I822" s="1" t="str">
        <f>IFERROR(__xludf.DUMMYFUNCTION("""COMPUTED_VALUE"""),"Will work for them")</f>
        <v>Will work for them</v>
      </c>
      <c r="J822" s="1">
        <f>IFERROR(__xludf.DUMMYFUNCTION("""COMPUTED_VALUE"""),9.0)</f>
        <v>9</v>
      </c>
      <c r="K822" s="1" t="str">
        <f>IFERROR(__xludf.DUMMYFUNCTION("""COMPUTED_VALUE"""),"Hybrid Working Environment with less than 3 days a month at office")</f>
        <v>Hybrid Working Environment with less than 3 days a month at office</v>
      </c>
      <c r="L8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22" s="1" t="str">
        <f>IFERROR(__xludf.DUMMYFUNCTION("""COMPUTED_VALUE"""),"Business Operations in any organization, Look deeply into Data and generate insights, Become a content Creator in some platform, Entrepreneur or Start Up")</f>
        <v>Business Operations in any organization, Look deeply into Data and generate insights, Become a content Creator in some platform, Entrepreneur or Start Up</v>
      </c>
      <c r="O822" s="1" t="str">
        <f>IFERROR(__xludf.DUMMYFUNCTION("""COMPUTED_VALUE"""),"Manager who explains what is expected, sets a goal and helps achieve it")</f>
        <v>Manager who explains what is expected, sets a goal and helps achieve it</v>
      </c>
      <c r="P822" s="1" t="str">
        <f>IFERROR(__xludf.DUMMYFUNCTION("""COMPUTED_VALUE"""),"Work with 5 to 6 people in my team")</f>
        <v>Work with 5 to 6 people in my team</v>
      </c>
      <c r="Q822" s="1" t="str">
        <f>IFERROR(__xludf.DUMMYFUNCTION("""COMPUTED_VALUE"""),"Yes, I Understand this is gonna happen everywhere")</f>
        <v>Yes, I Understand this is gonna happen everywhere</v>
      </c>
      <c r="R822" s="1" t="str">
        <f>IFERROR(__xludf.DUMMYFUNCTION("""COMPUTED_VALUE"""),"This will be hard to do, but if it is the right company I would try")</f>
        <v>This will be hard to do, but if it is the right company I would try</v>
      </c>
      <c r="S822" s="1"/>
    </row>
    <row r="823">
      <c r="A823" s="2">
        <f>IFERROR(__xludf.DUMMYFUNCTION("""COMPUTED_VALUE"""),45022.882336689814)</f>
        <v>45022.88234</v>
      </c>
      <c r="B823" s="1" t="str">
        <f>IFERROR(__xludf.DUMMYFUNCTION("""COMPUTED_VALUE"""),"India")</f>
        <v>India</v>
      </c>
      <c r="C823" s="1">
        <f>IFERROR(__xludf.DUMMYFUNCTION("""COMPUTED_VALUE"""),522212.0)</f>
        <v>522212</v>
      </c>
      <c r="D823" s="1" t="str">
        <f>IFERROR(__xludf.DUMMYFUNCTION("""COMPUTED_VALUE"""),"Female")</f>
        <v>Female</v>
      </c>
      <c r="E823" s="1" t="str">
        <f>IFERROR(__xludf.DUMMYFUNCTION("""COMPUTED_VALUE"""),"People who have changed the world for better")</f>
        <v>People who have changed the world for better</v>
      </c>
      <c r="F823" s="1" t="str">
        <f>IFERROR(__xludf.DUMMYFUNCTION("""COMPUTED_VALUE"""),"No I would not be pursuing Higher Education outside of India")</f>
        <v>No I would not be pursuing Higher Education outside of India</v>
      </c>
      <c r="G823" s="1" t="str">
        <f>IFERROR(__xludf.DUMMYFUNCTION("""COMPUTED_VALUE"""),"This will be hard to do, but if it is the right company I would try")</f>
        <v>This will be hard to do, but if it is the right company I would try</v>
      </c>
      <c r="H823" s="1" t="str">
        <f>IFERROR(__xludf.DUMMYFUNCTION("""COMPUTED_VALUE"""),"No")</f>
        <v>No</v>
      </c>
      <c r="I823" s="1" t="str">
        <f>IFERROR(__xludf.DUMMYFUNCTION("""COMPUTED_VALUE"""),"Will NOT work for them")</f>
        <v>Will NOT work for them</v>
      </c>
      <c r="J823" s="1">
        <f>IFERROR(__xludf.DUMMYFUNCTION("""COMPUTED_VALUE"""),8.0)</f>
        <v>8</v>
      </c>
      <c r="K823" s="1" t="str">
        <f>IFERROR(__xludf.DUMMYFUNCTION("""COMPUTED_VALUE"""),"Every Day Office Environment")</f>
        <v>Every Day Office Environment</v>
      </c>
      <c r="L8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23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823" s="1" t="str">
        <f>IFERROR(__xludf.DUMMYFUNCTION("""COMPUTED_VALUE"""),"Manager who explains what is expected, sets a goal and helps achieve it")</f>
        <v>Manager who explains what is expected, sets a goal and helps achieve it</v>
      </c>
      <c r="P823" s="1" t="str">
        <f>IFERROR(__xludf.DUMMYFUNCTION("""COMPUTED_VALUE"""),"Work with 5 to 6 people in my team")</f>
        <v>Work with 5 to 6 people in my team</v>
      </c>
      <c r="Q823" s="1" t="str">
        <f>IFERROR(__xludf.DUMMYFUNCTION("""COMPUTED_VALUE"""),"Yes, I Understand this is gonna happen everywhere")</f>
        <v>Yes, I Understand this is gonna happen everywhere</v>
      </c>
      <c r="R823" s="1" t="str">
        <f>IFERROR(__xludf.DUMMYFUNCTION("""COMPUTED_VALUE"""),"No way")</f>
        <v>No way</v>
      </c>
      <c r="S823" s="1"/>
    </row>
    <row r="824">
      <c r="A824" s="2">
        <f>IFERROR(__xludf.DUMMYFUNCTION("""COMPUTED_VALUE"""),45022.888192314815)</f>
        <v>45022.88819</v>
      </c>
      <c r="B824" s="1" t="str">
        <f>IFERROR(__xludf.DUMMYFUNCTION("""COMPUTED_VALUE"""),"Others")</f>
        <v>Others</v>
      </c>
      <c r="C824" s="1" t="str">
        <f>IFERROR(__xludf.DUMMYFUNCTION("""COMPUTED_VALUE"""),"02-781")</f>
        <v>02-781</v>
      </c>
      <c r="D824" s="1" t="str">
        <f>IFERROR(__xludf.DUMMYFUNCTION("""COMPUTED_VALUE"""),"Female")</f>
        <v>Female</v>
      </c>
      <c r="E824" s="1" t="str">
        <f>IFERROR(__xludf.DUMMYFUNCTION("""COMPUTED_VALUE"""),"People from my circle, but not family members")</f>
        <v>People from my circle, but not family members</v>
      </c>
      <c r="F824" s="1" t="str">
        <f>IFERROR(__xludf.DUMMYFUNCTION("""COMPUTED_VALUE"""),"No I would not be pursuing Higher Education outside of India")</f>
        <v>No I would not be pursuing Higher Education outside of India</v>
      </c>
      <c r="G824" s="1" t="str">
        <f>IFERROR(__xludf.DUMMYFUNCTION("""COMPUTED_VALUE"""),"Will work for 3 years or more")</f>
        <v>Will work for 3 years or more</v>
      </c>
      <c r="H824" s="1" t="str">
        <f>IFERROR(__xludf.DUMMYFUNCTION("""COMPUTED_VALUE"""),"No")</f>
        <v>No</v>
      </c>
      <c r="I824" s="1" t="str">
        <f>IFERROR(__xludf.DUMMYFUNCTION("""COMPUTED_VALUE"""),"Will NOT work for them")</f>
        <v>Will NOT work for them</v>
      </c>
      <c r="J824" s="1">
        <f>IFERROR(__xludf.DUMMYFUNCTION("""COMPUTED_VALUE"""),1.0)</f>
        <v>1</v>
      </c>
      <c r="K824" s="1" t="str">
        <f>IFERROR(__xludf.DUMMYFUNCTION("""COMPUTED_VALUE"""),"Every Day Office Environment")</f>
        <v>Every Day Office Environment</v>
      </c>
      <c r="L824" s="1" t="str">
        <f>IFERROR(__xludf.DUMMYFUNCTION("""COMPUTED_VALUE"""),"Employer who rewards learning and enables that environment")</f>
        <v>Employer who rewards learning and enables that environment</v>
      </c>
      <c r="M82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24" s="1" t="str">
        <f>IFERROR(__xludf.DUMMYFUNCTION("""COMPUTED_VALUE"""),"Design and Creative strategy in any company, Business Operations in any organization, Become a content Creator in some platform, I Want to sell things/Sales")</f>
        <v>Design and Creative strategy in any company, Business Operations in any organization, Become a content Creator in some platform, I Want to sell things/Sales</v>
      </c>
      <c r="O824" s="1" t="str">
        <f>IFERROR(__xludf.DUMMYFUNCTION("""COMPUTED_VALUE"""),"Manager who explains what is expected, sets a goal and helps achieve it")</f>
        <v>Manager who explains what is expected, sets a goal and helps achieve it</v>
      </c>
      <c r="P824" s="1" t="str">
        <f>IFERROR(__xludf.DUMMYFUNCTION("""COMPUTED_VALUE"""),"Work with 7 to 10 or more people in my team")</f>
        <v>Work with 7 to 10 or more people in my team</v>
      </c>
      <c r="Q824" s="1" t="str">
        <f>IFERROR(__xludf.DUMMYFUNCTION("""COMPUTED_VALUE"""),"Yes, I Understand this is gonna happen everywhere")</f>
        <v>Yes, I Understand this is gonna happen everywhere</v>
      </c>
      <c r="R824" s="1" t="str">
        <f>IFERROR(__xludf.DUMMYFUNCTION("""COMPUTED_VALUE"""),"This will be hard to do, but if it is the right company I would try")</f>
        <v>This will be hard to do, but if it is the right company I would try</v>
      </c>
      <c r="S824" s="1"/>
    </row>
    <row r="825">
      <c r="A825" s="2">
        <f>IFERROR(__xludf.DUMMYFUNCTION("""COMPUTED_VALUE"""),45022.889508692126)</f>
        <v>45022.88951</v>
      </c>
      <c r="B825" s="1" t="str">
        <f>IFERROR(__xludf.DUMMYFUNCTION("""COMPUTED_VALUE"""),"India")</f>
        <v>India</v>
      </c>
      <c r="C825" s="1">
        <f>IFERROR(__xludf.DUMMYFUNCTION("""COMPUTED_VALUE"""),641105.0)</f>
        <v>641105</v>
      </c>
      <c r="D825" s="1" t="str">
        <f>IFERROR(__xludf.DUMMYFUNCTION("""COMPUTED_VALUE"""),"Male")</f>
        <v>Male</v>
      </c>
      <c r="E825" s="1" t="str">
        <f>IFERROR(__xludf.DUMMYFUNCTION("""COMPUTED_VALUE"""),"People who have changed the world for better")</f>
        <v>People who have changed the world for better</v>
      </c>
      <c r="F825" s="1" t="str">
        <f>IFERROR(__xludf.DUMMYFUNCTION("""COMPUTED_VALUE"""),"No I would not be pursuing Higher Education outside of India")</f>
        <v>No I would not be pursuing Higher Education outside of India</v>
      </c>
      <c r="G825" s="1" t="str">
        <f>IFERROR(__xludf.DUMMYFUNCTION("""COMPUTED_VALUE"""),"This will be hard to do, but if it is the right company I would try")</f>
        <v>This will be hard to do, but if it is the right company I would try</v>
      </c>
      <c r="H825" s="1" t="str">
        <f>IFERROR(__xludf.DUMMYFUNCTION("""COMPUTED_VALUE"""),"Yes")</f>
        <v>Yes</v>
      </c>
      <c r="I825" s="1" t="str">
        <f>IFERROR(__xludf.DUMMYFUNCTION("""COMPUTED_VALUE"""),"Will work for them")</f>
        <v>Will work for them</v>
      </c>
      <c r="J825" s="1">
        <f>IFERROR(__xludf.DUMMYFUNCTION("""COMPUTED_VALUE"""),10.0)</f>
        <v>10</v>
      </c>
      <c r="K825" s="1" t="str">
        <f>IFERROR(__xludf.DUMMYFUNCTION("""COMPUTED_VALUE"""),"Hybrid Working Environment with more than 15 days a month at office")</f>
        <v>Hybrid Working Environment with more than 15 days a month at office</v>
      </c>
      <c r="L8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25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825" s="1" t="str">
        <f>IFERROR(__xludf.DUMMYFUNCTION("""COMPUTED_VALUE"""),"Manager who explains what is expected, sets a goal and helps achieve it")</f>
        <v>Manager who explains what is expected, sets a goal and helps achieve it</v>
      </c>
      <c r="P825" s="1" t="str">
        <f>IFERROR(__xludf.DUMMYFUNCTION("""COMPUTED_VALUE"""),"Work with 5 to 6 people in my team")</f>
        <v>Work with 5 to 6 people in my team</v>
      </c>
      <c r="Q825" s="1" t="str">
        <f>IFERROR(__xludf.DUMMYFUNCTION("""COMPUTED_VALUE"""),"Yes, I Understand this is gonna happen everywhere")</f>
        <v>Yes, I Understand this is gonna happen everywhere</v>
      </c>
      <c r="R825" s="1" t="str">
        <f>IFERROR(__xludf.DUMMYFUNCTION("""COMPUTED_VALUE"""),"This will be hard to do, but if it is the right company I would try")</f>
        <v>This will be hard to do, but if it is the right company I would try</v>
      </c>
      <c r="S825" s="1"/>
    </row>
    <row r="826">
      <c r="A826" s="2">
        <f>IFERROR(__xludf.DUMMYFUNCTION("""COMPUTED_VALUE"""),45022.89857924769)</f>
        <v>45022.89858</v>
      </c>
      <c r="B826" s="1" t="str">
        <f>IFERROR(__xludf.DUMMYFUNCTION("""COMPUTED_VALUE"""),"India")</f>
        <v>India</v>
      </c>
      <c r="C826" s="1">
        <f>IFERROR(__xludf.DUMMYFUNCTION("""COMPUTED_VALUE"""),400603.0)</f>
        <v>400603</v>
      </c>
      <c r="D826" s="1" t="str">
        <f>IFERROR(__xludf.DUMMYFUNCTION("""COMPUTED_VALUE"""),"Female")</f>
        <v>Female</v>
      </c>
      <c r="E826" s="1" t="str">
        <f>IFERROR(__xludf.DUMMYFUNCTION("""COMPUTED_VALUE"""),"People from my circle, but not family members")</f>
        <v>People from my circle, but not family members</v>
      </c>
      <c r="F826" s="1" t="str">
        <f>IFERROR(__xludf.DUMMYFUNCTION("""COMPUTED_VALUE"""),"Yes, I will earn and do that")</f>
        <v>Yes, I will earn and do that</v>
      </c>
      <c r="G826" s="1" t="str">
        <f>IFERROR(__xludf.DUMMYFUNCTION("""COMPUTED_VALUE"""),"This will be hard to do, but if it is the right company I would try")</f>
        <v>This will be hard to do, but if it is the right company I would try</v>
      </c>
      <c r="H826" s="1" t="str">
        <f>IFERROR(__xludf.DUMMYFUNCTION("""COMPUTED_VALUE"""),"Yes")</f>
        <v>Yes</v>
      </c>
      <c r="I826" s="1" t="str">
        <f>IFERROR(__xludf.DUMMYFUNCTION("""COMPUTED_VALUE"""),"Will work for them")</f>
        <v>Will work for them</v>
      </c>
      <c r="J826" s="1">
        <f>IFERROR(__xludf.DUMMYFUNCTION("""COMPUTED_VALUE"""),5.0)</f>
        <v>5</v>
      </c>
      <c r="K826" s="1" t="str">
        <f>IFERROR(__xludf.DUMMYFUNCTION("""COMPUTED_VALUE"""),"Hybrid Working Environment with less than 3 days a month at office")</f>
        <v>Hybrid Working Environment with less than 3 days a month at office</v>
      </c>
      <c r="L8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26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826" s="1" t="str">
        <f>IFERROR(__xludf.DUMMYFUNCTION("""COMPUTED_VALUE"""),"Manager who explains what is expected, sets a goal and helps achieve it")</f>
        <v>Manager who explains what is expected, sets a goal and helps achieve it</v>
      </c>
      <c r="P826" s="1" t="str">
        <f>IFERROR(__xludf.DUMMYFUNCTION("""COMPUTED_VALUE"""),"Work with 2 to 3 people in my team")</f>
        <v>Work with 2 to 3 people in my team</v>
      </c>
      <c r="Q826" s="1" t="str">
        <f>IFERROR(__xludf.DUMMYFUNCTION("""COMPUTED_VALUE"""),"No")</f>
        <v>No</v>
      </c>
      <c r="R826" s="1" t="str">
        <f>IFERROR(__xludf.DUMMYFUNCTION("""COMPUTED_VALUE"""),"No way")</f>
        <v>No way</v>
      </c>
      <c r="S826" s="1"/>
    </row>
    <row r="827">
      <c r="A827" s="2">
        <f>IFERROR(__xludf.DUMMYFUNCTION("""COMPUTED_VALUE"""),45022.945055833334)</f>
        <v>45022.94506</v>
      </c>
      <c r="B827" s="1" t="str">
        <f>IFERROR(__xludf.DUMMYFUNCTION("""COMPUTED_VALUE"""),"India")</f>
        <v>India</v>
      </c>
      <c r="C827" s="1">
        <f>IFERROR(__xludf.DUMMYFUNCTION("""COMPUTED_VALUE"""),670002.0)</f>
        <v>670002</v>
      </c>
      <c r="D827" s="1" t="str">
        <f>IFERROR(__xludf.DUMMYFUNCTION("""COMPUTED_VALUE"""),"Male")</f>
        <v>Male</v>
      </c>
      <c r="E827" s="1" t="str">
        <f>IFERROR(__xludf.DUMMYFUNCTION("""COMPUTED_VALUE"""),"Social Media like LinkedIn")</f>
        <v>Social Media like LinkedIn</v>
      </c>
      <c r="F827" s="1" t="str">
        <f>IFERROR(__xludf.DUMMYFUNCTION("""COMPUTED_VALUE"""),"Yes, I will earn and do that")</f>
        <v>Yes, I will earn and do that</v>
      </c>
      <c r="G827" s="1" t="str">
        <f>IFERROR(__xludf.DUMMYFUNCTION("""COMPUTED_VALUE"""),"Will work for 3 years or more")</f>
        <v>Will work for 3 years or more</v>
      </c>
      <c r="H827" s="1" t="str">
        <f>IFERROR(__xludf.DUMMYFUNCTION("""COMPUTED_VALUE"""),"No")</f>
        <v>No</v>
      </c>
      <c r="I827" s="1" t="str">
        <f>IFERROR(__xludf.DUMMYFUNCTION("""COMPUTED_VALUE"""),"Will NOT work for them")</f>
        <v>Will NOT work for them</v>
      </c>
      <c r="J827" s="1">
        <f>IFERROR(__xludf.DUMMYFUNCTION("""COMPUTED_VALUE"""),1.0)</f>
        <v>1</v>
      </c>
      <c r="K827" s="1" t="str">
        <f>IFERROR(__xludf.DUMMYFUNCTION("""COMPUTED_VALUE"""),"Hybrid Working Environment with less than 3 days a month at office")</f>
        <v>Hybrid Working Environment with less than 3 days a month at office</v>
      </c>
      <c r="L827" s="1" t="str">
        <f>IFERROR(__xludf.DUMMYFUNCTION("""COMPUTED_VALUE"""),"Employer who rewards learning and enables that environment")</f>
        <v>Employer who rewards learning and enables that environment</v>
      </c>
      <c r="M82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27" s="1" t="str">
        <f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827" s="1" t="str">
        <f>IFERROR(__xludf.DUMMYFUNCTION("""COMPUTED_VALUE"""),"Manager who sets targets and expects me to achieve it")</f>
        <v>Manager who sets targets and expects me to achieve it</v>
      </c>
      <c r="P827" s="1" t="str">
        <f>IFERROR(__xludf.DUMMYFUNCTION("""COMPUTED_VALUE"""),"Work with 7 to 10 or more people in my team")</f>
        <v>Work with 7 to 10 or more people in my team</v>
      </c>
      <c r="Q827" s="1" t="str">
        <f>IFERROR(__xludf.DUMMYFUNCTION("""COMPUTED_VALUE"""),"No")</f>
        <v>No</v>
      </c>
      <c r="R827" s="1" t="str">
        <f>IFERROR(__xludf.DUMMYFUNCTION("""COMPUTED_VALUE"""),"Will work for 7 years or more")</f>
        <v>Will work for 7 years or more</v>
      </c>
      <c r="S827" s="1"/>
    </row>
    <row r="828">
      <c r="A828" s="2">
        <f>IFERROR(__xludf.DUMMYFUNCTION("""COMPUTED_VALUE"""),45022.95271280092)</f>
        <v>45022.95271</v>
      </c>
      <c r="B828" s="1" t="str">
        <f>IFERROR(__xludf.DUMMYFUNCTION("""COMPUTED_VALUE"""),"India")</f>
        <v>India</v>
      </c>
      <c r="C828" s="1">
        <f>IFERROR(__xludf.DUMMYFUNCTION("""COMPUTED_VALUE"""),751012.0)</f>
        <v>751012</v>
      </c>
      <c r="D828" s="1" t="str">
        <f>IFERROR(__xludf.DUMMYFUNCTION("""COMPUTED_VALUE"""),"Male")</f>
        <v>Male</v>
      </c>
      <c r="E828" s="1" t="str">
        <f>IFERROR(__xludf.DUMMYFUNCTION("""COMPUTED_VALUE"""),"People who have changed the world for better")</f>
        <v>People who have changed the world for better</v>
      </c>
      <c r="F828" s="1" t="str">
        <f>IFERROR(__xludf.DUMMYFUNCTION("""COMPUTED_VALUE"""),"Yes, I will earn and do that")</f>
        <v>Yes, I will earn and do that</v>
      </c>
      <c r="G828" s="1" t="str">
        <f>IFERROR(__xludf.DUMMYFUNCTION("""COMPUTED_VALUE"""),"Will work for 3 years or more")</f>
        <v>Will work for 3 years or more</v>
      </c>
      <c r="H828" s="1" t="str">
        <f>IFERROR(__xludf.DUMMYFUNCTION("""COMPUTED_VALUE"""),"No")</f>
        <v>No</v>
      </c>
      <c r="I828" s="1" t="str">
        <f>IFERROR(__xludf.DUMMYFUNCTION("""COMPUTED_VALUE"""),"Will NOT work for them")</f>
        <v>Will NOT work for them</v>
      </c>
      <c r="J828" s="1">
        <f>IFERROR(__xludf.DUMMYFUNCTION("""COMPUTED_VALUE"""),8.0)</f>
        <v>8</v>
      </c>
      <c r="K828" s="1" t="str">
        <f>IFERROR(__xludf.DUMMYFUNCTION("""COMPUTED_VALUE"""),"Hybrid Working Environment with more than 15 days a month at office")</f>
        <v>Hybrid Working Environment with more than 15 days a month at office</v>
      </c>
      <c r="L828" s="1" t="str">
        <f>IFERROR(__xludf.DUMMYFUNCTION("""COMPUTED_VALUE"""),"Employer who appreciates learning and enables that environment")</f>
        <v>Employer who appreciates learning and enables that environment</v>
      </c>
      <c r="M82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28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828" s="1" t="str">
        <f>IFERROR(__xludf.DUMMYFUNCTION("""COMPUTED_VALUE"""),"Manager who explains what is expected, sets a goal and helps achieve it")</f>
        <v>Manager who explains what is expected, sets a goal and helps achieve it</v>
      </c>
      <c r="P828" s="1" t="str">
        <f>IFERROR(__xludf.DUMMYFUNCTION("""COMPUTED_VALUE"""),"Work with 2 to 3 people in my team, Work with 5 to 6 people in my team")</f>
        <v>Work with 2 to 3 people in my team, Work with 5 to 6 people in my team</v>
      </c>
      <c r="Q828" s="1" t="str">
        <f>IFERROR(__xludf.DUMMYFUNCTION("""COMPUTED_VALUE"""),"Yes, I Understand this is gonna happen everywhere")</f>
        <v>Yes, I Understand this is gonna happen everywhere</v>
      </c>
      <c r="R828" s="1" t="str">
        <f>IFERROR(__xludf.DUMMYFUNCTION("""COMPUTED_VALUE"""),"This will be hard to do, but if it is the right company I would try")</f>
        <v>This will be hard to do, but if it is the right company I would try</v>
      </c>
      <c r="S828" s="1"/>
    </row>
    <row r="829">
      <c r="A829" s="2">
        <f>IFERROR(__xludf.DUMMYFUNCTION("""COMPUTED_VALUE"""),45022.98425129629)</f>
        <v>45022.98425</v>
      </c>
      <c r="B829" s="1" t="str">
        <f>IFERROR(__xludf.DUMMYFUNCTION("""COMPUTED_VALUE"""),"India")</f>
        <v>India</v>
      </c>
      <c r="C829" s="1">
        <f>IFERROR(__xludf.DUMMYFUNCTION("""COMPUTED_VALUE"""),400022.0)</f>
        <v>400022</v>
      </c>
      <c r="D829" s="1" t="str">
        <f>IFERROR(__xludf.DUMMYFUNCTION("""COMPUTED_VALUE"""),"Female")</f>
        <v>Female</v>
      </c>
      <c r="E829" s="1" t="str">
        <f>IFERROR(__xludf.DUMMYFUNCTION("""COMPUTED_VALUE"""),"My Parents")</f>
        <v>My Parents</v>
      </c>
      <c r="F829" s="1" t="str">
        <f>IFERROR(__xludf.DUMMYFUNCTION("""COMPUTED_VALUE"""),"Yes, I will earn and do that")</f>
        <v>Yes, I will earn and do that</v>
      </c>
      <c r="G829" s="1" t="str">
        <f>IFERROR(__xludf.DUMMYFUNCTION("""COMPUTED_VALUE"""),"No way")</f>
        <v>No way</v>
      </c>
      <c r="H829" s="1" t="str">
        <f>IFERROR(__xludf.DUMMYFUNCTION("""COMPUTED_VALUE"""),"No")</f>
        <v>No</v>
      </c>
      <c r="I829" s="1" t="str">
        <f>IFERROR(__xludf.DUMMYFUNCTION("""COMPUTED_VALUE"""),"Will NOT work for them")</f>
        <v>Will NOT work for them</v>
      </c>
      <c r="J829" s="1">
        <f>IFERROR(__xludf.DUMMYFUNCTION("""COMPUTED_VALUE"""),5.0)</f>
        <v>5</v>
      </c>
      <c r="K829" s="1" t="str">
        <f>IFERROR(__xludf.DUMMYFUNCTION("""COMPUTED_VALUE"""),"Fully Remote with Options to travel as and when needed")</f>
        <v>Fully Remote with Options to travel as and when needed</v>
      </c>
      <c r="L829" s="1" t="str">
        <f>IFERROR(__xludf.DUMMYFUNCTION("""COMPUTED_VALUE"""),"Employer who appreciates learning and enables that environment")</f>
        <v>Employer who appreciates learning and enables that environment</v>
      </c>
      <c r="M82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29" s="1" t="str">
        <f>IFERROR(__xludf.DUMMYFUNCTION("""COMPUTED_VALUE"""),"Teaching in any of the institutes/colleges/online or offline, Business Operations in any organization, Manage and drive End-to-End Projects or Products, Work as a freelancer and do my thing my way")</f>
        <v>Teaching in any of the institutes/colleges/online or offline, Business Operations in any organization, Manage and drive End-to-End Projects or Products, Work as a freelancer and do my thing my way</v>
      </c>
      <c r="O829" s="1" t="str">
        <f>IFERROR(__xludf.DUMMYFUNCTION("""COMPUTED_VALUE"""),"Manager who explains what is expected, sets a goal and helps achieve it")</f>
        <v>Manager who explains what is expected, sets a goal and helps achieve it</v>
      </c>
      <c r="P829" s="1" t="str">
        <f>IFERROR(__xludf.DUMMYFUNCTION("""COMPUTED_VALUE"""),"Work with 5 to 6 people in my team")</f>
        <v>Work with 5 to 6 people in my team</v>
      </c>
      <c r="Q829" s="1" t="str">
        <f>IFERROR(__xludf.DUMMYFUNCTION("""COMPUTED_VALUE"""),"Yes, I Understand this is gonna happen everywhere")</f>
        <v>Yes, I Understand this is gonna happen everywhere</v>
      </c>
      <c r="R829" s="1" t="str">
        <f>IFERROR(__xludf.DUMMYFUNCTION("""COMPUTED_VALUE"""),"No way")</f>
        <v>No way</v>
      </c>
      <c r="S829" s="1"/>
    </row>
    <row r="830">
      <c r="A830" s="2">
        <f>IFERROR(__xludf.DUMMYFUNCTION("""COMPUTED_VALUE"""),45023.00136744213)</f>
        <v>45023.00137</v>
      </c>
      <c r="B830" s="1" t="str">
        <f>IFERROR(__xludf.DUMMYFUNCTION("""COMPUTED_VALUE"""),"India")</f>
        <v>India</v>
      </c>
      <c r="C830" s="1">
        <f>IFERROR(__xludf.DUMMYFUNCTION("""COMPUTED_VALUE"""),688529.0)</f>
        <v>688529</v>
      </c>
      <c r="D830" s="1" t="str">
        <f>IFERROR(__xludf.DUMMYFUNCTION("""COMPUTED_VALUE"""),"Female")</f>
        <v>Female</v>
      </c>
      <c r="E830" s="1" t="str">
        <f>IFERROR(__xludf.DUMMYFUNCTION("""COMPUTED_VALUE"""),"My Parents")</f>
        <v>My Parents</v>
      </c>
      <c r="F830" s="1" t="str">
        <f>IFERROR(__xludf.DUMMYFUNCTION("""COMPUTED_VALUE"""),"Yes, I will earn and do that")</f>
        <v>Yes, I will earn and do that</v>
      </c>
      <c r="G830" s="1" t="str">
        <f>IFERROR(__xludf.DUMMYFUNCTION("""COMPUTED_VALUE"""),"This will be hard to do, but if it is the right company I would try")</f>
        <v>This will be hard to do, but if it is the right company I would try</v>
      </c>
      <c r="H830" s="1" t="str">
        <f>IFERROR(__xludf.DUMMYFUNCTION("""COMPUTED_VALUE"""),"No")</f>
        <v>No</v>
      </c>
      <c r="I830" s="1" t="str">
        <f>IFERROR(__xludf.DUMMYFUNCTION("""COMPUTED_VALUE"""),"Will NOT work for them")</f>
        <v>Will NOT work for them</v>
      </c>
      <c r="J830" s="1">
        <f>IFERROR(__xludf.DUMMYFUNCTION("""COMPUTED_VALUE"""),8.0)</f>
        <v>8</v>
      </c>
      <c r="K830" s="1" t="str">
        <f>IFERROR(__xludf.DUMMYFUNCTION("""COMPUTED_VALUE"""),"Every Day Office Environment")</f>
        <v>Every Day Office Environment</v>
      </c>
      <c r="L8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830" s="1" t="str">
        <f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830" s="1" t="str">
        <f>IFERROR(__xludf.DUMMYFUNCTION("""COMPUTED_VALUE"""),"Manager who clearly describes what she/he needs")</f>
        <v>Manager who clearly describes what she/he needs</v>
      </c>
      <c r="P830" s="1" t="str">
        <f>IFERROR(__xludf.DUMMYFUNCTION("""COMPUTED_VALUE"""),"Work with 5 to 6 people in my team")</f>
        <v>Work with 5 to 6 people in my team</v>
      </c>
      <c r="Q830" s="1" t="str">
        <f>IFERROR(__xludf.DUMMYFUNCTION("""COMPUTED_VALUE"""),"No")</f>
        <v>No</v>
      </c>
      <c r="R830" s="1" t="str">
        <f>IFERROR(__xludf.DUMMYFUNCTION("""COMPUTED_VALUE"""),"This will be hard to do, but if it is the right company I would try")</f>
        <v>This will be hard to do, but if it is the right company I would try</v>
      </c>
      <c r="S830" s="1"/>
    </row>
    <row r="831">
      <c r="A831" s="2">
        <f>IFERROR(__xludf.DUMMYFUNCTION("""COMPUTED_VALUE"""),45023.022727557865)</f>
        <v>45023.02273</v>
      </c>
      <c r="B831" s="1" t="str">
        <f>IFERROR(__xludf.DUMMYFUNCTION("""COMPUTED_VALUE"""),"India")</f>
        <v>India</v>
      </c>
      <c r="C831" s="1">
        <f>IFERROR(__xludf.DUMMYFUNCTION("""COMPUTED_VALUE"""),190020.0)</f>
        <v>190020</v>
      </c>
      <c r="D831" s="1" t="str">
        <f>IFERROR(__xludf.DUMMYFUNCTION("""COMPUTED_VALUE"""),"Female")</f>
        <v>Female</v>
      </c>
      <c r="E831" s="1" t="str">
        <f>IFERROR(__xludf.DUMMYFUNCTION("""COMPUTED_VALUE"""),"Social Media like LinkedIn")</f>
        <v>Social Media like LinkedIn</v>
      </c>
      <c r="F831" s="1" t="str">
        <f>IFERROR(__xludf.DUMMYFUNCTION("""COMPUTED_VALUE"""),"No I would not be pursuing Higher Education outside of India")</f>
        <v>No I would not be pursuing Higher Education outside of India</v>
      </c>
      <c r="G831" s="1" t="str">
        <f>IFERROR(__xludf.DUMMYFUNCTION("""COMPUTED_VALUE"""),"No way")</f>
        <v>No way</v>
      </c>
      <c r="H831" s="1" t="str">
        <f>IFERROR(__xludf.DUMMYFUNCTION("""COMPUTED_VALUE"""),"No")</f>
        <v>No</v>
      </c>
      <c r="I831" s="1" t="str">
        <f>IFERROR(__xludf.DUMMYFUNCTION("""COMPUTED_VALUE"""),"Will NOT work for them")</f>
        <v>Will NOT work for them</v>
      </c>
      <c r="J831" s="1">
        <f>IFERROR(__xludf.DUMMYFUNCTION("""COMPUTED_VALUE"""),10.0)</f>
        <v>10</v>
      </c>
      <c r="K831" s="1" t="str">
        <f>IFERROR(__xludf.DUMMYFUNCTION("""COMPUTED_VALUE"""),"Fully Remote with No option to visit offices")</f>
        <v>Fully Remote with No option to visit offices</v>
      </c>
      <c r="L831" s="1" t="str">
        <f>IFERROR(__xludf.DUMMYFUNCTION("""COMPUTED_VALUE"""),"Employer who rewards learning and enables that environment")</f>
        <v>Employer who rewards learning and enables that environment</v>
      </c>
      <c r="M831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831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831" s="1" t="str">
        <f>IFERROR(__xludf.DUMMYFUNCTION("""COMPUTED_VALUE"""),"Manager who explains what is expected, sets a goal and helps achieve it")</f>
        <v>Manager who explains what is expected, sets a goal and helps achieve it</v>
      </c>
      <c r="P831" s="1" t="str">
        <f>IFERROR(__xludf.DUMMYFUNCTION("""COMPUTED_VALUE"""),"Work with 7 to 10 or more people in my team")</f>
        <v>Work with 7 to 10 or more people in my team</v>
      </c>
      <c r="Q831" s="1" t="str">
        <f>IFERROR(__xludf.DUMMYFUNCTION("""COMPUTED_VALUE"""),"Yes, I Understand this is gonna happen everywhere")</f>
        <v>Yes, I Understand this is gonna happen everywhere</v>
      </c>
      <c r="R831" s="1" t="str">
        <f>IFERROR(__xludf.DUMMYFUNCTION("""COMPUTED_VALUE"""),"No way")</f>
        <v>No way</v>
      </c>
      <c r="S831" s="1"/>
    </row>
    <row r="832">
      <c r="A832" s="2">
        <f>IFERROR(__xludf.DUMMYFUNCTION("""COMPUTED_VALUE"""),45023.05853497685)</f>
        <v>45023.05853</v>
      </c>
      <c r="B832" s="1" t="str">
        <f>IFERROR(__xludf.DUMMYFUNCTION("""COMPUTED_VALUE"""),"India")</f>
        <v>India</v>
      </c>
      <c r="C832" s="1">
        <f>IFERROR(__xludf.DUMMYFUNCTION("""COMPUTED_VALUE"""),500074.0)</f>
        <v>500074</v>
      </c>
      <c r="D832" s="1" t="str">
        <f>IFERROR(__xludf.DUMMYFUNCTION("""COMPUTED_VALUE"""),"Male")</f>
        <v>Male</v>
      </c>
      <c r="E832" s="1" t="str">
        <f>IFERROR(__xludf.DUMMYFUNCTION("""COMPUTED_VALUE"""),"People who have changed the world for better")</f>
        <v>People who have changed the world for better</v>
      </c>
      <c r="F832" s="1" t="str">
        <f>IFERROR(__xludf.DUMMYFUNCTION("""COMPUTED_VALUE"""),"Yes, I will earn and do that")</f>
        <v>Yes, I will earn and do that</v>
      </c>
      <c r="G832" s="1" t="str">
        <f>IFERROR(__xludf.DUMMYFUNCTION("""COMPUTED_VALUE"""),"This will be hard to do, but if it is the right company I would try")</f>
        <v>This will be hard to do, but if it is the right company I would try</v>
      </c>
      <c r="H832" s="1" t="str">
        <f>IFERROR(__xludf.DUMMYFUNCTION("""COMPUTED_VALUE"""),"No")</f>
        <v>No</v>
      </c>
      <c r="I832" s="1" t="str">
        <f>IFERROR(__xludf.DUMMYFUNCTION("""COMPUTED_VALUE"""),"Will NOT work for them")</f>
        <v>Will NOT work for them</v>
      </c>
      <c r="J832" s="1">
        <f>IFERROR(__xludf.DUMMYFUNCTION("""COMPUTED_VALUE"""),7.0)</f>
        <v>7</v>
      </c>
      <c r="K832" s="1" t="str">
        <f>IFERROR(__xludf.DUMMYFUNCTION("""COMPUTED_VALUE"""),"Fully Remote with No option to visit offices")</f>
        <v>Fully Remote with No option to visit offices</v>
      </c>
      <c r="L8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832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832" s="1" t="str">
        <f>IFERROR(__xludf.DUMMYFUNCTION("""COMPUTED_VALUE"""),"Manager who sets goal and helps me achieve it")</f>
        <v>Manager who sets goal and helps me achieve it</v>
      </c>
      <c r="P832" s="1" t="str">
        <f>IFERROR(__xludf.DUMMYFUNCTION("""COMPUTED_VALUE"""),"Work with 2 to 3 people in my team")</f>
        <v>Work with 2 to 3 people in my team</v>
      </c>
      <c r="Q832" s="1" t="str">
        <f>IFERROR(__xludf.DUMMYFUNCTION("""COMPUTED_VALUE"""),"No")</f>
        <v>No</v>
      </c>
      <c r="R832" s="1" t="str">
        <f>IFERROR(__xludf.DUMMYFUNCTION("""COMPUTED_VALUE"""),"No way")</f>
        <v>No way</v>
      </c>
      <c r="S832" s="1"/>
    </row>
    <row r="833">
      <c r="A833" s="2">
        <f>IFERROR(__xludf.DUMMYFUNCTION("""COMPUTED_VALUE"""),45023.25309013889)</f>
        <v>45023.25309</v>
      </c>
      <c r="B833" s="1" t="str">
        <f>IFERROR(__xludf.DUMMYFUNCTION("""COMPUTED_VALUE"""),"India")</f>
        <v>India</v>
      </c>
      <c r="C833" s="1">
        <f>IFERROR(__xludf.DUMMYFUNCTION("""COMPUTED_VALUE"""),110078.0)</f>
        <v>110078</v>
      </c>
      <c r="D833" s="1" t="str">
        <f>IFERROR(__xludf.DUMMYFUNCTION("""COMPUTED_VALUE"""),"Male")</f>
        <v>Male</v>
      </c>
      <c r="E833" s="1" t="str">
        <f>IFERROR(__xludf.DUMMYFUNCTION("""COMPUTED_VALUE"""),"My Parents")</f>
        <v>My Parents</v>
      </c>
      <c r="F833" s="1" t="str">
        <f>IFERROR(__xludf.DUMMYFUNCTION("""COMPUTED_VALUE"""),"Yes, I will earn and do that")</f>
        <v>Yes, I will earn and do that</v>
      </c>
      <c r="G833" s="1" t="str">
        <f>IFERROR(__xludf.DUMMYFUNCTION("""COMPUTED_VALUE"""),"Will work for 3 years or more")</f>
        <v>Will work for 3 years or more</v>
      </c>
      <c r="H833" s="1" t="str">
        <f>IFERROR(__xludf.DUMMYFUNCTION("""COMPUTED_VALUE"""),"No")</f>
        <v>No</v>
      </c>
      <c r="I833" s="1" t="str">
        <f>IFERROR(__xludf.DUMMYFUNCTION("""COMPUTED_VALUE"""),"Will NOT work for them")</f>
        <v>Will NOT work for them</v>
      </c>
      <c r="J833" s="1">
        <f>IFERROR(__xludf.DUMMYFUNCTION("""COMPUTED_VALUE"""),8.0)</f>
        <v>8</v>
      </c>
      <c r="K833" s="1" t="str">
        <f>IFERROR(__xludf.DUMMYFUNCTION("""COMPUTED_VALUE"""),"Every Day Office Environment")</f>
        <v>Every Day Office Environment</v>
      </c>
      <c r="L833" s="1" t="str">
        <f>IFERROR(__xludf.DUMMYFUNCTION("""COMPUTED_VALUE"""),"Employer who appreciates learning and enables that environment")</f>
        <v>Employer who appreciates learning and enables that environment</v>
      </c>
      <c r="M8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3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833" s="1" t="str">
        <f>IFERROR(__xludf.DUMMYFUNCTION("""COMPUTED_VALUE"""),"Manager who clearly describes what she/he needs")</f>
        <v>Manager who clearly describes what she/he needs</v>
      </c>
      <c r="P833" s="1" t="str">
        <f>IFERROR(__xludf.DUMMYFUNCTION("""COMPUTED_VALUE"""),"Work with 5 to 6 people in my team")</f>
        <v>Work with 5 to 6 people in my team</v>
      </c>
      <c r="Q833" s="1" t="str">
        <f>IFERROR(__xludf.DUMMYFUNCTION("""COMPUTED_VALUE"""),"Yes, I Understand this is gonna happen everywhere")</f>
        <v>Yes, I Understand this is gonna happen everywhere</v>
      </c>
      <c r="R833" s="1" t="str">
        <f>IFERROR(__xludf.DUMMYFUNCTION("""COMPUTED_VALUE"""),"Will work for 7 years or more")</f>
        <v>Will work for 7 years or more</v>
      </c>
      <c r="S833" s="1"/>
    </row>
    <row r="834">
      <c r="A834" s="2">
        <f>IFERROR(__xludf.DUMMYFUNCTION("""COMPUTED_VALUE"""),45023.28294942129)</f>
        <v>45023.28295</v>
      </c>
      <c r="B834" s="1" t="str">
        <f>IFERROR(__xludf.DUMMYFUNCTION("""COMPUTED_VALUE"""),"India")</f>
        <v>India</v>
      </c>
      <c r="C834" s="1">
        <f>IFERROR(__xludf.DUMMYFUNCTION("""COMPUTED_VALUE"""),247667.0)</f>
        <v>247667</v>
      </c>
      <c r="D834" s="1" t="str">
        <f>IFERROR(__xludf.DUMMYFUNCTION("""COMPUTED_VALUE"""),"Female")</f>
        <v>Female</v>
      </c>
      <c r="E834" s="1" t="str">
        <f>IFERROR(__xludf.DUMMYFUNCTION("""COMPUTED_VALUE"""),"People from my circle, but not family members")</f>
        <v>People from my circle, but not family members</v>
      </c>
      <c r="F834" s="1" t="str">
        <f>IFERROR(__xludf.DUMMYFUNCTION("""COMPUTED_VALUE"""),"Yes, I will earn and do that")</f>
        <v>Yes, I will earn and do that</v>
      </c>
      <c r="G834" s="1" t="str">
        <f>IFERROR(__xludf.DUMMYFUNCTION("""COMPUTED_VALUE"""),"Will work for 3 years or more")</f>
        <v>Will work for 3 years or more</v>
      </c>
      <c r="H834" s="1" t="str">
        <f>IFERROR(__xludf.DUMMYFUNCTION("""COMPUTED_VALUE"""),"No")</f>
        <v>No</v>
      </c>
      <c r="I834" s="1" t="str">
        <f>IFERROR(__xludf.DUMMYFUNCTION("""COMPUTED_VALUE"""),"Will NOT work for them")</f>
        <v>Will NOT work for them</v>
      </c>
      <c r="J834" s="1">
        <f>IFERROR(__xludf.DUMMYFUNCTION("""COMPUTED_VALUE"""),7.0)</f>
        <v>7</v>
      </c>
      <c r="K834" s="1" t="str">
        <f>IFERROR(__xludf.DUMMYFUNCTION("""COMPUTED_VALUE"""),"Fully Remote with Options to travel as and when needed")</f>
        <v>Fully Remote with Options to travel as and when needed</v>
      </c>
      <c r="L8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34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834" s="1" t="str">
        <f>IFERROR(__xludf.DUMMYFUNCTION("""COMPUTED_VALUE"""),"Manager who explains what is expected, sets a goal and helps achieve it")</f>
        <v>Manager who explains what is expected, sets a goal and helps achieve it</v>
      </c>
      <c r="P834" s="1" t="str">
        <f>IFERROR(__xludf.DUMMYFUNCTION("""COMPUTED_VALUE"""),"Work with 2 to 3 people in my team, Work with 5 to 6 people in my team")</f>
        <v>Work with 2 to 3 people in my team, Work with 5 to 6 people in my team</v>
      </c>
      <c r="Q834" s="1" t="str">
        <f>IFERROR(__xludf.DUMMYFUNCTION("""COMPUTED_VALUE"""),"Yes, I Understand this is gonna happen everywhere")</f>
        <v>Yes, I Understand this is gonna happen everywhere</v>
      </c>
      <c r="R834" s="1" t="str">
        <f>IFERROR(__xludf.DUMMYFUNCTION("""COMPUTED_VALUE"""),"This will be hard to do, but if it is the right company I would try")</f>
        <v>This will be hard to do, but if it is the right company I would try</v>
      </c>
      <c r="S834" s="1"/>
    </row>
    <row r="835">
      <c r="A835" s="2">
        <f>IFERROR(__xludf.DUMMYFUNCTION("""COMPUTED_VALUE"""),45023.31155592593)</f>
        <v>45023.31156</v>
      </c>
      <c r="B835" s="1" t="str">
        <f>IFERROR(__xludf.DUMMYFUNCTION("""COMPUTED_VALUE"""),"India")</f>
        <v>India</v>
      </c>
      <c r="C835" s="1">
        <f>IFERROR(__xludf.DUMMYFUNCTION("""COMPUTED_VALUE"""),625010.0)</f>
        <v>625010</v>
      </c>
      <c r="D835" s="1" t="str">
        <f>IFERROR(__xludf.DUMMYFUNCTION("""COMPUTED_VALUE"""),"Female")</f>
        <v>Female</v>
      </c>
      <c r="E835" s="1" t="str">
        <f>IFERROR(__xludf.DUMMYFUNCTION("""COMPUTED_VALUE"""),"Influencers who had successful careers")</f>
        <v>Influencers who had successful careers</v>
      </c>
      <c r="F835" s="1" t="str">
        <f>IFERROR(__xludf.DUMMYFUNCTION("""COMPUTED_VALUE"""),"No, But if someone could bare the cost I will")</f>
        <v>No, But if someone could bare the cost I will</v>
      </c>
      <c r="G835" s="1" t="str">
        <f>IFERROR(__xludf.DUMMYFUNCTION("""COMPUTED_VALUE"""),"Will work for 3 years or more")</f>
        <v>Will work for 3 years or more</v>
      </c>
      <c r="H835" s="1" t="str">
        <f>IFERROR(__xludf.DUMMYFUNCTION("""COMPUTED_VALUE"""),"No")</f>
        <v>No</v>
      </c>
      <c r="I835" s="1" t="str">
        <f>IFERROR(__xludf.DUMMYFUNCTION("""COMPUTED_VALUE"""),"Will NOT work for them")</f>
        <v>Will NOT work for them</v>
      </c>
      <c r="J835" s="1">
        <f>IFERROR(__xludf.DUMMYFUNCTION("""COMPUTED_VALUE"""),5.0)</f>
        <v>5</v>
      </c>
      <c r="K835" s="1" t="str">
        <f>IFERROR(__xludf.DUMMYFUNCTION("""COMPUTED_VALUE"""),"Hybrid Working Environment with less than 3 days a month at office")</f>
        <v>Hybrid Working Environment with less than 3 days a month at office</v>
      </c>
      <c r="L835" s="1" t="str">
        <f>IFERROR(__xludf.DUMMYFUNCTION("""COMPUTED_VALUE"""),"Employer who rewards learning and enables that environment")</f>
        <v>Employer who rewards learning and enables that environment</v>
      </c>
      <c r="M83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35" s="1" t="str">
        <f>IFERROR(__xludf.DUMMYFUNCTION("""COMPUTED_VALUE"""),"Manage and drive End-to-End Projects or Products, Build and develop a Team, Look deeply into Data and generate insights, I Want to sell things/Sales")</f>
        <v>Manage and drive End-to-End Projects or Products, Build and develop a Team, Look deeply into Data and generate insights, I Want to sell things/Sales</v>
      </c>
      <c r="O835" s="1" t="str">
        <f>IFERROR(__xludf.DUMMYFUNCTION("""COMPUTED_VALUE"""),"Manager who explains what is expected, sets a goal and helps achieve it")</f>
        <v>Manager who explains what is expected, sets a goal and helps achieve it</v>
      </c>
      <c r="P835" s="1" t="str">
        <f>IFERROR(__xludf.DUMMYFUNCTION("""COMPUTED_VALUE"""),"Work with 7 to 10 or more people in my team")</f>
        <v>Work with 7 to 10 or more people in my team</v>
      </c>
      <c r="Q835" s="1" t="str">
        <f>IFERROR(__xludf.DUMMYFUNCTION("""COMPUTED_VALUE"""),"Yes, I Understand this is gonna happen everywhere")</f>
        <v>Yes, I Understand this is gonna happen everywhere</v>
      </c>
      <c r="R835" s="1" t="str">
        <f>IFERROR(__xludf.DUMMYFUNCTION("""COMPUTED_VALUE"""),"This will be hard to do, but if it is the right company I would try")</f>
        <v>This will be hard to do, but if it is the right company I would try</v>
      </c>
      <c r="S835" s="1"/>
    </row>
    <row r="836">
      <c r="A836" s="2">
        <f>IFERROR(__xludf.DUMMYFUNCTION("""COMPUTED_VALUE"""),45023.37082380787)</f>
        <v>45023.37082</v>
      </c>
      <c r="B836" s="1" t="str">
        <f>IFERROR(__xludf.DUMMYFUNCTION("""COMPUTED_VALUE"""),"India")</f>
        <v>India</v>
      </c>
      <c r="C836" s="1">
        <f>IFERROR(__xludf.DUMMYFUNCTION("""COMPUTED_VALUE"""),400607.0)</f>
        <v>400607</v>
      </c>
      <c r="D836" s="1" t="str">
        <f>IFERROR(__xludf.DUMMYFUNCTION("""COMPUTED_VALUE"""),"Female")</f>
        <v>Female</v>
      </c>
      <c r="E836" s="1" t="str">
        <f>IFERROR(__xludf.DUMMYFUNCTION("""COMPUTED_VALUE"""),"Influencers who had successful careers")</f>
        <v>Influencers who had successful careers</v>
      </c>
      <c r="F836" s="1" t="str">
        <f>IFERROR(__xludf.DUMMYFUNCTION("""COMPUTED_VALUE"""),"Yes, I will earn and do that")</f>
        <v>Yes, I will earn and do that</v>
      </c>
      <c r="G836" s="1" t="str">
        <f>IFERROR(__xludf.DUMMYFUNCTION("""COMPUTED_VALUE"""),"This will be hard to do, but if it is the right company I would try")</f>
        <v>This will be hard to do, but if it is the right company I would try</v>
      </c>
      <c r="H836" s="1" t="str">
        <f>IFERROR(__xludf.DUMMYFUNCTION("""COMPUTED_VALUE"""),"Yes")</f>
        <v>Yes</v>
      </c>
      <c r="I836" s="1" t="str">
        <f>IFERROR(__xludf.DUMMYFUNCTION("""COMPUTED_VALUE"""),"Will NOT work for them")</f>
        <v>Will NOT work for them</v>
      </c>
      <c r="J836" s="1">
        <f>IFERROR(__xludf.DUMMYFUNCTION("""COMPUTED_VALUE"""),6.0)</f>
        <v>6</v>
      </c>
      <c r="K836" s="1" t="str">
        <f>IFERROR(__xludf.DUMMYFUNCTION("""COMPUTED_VALUE"""),"Fully Remote with Options to travel as and when needed")</f>
        <v>Fully Remote with Options to travel as and when needed</v>
      </c>
      <c r="L8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36" s="1" t="str">
        <f>IFERROR(__xludf.DUMMYFUNCTION("""COMPUTED_VALUE"""),"Design and Creative strategy in any company, Design and Develop amazing software, Become a content Creator in some platform, Entrepreneur or Start Up")</f>
        <v>Design and Creative strategy in any company, Design and Develop amazing software, Become a content Creator in some platform, Entrepreneur or Start Up</v>
      </c>
      <c r="O836" s="1" t="str">
        <f>IFERROR(__xludf.DUMMYFUNCTION("""COMPUTED_VALUE"""),"Manager who clearly describes what she/he needs")</f>
        <v>Manager who clearly describes what she/he needs</v>
      </c>
      <c r="P83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836" s="1" t="str">
        <f>IFERROR(__xludf.DUMMYFUNCTION("""COMPUTED_VALUE"""),"Yes, I Understand this is gonna happen everywhere")</f>
        <v>Yes, I Understand this is gonna happen everywhere</v>
      </c>
      <c r="R836" s="1" t="str">
        <f>IFERROR(__xludf.DUMMYFUNCTION("""COMPUTED_VALUE"""),"No way")</f>
        <v>No way</v>
      </c>
      <c r="S836" s="1"/>
    </row>
    <row r="837">
      <c r="A837" s="2">
        <f>IFERROR(__xludf.DUMMYFUNCTION("""COMPUTED_VALUE"""),45023.37314473379)</f>
        <v>45023.37314</v>
      </c>
      <c r="B837" s="1" t="str">
        <f>IFERROR(__xludf.DUMMYFUNCTION("""COMPUTED_VALUE"""),"India")</f>
        <v>India</v>
      </c>
      <c r="C837" s="1">
        <f>IFERROR(__xludf.DUMMYFUNCTION("""COMPUTED_VALUE"""),600125.0)</f>
        <v>600125</v>
      </c>
      <c r="D837" s="1" t="str">
        <f>IFERROR(__xludf.DUMMYFUNCTION("""COMPUTED_VALUE"""),"Male")</f>
        <v>Male</v>
      </c>
      <c r="E837" s="1" t="str">
        <f>IFERROR(__xludf.DUMMYFUNCTION("""COMPUTED_VALUE"""),"People who have changed the world for better")</f>
        <v>People who have changed the world for better</v>
      </c>
      <c r="F837" s="1" t="str">
        <f>IFERROR(__xludf.DUMMYFUNCTION("""COMPUTED_VALUE"""),"No I would not be pursuing Higher Education outside of India")</f>
        <v>No I would not be pursuing Higher Education outside of India</v>
      </c>
      <c r="G837" s="1" t="str">
        <f>IFERROR(__xludf.DUMMYFUNCTION("""COMPUTED_VALUE"""),"Will work for 3 years or more")</f>
        <v>Will work for 3 years or more</v>
      </c>
      <c r="H837" s="1" t="str">
        <f>IFERROR(__xludf.DUMMYFUNCTION("""COMPUTED_VALUE"""),"No")</f>
        <v>No</v>
      </c>
      <c r="I837" s="1" t="str">
        <f>IFERROR(__xludf.DUMMYFUNCTION("""COMPUTED_VALUE"""),"Will NOT work for them")</f>
        <v>Will NOT work for them</v>
      </c>
      <c r="J837" s="1">
        <f>IFERROR(__xludf.DUMMYFUNCTION("""COMPUTED_VALUE"""),7.0)</f>
        <v>7</v>
      </c>
      <c r="K837" s="1" t="str">
        <f>IFERROR(__xludf.DUMMYFUNCTION("""COMPUTED_VALUE"""),"Every Day Office Environment")</f>
        <v>Every Day Office Environment</v>
      </c>
      <c r="L8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37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837" s="1" t="str">
        <f>IFERROR(__xludf.DUMMYFUNCTION("""COMPUTED_VALUE"""),"Manager who clearly describes what she/he needs")</f>
        <v>Manager who clearly describes what she/he needs</v>
      </c>
      <c r="P837" s="1" t="str">
        <f>IFERROR(__xludf.DUMMYFUNCTION("""COMPUTED_VALUE"""),"Work with 7 to 10 or more people in my team")</f>
        <v>Work with 7 to 10 or more people in my team</v>
      </c>
      <c r="Q837" s="1" t="str">
        <f>IFERROR(__xludf.DUMMYFUNCTION("""COMPUTED_VALUE"""),"Yes, I Understand this is gonna happen everywhere")</f>
        <v>Yes, I Understand this is gonna happen everywhere</v>
      </c>
      <c r="R837" s="1" t="str">
        <f>IFERROR(__xludf.DUMMYFUNCTION("""COMPUTED_VALUE"""),"This will be hard to do, but if it is the right company I would try")</f>
        <v>This will be hard to do, but if it is the right company I would try</v>
      </c>
      <c r="S837" s="1"/>
    </row>
    <row r="838">
      <c r="A838" s="2">
        <f>IFERROR(__xludf.DUMMYFUNCTION("""COMPUTED_VALUE"""),45023.38056578704)</f>
        <v>45023.38057</v>
      </c>
      <c r="B838" s="1" t="str">
        <f>IFERROR(__xludf.DUMMYFUNCTION("""COMPUTED_VALUE"""),"India")</f>
        <v>India</v>
      </c>
      <c r="C838" s="1">
        <f>IFERROR(__xludf.DUMMYFUNCTION("""COMPUTED_VALUE"""),560043.0)</f>
        <v>560043</v>
      </c>
      <c r="D838" s="1" t="str">
        <f>IFERROR(__xludf.DUMMYFUNCTION("""COMPUTED_VALUE"""),"Male")</f>
        <v>Male</v>
      </c>
      <c r="E838" s="1" t="str">
        <f>IFERROR(__xludf.DUMMYFUNCTION("""COMPUTED_VALUE"""),"People who have changed the world for better")</f>
        <v>People who have changed the world for better</v>
      </c>
      <c r="F838" s="1" t="str">
        <f>IFERROR(__xludf.DUMMYFUNCTION("""COMPUTED_VALUE"""),"Yes, I will earn and do that")</f>
        <v>Yes, I will earn and do that</v>
      </c>
      <c r="G838" s="1" t="str">
        <f>IFERROR(__xludf.DUMMYFUNCTION("""COMPUTED_VALUE"""),"This will be hard to do, but if it is the right company I would try")</f>
        <v>This will be hard to do, but if it is the right company I would try</v>
      </c>
      <c r="H838" s="1" t="str">
        <f>IFERROR(__xludf.DUMMYFUNCTION("""COMPUTED_VALUE"""),"No")</f>
        <v>No</v>
      </c>
      <c r="I838" s="1" t="str">
        <f>IFERROR(__xludf.DUMMYFUNCTION("""COMPUTED_VALUE"""),"Will NOT work for them")</f>
        <v>Will NOT work for them</v>
      </c>
      <c r="J838" s="1">
        <f>IFERROR(__xludf.DUMMYFUNCTION("""COMPUTED_VALUE"""),6.0)</f>
        <v>6</v>
      </c>
      <c r="K838" s="1" t="str">
        <f>IFERROR(__xludf.DUMMYFUNCTION("""COMPUTED_VALUE"""),"Hybrid Working Environment with more than 15 days a month at office")</f>
        <v>Hybrid Working Environment with more than 15 days a month at office</v>
      </c>
      <c r="L8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38" s="1" t="str">
        <f>IFERROR(__xludf.DUMMYFUNCTION("""COMPUTED_VALUE"""),"Design and Creative strategy in any company, Business Operations in any organization, Become a content Creator in some platform, I Want to sell things/Sales")</f>
        <v>Design and Creative strategy in any company, Business Operations in any organization, Become a content Creator in some platform, I Want to sell things/Sales</v>
      </c>
      <c r="O838" s="1" t="str">
        <f>IFERROR(__xludf.DUMMYFUNCTION("""COMPUTED_VALUE"""),"Manager who explains what is expected, sets a goal and helps achieve it")</f>
        <v>Manager who explains what is expected, sets a goal and helps achieve it</v>
      </c>
      <c r="P838" s="1" t="str">
        <f>IFERROR(__xludf.DUMMYFUNCTION("""COMPUTED_VALUE"""),"Work with 5 to 6 people in my team")</f>
        <v>Work with 5 to 6 people in my team</v>
      </c>
      <c r="Q838" s="1" t="str">
        <f>IFERROR(__xludf.DUMMYFUNCTION("""COMPUTED_VALUE"""),"Yes, I Understand this is gonna happen everywhere")</f>
        <v>Yes, I Understand this is gonna happen everywhere</v>
      </c>
      <c r="R838" s="1" t="str">
        <f>IFERROR(__xludf.DUMMYFUNCTION("""COMPUTED_VALUE"""),"This will be hard to do, but if it is the right company I would try")</f>
        <v>This will be hard to do, but if it is the right company I would try</v>
      </c>
      <c r="S838" s="1"/>
    </row>
    <row r="839">
      <c r="A839" s="2">
        <f>IFERROR(__xludf.DUMMYFUNCTION("""COMPUTED_VALUE"""),45023.445409699074)</f>
        <v>45023.44541</v>
      </c>
      <c r="B839" s="1" t="str">
        <f>IFERROR(__xludf.DUMMYFUNCTION("""COMPUTED_VALUE"""),"India")</f>
        <v>India</v>
      </c>
      <c r="C839" s="1">
        <f>IFERROR(__xludf.DUMMYFUNCTION("""COMPUTED_VALUE"""),400607.0)</f>
        <v>400607</v>
      </c>
      <c r="D839" s="1" t="str">
        <f>IFERROR(__xludf.DUMMYFUNCTION("""COMPUTED_VALUE"""),"Male")</f>
        <v>Male</v>
      </c>
      <c r="E839" s="1" t="str">
        <f>IFERROR(__xludf.DUMMYFUNCTION("""COMPUTED_VALUE"""),"People from my circle, but not family members")</f>
        <v>People from my circle, but not family members</v>
      </c>
      <c r="F839" s="1" t="str">
        <f>IFERROR(__xludf.DUMMYFUNCTION("""COMPUTED_VALUE"""),"No, But if someone could bare the cost I will")</f>
        <v>No, But if someone could bare the cost I will</v>
      </c>
      <c r="G839" s="1" t="str">
        <f>IFERROR(__xludf.DUMMYFUNCTION("""COMPUTED_VALUE"""),"Will work for 3 years or more")</f>
        <v>Will work for 3 years or more</v>
      </c>
      <c r="H839" s="1" t="str">
        <f>IFERROR(__xludf.DUMMYFUNCTION("""COMPUTED_VALUE"""),"Yes")</f>
        <v>Yes</v>
      </c>
      <c r="I839" s="1" t="str">
        <f>IFERROR(__xludf.DUMMYFUNCTION("""COMPUTED_VALUE"""),"Will NOT work for them")</f>
        <v>Will NOT work for them</v>
      </c>
      <c r="J839" s="1">
        <f>IFERROR(__xludf.DUMMYFUNCTION("""COMPUTED_VALUE"""),9.0)</f>
        <v>9</v>
      </c>
      <c r="K839" s="1" t="str">
        <f>IFERROR(__xludf.DUMMYFUNCTION("""COMPUTED_VALUE"""),"Hybrid Working Environment with less than 3 days a month at office")</f>
        <v>Hybrid Working Environment with less than 3 days a month at office</v>
      </c>
      <c r="L839" s="1" t="str">
        <f>IFERROR(__xludf.DUMMYFUNCTION("""COMPUTED_VALUE"""),"Employer who rewards learning and enables that environment")</f>
        <v>Employer who rewards learning and enables that environment</v>
      </c>
      <c r="M83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39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839" s="1" t="str">
        <f>IFERROR(__xludf.DUMMYFUNCTION("""COMPUTED_VALUE"""),"Manager who sets goal and helps me achieve it")</f>
        <v>Manager who sets goal and helps me achieve it</v>
      </c>
      <c r="P839" s="1" t="str">
        <f>IFERROR(__xludf.DUMMYFUNCTION("""COMPUTED_VALUE"""),"Work with 2 to 3 people in my team")</f>
        <v>Work with 2 to 3 people in my team</v>
      </c>
      <c r="Q839" s="1" t="str">
        <f>IFERROR(__xludf.DUMMYFUNCTION("""COMPUTED_VALUE"""),"Yes, I Understand this is gonna happen everywhere")</f>
        <v>Yes, I Understand this is gonna happen everywhere</v>
      </c>
      <c r="R839" s="1" t="str">
        <f>IFERROR(__xludf.DUMMYFUNCTION("""COMPUTED_VALUE"""),"This will be hard to do, but if it is the right company I would try")</f>
        <v>This will be hard to do, but if it is the right company I would try</v>
      </c>
      <c r="S839" s="1"/>
    </row>
    <row r="840">
      <c r="A840" s="2">
        <f>IFERROR(__xludf.DUMMYFUNCTION("""COMPUTED_VALUE"""),45023.45065560185)</f>
        <v>45023.45066</v>
      </c>
      <c r="B840" s="1" t="str">
        <f>IFERROR(__xludf.DUMMYFUNCTION("""COMPUTED_VALUE"""),"India")</f>
        <v>India</v>
      </c>
      <c r="C840" s="1">
        <f>IFERROR(__xludf.DUMMYFUNCTION("""COMPUTED_VALUE"""),382424.0)</f>
        <v>382424</v>
      </c>
      <c r="D840" s="1" t="str">
        <f>IFERROR(__xludf.DUMMYFUNCTION("""COMPUTED_VALUE"""),"Female")</f>
        <v>Female</v>
      </c>
      <c r="E840" s="1" t="str">
        <f>IFERROR(__xludf.DUMMYFUNCTION("""COMPUTED_VALUE"""),"People who have changed the world for better")</f>
        <v>People who have changed the world for better</v>
      </c>
      <c r="F840" s="1" t="str">
        <f>IFERROR(__xludf.DUMMYFUNCTION("""COMPUTED_VALUE"""),"Yes, I will earn and do that")</f>
        <v>Yes, I will earn and do that</v>
      </c>
      <c r="G840" s="1" t="str">
        <f>IFERROR(__xludf.DUMMYFUNCTION("""COMPUTED_VALUE"""),"Will work for 3 years or more")</f>
        <v>Will work for 3 years or more</v>
      </c>
      <c r="H840" s="1" t="str">
        <f>IFERROR(__xludf.DUMMYFUNCTION("""COMPUTED_VALUE"""),"No")</f>
        <v>No</v>
      </c>
      <c r="I840" s="1" t="str">
        <f>IFERROR(__xludf.DUMMYFUNCTION("""COMPUTED_VALUE"""),"Will NOT work for them")</f>
        <v>Will NOT work for them</v>
      </c>
      <c r="J840" s="1">
        <f>IFERROR(__xludf.DUMMYFUNCTION("""COMPUTED_VALUE"""),5.0)</f>
        <v>5</v>
      </c>
      <c r="K840" s="1" t="str">
        <f>IFERROR(__xludf.DUMMYFUNCTION("""COMPUTED_VALUE"""),"Fully Remote with Options to travel as and when needed")</f>
        <v>Fully Remote with Options to travel as and when needed</v>
      </c>
      <c r="L8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40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40" s="1" t="str">
        <f>IFERROR(__xludf.DUMMYFUNCTION("""COMPUTED_VALUE"""),"Manager who explains what is expected, sets a goal and helps achieve it")</f>
        <v>Manager who explains what is expected, sets a goal and helps achieve it</v>
      </c>
      <c r="P840" s="1" t="str">
        <f>IFERROR(__xludf.DUMMYFUNCTION("""COMPUTED_VALUE"""),"Work with 2 to 3 people in my team")</f>
        <v>Work with 2 to 3 people in my team</v>
      </c>
      <c r="Q840" s="1" t="str">
        <f>IFERROR(__xludf.DUMMYFUNCTION("""COMPUTED_VALUE"""),"Yes, I Understand this is gonna happen everywhere")</f>
        <v>Yes, I Understand this is gonna happen everywhere</v>
      </c>
      <c r="R840" s="1" t="str">
        <f>IFERROR(__xludf.DUMMYFUNCTION("""COMPUTED_VALUE"""),"This will be hard to do, but if it is the right company I would try")</f>
        <v>This will be hard to do, but if it is the right company I would try</v>
      </c>
      <c r="S840" s="1"/>
    </row>
    <row r="841">
      <c r="A841" s="2">
        <f>IFERROR(__xludf.DUMMYFUNCTION("""COMPUTED_VALUE"""),45023.46575322917)</f>
        <v>45023.46575</v>
      </c>
      <c r="B841" s="1" t="str">
        <f>IFERROR(__xludf.DUMMYFUNCTION("""COMPUTED_VALUE"""),"India")</f>
        <v>India</v>
      </c>
      <c r="C841" s="1">
        <f>IFERROR(__xludf.DUMMYFUNCTION("""COMPUTED_VALUE"""),400607.0)</f>
        <v>400607</v>
      </c>
      <c r="D841" s="1" t="str">
        <f>IFERROR(__xludf.DUMMYFUNCTION("""COMPUTED_VALUE"""),"Male")</f>
        <v>Male</v>
      </c>
      <c r="E841" s="1" t="str">
        <f>IFERROR(__xludf.DUMMYFUNCTION("""COMPUTED_VALUE"""),"My Parents")</f>
        <v>My Parents</v>
      </c>
      <c r="F841" s="1" t="str">
        <f>IFERROR(__xludf.DUMMYFUNCTION("""COMPUTED_VALUE"""),"Yes, I will earn and do that")</f>
        <v>Yes, I will earn and do that</v>
      </c>
      <c r="G841" s="1" t="str">
        <f>IFERROR(__xludf.DUMMYFUNCTION("""COMPUTED_VALUE"""),"No way")</f>
        <v>No way</v>
      </c>
      <c r="H841" s="1" t="str">
        <f>IFERROR(__xludf.DUMMYFUNCTION("""COMPUTED_VALUE"""),"Yes")</f>
        <v>Yes</v>
      </c>
      <c r="I841" s="1" t="str">
        <f>IFERROR(__xludf.DUMMYFUNCTION("""COMPUTED_VALUE"""),"Will NOT work for them")</f>
        <v>Will NOT work for them</v>
      </c>
      <c r="J841" s="1">
        <f>IFERROR(__xludf.DUMMYFUNCTION("""COMPUTED_VALUE"""),6.0)</f>
        <v>6</v>
      </c>
      <c r="K841" s="1" t="str">
        <f>IFERROR(__xludf.DUMMYFUNCTION("""COMPUTED_VALUE"""),"Hybrid Working Environment with less than 3 days a month at office")</f>
        <v>Hybrid Working Environment with less than 3 days a month at office</v>
      </c>
      <c r="L841" s="1" t="str">
        <f>IFERROR(__xludf.DUMMYFUNCTION("""COMPUTED_VALUE"""),"Employer who appreciates learning and enables that environment")</f>
        <v>Employer who appreciates learning and enables that environment</v>
      </c>
      <c r="M84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841" s="1" t="str">
        <f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841" s="1" t="str">
        <f>IFERROR(__xludf.DUMMYFUNCTION("""COMPUTED_VALUE"""),"Manager who sets targets and expects me to achieve it")</f>
        <v>Manager who sets targets and expects me to achieve it</v>
      </c>
      <c r="P841" s="1" t="str">
        <f>IFERROR(__xludf.DUMMYFUNCTION("""COMPUTED_VALUE"""),"Work with more than 10 people in my team")</f>
        <v>Work with more than 10 people in my team</v>
      </c>
      <c r="Q841" s="1" t="str">
        <f>IFERROR(__xludf.DUMMYFUNCTION("""COMPUTED_VALUE"""),"Yes, I Understand this is gonna happen everywhere")</f>
        <v>Yes, I Understand this is gonna happen everywhere</v>
      </c>
      <c r="R841" s="1" t="str">
        <f>IFERROR(__xludf.DUMMYFUNCTION("""COMPUTED_VALUE"""),"No way")</f>
        <v>No way</v>
      </c>
      <c r="S841" s="1"/>
    </row>
    <row r="842">
      <c r="A842" s="2">
        <f>IFERROR(__xludf.DUMMYFUNCTION("""COMPUTED_VALUE"""),45023.4738119213)</f>
        <v>45023.47381</v>
      </c>
      <c r="B842" s="1" t="str">
        <f>IFERROR(__xludf.DUMMYFUNCTION("""COMPUTED_VALUE"""),"India")</f>
        <v>India</v>
      </c>
      <c r="C842" s="1">
        <f>IFERROR(__xludf.DUMMYFUNCTION("""COMPUTED_VALUE"""),400607.0)</f>
        <v>400607</v>
      </c>
      <c r="D842" s="1" t="str">
        <f>IFERROR(__xludf.DUMMYFUNCTION("""COMPUTED_VALUE"""),"Male")</f>
        <v>Male</v>
      </c>
      <c r="E842" s="1" t="str">
        <f>IFERROR(__xludf.DUMMYFUNCTION("""COMPUTED_VALUE"""),"People who have changed the world for better")</f>
        <v>People who have changed the world for better</v>
      </c>
      <c r="F842" s="1" t="str">
        <f>IFERROR(__xludf.DUMMYFUNCTION("""COMPUTED_VALUE"""),"No I would not be pursuing Higher Education outside of India")</f>
        <v>No I would not be pursuing Higher Education outside of India</v>
      </c>
      <c r="G842" s="1" t="str">
        <f>IFERROR(__xludf.DUMMYFUNCTION("""COMPUTED_VALUE"""),"This will be hard to do, but if it is the right company I would try")</f>
        <v>This will be hard to do, but if it is the right company I would try</v>
      </c>
      <c r="H842" s="1" t="str">
        <f>IFERROR(__xludf.DUMMYFUNCTION("""COMPUTED_VALUE"""),"Yes")</f>
        <v>Yes</v>
      </c>
      <c r="I842" s="1" t="str">
        <f>IFERROR(__xludf.DUMMYFUNCTION("""COMPUTED_VALUE"""),"Will work for them")</f>
        <v>Will work for them</v>
      </c>
      <c r="J842" s="1">
        <f>IFERROR(__xludf.DUMMYFUNCTION("""COMPUTED_VALUE"""),8.0)</f>
        <v>8</v>
      </c>
      <c r="K842" s="1" t="str">
        <f>IFERROR(__xludf.DUMMYFUNCTION("""COMPUTED_VALUE"""),"Hybrid Working Environment with more than 15 days a month at office")</f>
        <v>Hybrid Working Environment with more than 15 days a month at office</v>
      </c>
      <c r="L8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42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842" s="1" t="str">
        <f>IFERROR(__xludf.DUMMYFUNCTION("""COMPUTED_VALUE"""),"Manager who explains what is expected, sets a goal and helps achieve it")</f>
        <v>Manager who explains what is expected, sets a goal and helps achieve it</v>
      </c>
      <c r="P842" s="1" t="str">
        <f>IFERROR(__xludf.DUMMYFUNCTION("""COMPUTED_VALUE"""),"Work with 7 to 10 or more people in my team")</f>
        <v>Work with 7 to 10 or more people in my team</v>
      </c>
      <c r="Q842" s="1" t="str">
        <f>IFERROR(__xludf.DUMMYFUNCTION("""COMPUTED_VALUE"""),"Yes, I Understand this is gonna happen everywhere")</f>
        <v>Yes, I Understand this is gonna happen everywhere</v>
      </c>
      <c r="R842" s="1" t="str">
        <f>IFERROR(__xludf.DUMMYFUNCTION("""COMPUTED_VALUE"""),"This will be hard to do, but if it is the right company I would try")</f>
        <v>This will be hard to do, but if it is the right company I would try</v>
      </c>
      <c r="S842" s="1"/>
    </row>
    <row r="843">
      <c r="A843" s="2">
        <f>IFERROR(__xludf.DUMMYFUNCTION("""COMPUTED_VALUE"""),45023.501323703706)</f>
        <v>45023.50132</v>
      </c>
      <c r="B843" s="1" t="str">
        <f>IFERROR(__xludf.DUMMYFUNCTION("""COMPUTED_VALUE"""),"India")</f>
        <v>India</v>
      </c>
      <c r="C843" s="1">
        <f>IFERROR(__xludf.DUMMYFUNCTION("""COMPUTED_VALUE"""),533001.0)</f>
        <v>533001</v>
      </c>
      <c r="D843" s="1" t="str">
        <f>IFERROR(__xludf.DUMMYFUNCTION("""COMPUTED_VALUE"""),"Male")</f>
        <v>Male</v>
      </c>
      <c r="E843" s="1" t="str">
        <f>IFERROR(__xludf.DUMMYFUNCTION("""COMPUTED_VALUE"""),"Influencers who had successful careers")</f>
        <v>Influencers who had successful careers</v>
      </c>
      <c r="F843" s="1" t="str">
        <f>IFERROR(__xludf.DUMMYFUNCTION("""COMPUTED_VALUE"""),"No I would not be pursuing Higher Education outside of India")</f>
        <v>No I would not be pursuing Higher Education outside of India</v>
      </c>
      <c r="G843" s="1" t="str">
        <f>IFERROR(__xludf.DUMMYFUNCTION("""COMPUTED_VALUE"""),"This will be hard to do, but if it is the right company I would try")</f>
        <v>This will be hard to do, but if it is the right company I would try</v>
      </c>
      <c r="H843" s="1" t="str">
        <f>IFERROR(__xludf.DUMMYFUNCTION("""COMPUTED_VALUE"""),"No")</f>
        <v>No</v>
      </c>
      <c r="I843" s="1" t="str">
        <f>IFERROR(__xludf.DUMMYFUNCTION("""COMPUTED_VALUE"""),"Will NOT work for them")</f>
        <v>Will NOT work for them</v>
      </c>
      <c r="J843" s="1">
        <f>IFERROR(__xludf.DUMMYFUNCTION("""COMPUTED_VALUE"""),10.0)</f>
        <v>10</v>
      </c>
      <c r="K843" s="1" t="str">
        <f>IFERROR(__xludf.DUMMYFUNCTION("""COMPUTED_VALUE"""),"Fully Remote with Options to travel as and when needed")</f>
        <v>Fully Remote with Options to travel as and when needed</v>
      </c>
      <c r="L8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43" s="1" t="str">
        <f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843" s="1" t="str">
        <f>IFERROR(__xludf.DUMMYFUNCTION("""COMPUTED_VALUE"""),"Manager who explains what is expected, sets a goal and helps achieve it")</f>
        <v>Manager who explains what is expected, sets a goal and helps achieve it</v>
      </c>
      <c r="P843" s="1" t="str">
        <f>IFERROR(__xludf.DUMMYFUNCTION("""COMPUTED_VALUE"""),"Work with more than 10 people in my team")</f>
        <v>Work with more than 10 people in my team</v>
      </c>
      <c r="Q843" s="1" t="str">
        <f>IFERROR(__xludf.DUMMYFUNCTION("""COMPUTED_VALUE"""),"Yes, I Understand this is gonna happen everywhere")</f>
        <v>Yes, I Understand this is gonna happen everywhere</v>
      </c>
      <c r="R843" s="1" t="str">
        <f>IFERROR(__xludf.DUMMYFUNCTION("""COMPUTED_VALUE"""),"This will be hard to do, but if it is the right company I would try")</f>
        <v>This will be hard to do, but if it is the right company I would try</v>
      </c>
      <c r="S843" s="1"/>
    </row>
    <row r="844">
      <c r="A844" s="2">
        <f>IFERROR(__xludf.DUMMYFUNCTION("""COMPUTED_VALUE"""),45023.50988940972)</f>
        <v>45023.50989</v>
      </c>
      <c r="B844" s="1" t="str">
        <f>IFERROR(__xludf.DUMMYFUNCTION("""COMPUTED_VALUE"""),"India")</f>
        <v>India</v>
      </c>
      <c r="C844" s="1">
        <f>IFERROR(__xludf.DUMMYFUNCTION("""COMPUTED_VALUE"""),612001.0)</f>
        <v>612001</v>
      </c>
      <c r="D844" s="1" t="str">
        <f>IFERROR(__xludf.DUMMYFUNCTION("""COMPUTED_VALUE"""),"Male")</f>
        <v>Male</v>
      </c>
      <c r="E844" s="1" t="str">
        <f>IFERROR(__xludf.DUMMYFUNCTION("""COMPUTED_VALUE"""),"Influencers who had successful careers")</f>
        <v>Influencers who had successful careers</v>
      </c>
      <c r="F844" s="1" t="str">
        <f>IFERROR(__xludf.DUMMYFUNCTION("""COMPUTED_VALUE"""),"Yes, I will earn and do that")</f>
        <v>Yes, I will earn and do that</v>
      </c>
      <c r="G844" s="1" t="str">
        <f>IFERROR(__xludf.DUMMYFUNCTION("""COMPUTED_VALUE"""),"Will work for 3 years or more")</f>
        <v>Will work for 3 years or more</v>
      </c>
      <c r="H844" s="1" t="str">
        <f>IFERROR(__xludf.DUMMYFUNCTION("""COMPUTED_VALUE"""),"No")</f>
        <v>No</v>
      </c>
      <c r="I844" s="1" t="str">
        <f>IFERROR(__xludf.DUMMYFUNCTION("""COMPUTED_VALUE"""),"Will NOT work for them")</f>
        <v>Will NOT work for them</v>
      </c>
      <c r="J844" s="1">
        <f>IFERROR(__xludf.DUMMYFUNCTION("""COMPUTED_VALUE"""),8.0)</f>
        <v>8</v>
      </c>
      <c r="K844" s="1" t="str">
        <f>IFERROR(__xludf.DUMMYFUNCTION("""COMPUTED_VALUE"""),"Fully Remote with Options to travel as and when needed")</f>
        <v>Fully Remote with Options to travel as and when needed</v>
      </c>
      <c r="L844" s="1" t="str">
        <f>IFERROR(__xludf.DUMMYFUNCTION("""COMPUTED_VALUE"""),"Employer who appreciates learning and enables that environment")</f>
        <v>Employer who appreciates learning and enables that environment</v>
      </c>
      <c r="M84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44" s="1" t="str">
        <f>IFERROR(__xludf.DUMMYFUNCTION("""COMPUTED_VALUE"""),"Design and Creative strategy in any company, Design and Develop amazing software, Look deeply into Data and generate insights, Entrepreneur or Start Up")</f>
        <v>Design and Creative strategy in any company, Design and Develop amazing software, Look deeply into Data and generate insights, Entrepreneur or Start Up</v>
      </c>
      <c r="O844" s="1" t="str">
        <f>IFERROR(__xludf.DUMMYFUNCTION("""COMPUTED_VALUE"""),"Manager who explains what is expected, sets a goal and helps achieve it")</f>
        <v>Manager who explains what is expected, sets a goal and helps achieve it</v>
      </c>
      <c r="P844" s="1" t="str">
        <f>IFERROR(__xludf.DUMMYFUNCTION("""COMPUTED_VALUE"""),"Work with more than 10 people in my team")</f>
        <v>Work with more than 10 people in my team</v>
      </c>
      <c r="Q844" s="1" t="str">
        <f>IFERROR(__xludf.DUMMYFUNCTION("""COMPUTED_VALUE"""),"Yes")</f>
        <v>Yes</v>
      </c>
      <c r="R844" s="1" t="str">
        <f>IFERROR(__xludf.DUMMYFUNCTION("""COMPUTED_VALUE"""),"Will work for 7 years or more")</f>
        <v>Will work for 7 years or more</v>
      </c>
      <c r="S844" s="1"/>
    </row>
    <row r="845">
      <c r="A845" s="2">
        <f>IFERROR(__xludf.DUMMYFUNCTION("""COMPUTED_VALUE"""),45023.52668217593)</f>
        <v>45023.52668</v>
      </c>
      <c r="B845" s="1" t="str">
        <f>IFERROR(__xludf.DUMMYFUNCTION("""COMPUTED_VALUE"""),"India")</f>
        <v>India</v>
      </c>
      <c r="C845" s="1">
        <f>IFERROR(__xludf.DUMMYFUNCTION("""COMPUTED_VALUE"""),441002.0)</f>
        <v>441002</v>
      </c>
      <c r="D845" s="1" t="str">
        <f>IFERROR(__xludf.DUMMYFUNCTION("""COMPUTED_VALUE"""),"Male")</f>
        <v>Male</v>
      </c>
      <c r="E845" s="1" t="str">
        <f>IFERROR(__xludf.DUMMYFUNCTION("""COMPUTED_VALUE"""),"My Parents")</f>
        <v>My Parents</v>
      </c>
      <c r="F845" s="1" t="str">
        <f>IFERROR(__xludf.DUMMYFUNCTION("""COMPUTED_VALUE"""),"No, But if someone could bare the cost I will")</f>
        <v>No, But if someone could bare the cost I will</v>
      </c>
      <c r="G845" s="1" t="str">
        <f>IFERROR(__xludf.DUMMYFUNCTION("""COMPUTED_VALUE"""),"No way")</f>
        <v>No way</v>
      </c>
      <c r="H845" s="1" t="str">
        <f>IFERROR(__xludf.DUMMYFUNCTION("""COMPUTED_VALUE"""),"No")</f>
        <v>No</v>
      </c>
      <c r="I845" s="1" t="str">
        <f>IFERROR(__xludf.DUMMYFUNCTION("""COMPUTED_VALUE"""),"Will NOT work for them")</f>
        <v>Will NOT work for them</v>
      </c>
      <c r="J845" s="1">
        <f>IFERROR(__xludf.DUMMYFUNCTION("""COMPUTED_VALUE"""),2.0)</f>
        <v>2</v>
      </c>
      <c r="K845" s="1" t="str">
        <f>IFERROR(__xludf.DUMMYFUNCTION("""COMPUTED_VALUE"""),"Fully Remote with No option to visit offices")</f>
        <v>Fully Remote with No option to visit offices</v>
      </c>
      <c r="L845" s="1" t="str">
        <f>IFERROR(__xludf.DUMMYFUNCTION("""COMPUTED_VALUE"""),"Employer who appreciates learning and enables that environment")</f>
        <v>Employer who appreciates learning and enables that environment</v>
      </c>
      <c r="M84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45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845" s="1" t="str">
        <f>IFERROR(__xludf.DUMMYFUNCTION("""COMPUTED_VALUE"""),"Manager who sets goal and helps me achieve it")</f>
        <v>Manager who sets goal and helps me achieve it</v>
      </c>
      <c r="P845" s="1" t="str">
        <f>IFERROR(__xludf.DUMMYFUNCTION("""COMPUTED_VALUE"""),"Work with more than 10 people in my team")</f>
        <v>Work with more than 10 people in my team</v>
      </c>
      <c r="Q845" s="1" t="str">
        <f>IFERROR(__xludf.DUMMYFUNCTION("""COMPUTED_VALUE"""),"No")</f>
        <v>No</v>
      </c>
      <c r="R845" s="1" t="str">
        <f>IFERROR(__xludf.DUMMYFUNCTION("""COMPUTED_VALUE"""),"No way")</f>
        <v>No way</v>
      </c>
      <c r="S845" s="1"/>
    </row>
    <row r="846">
      <c r="A846" s="2">
        <f>IFERROR(__xludf.DUMMYFUNCTION("""COMPUTED_VALUE"""),45023.67825173611)</f>
        <v>45023.67825</v>
      </c>
      <c r="B846" s="1" t="str">
        <f>IFERROR(__xludf.DUMMYFUNCTION("""COMPUTED_VALUE"""),"India")</f>
        <v>India</v>
      </c>
      <c r="C846" s="1">
        <f>IFERROR(__xludf.DUMMYFUNCTION("""COMPUTED_VALUE"""),507001.0)</f>
        <v>507001</v>
      </c>
      <c r="D846" s="1" t="str">
        <f>IFERROR(__xludf.DUMMYFUNCTION("""COMPUTED_VALUE"""),"Male")</f>
        <v>Male</v>
      </c>
      <c r="E846" s="1" t="str">
        <f>IFERROR(__xludf.DUMMYFUNCTION("""COMPUTED_VALUE"""),"My Parents")</f>
        <v>My Parents</v>
      </c>
      <c r="F846" s="1" t="str">
        <f>IFERROR(__xludf.DUMMYFUNCTION("""COMPUTED_VALUE"""),"No, But if someone could bare the cost I will")</f>
        <v>No, But if someone could bare the cost I will</v>
      </c>
      <c r="G846" s="1" t="str">
        <f>IFERROR(__xludf.DUMMYFUNCTION("""COMPUTED_VALUE"""),"Will work for 3 years or more")</f>
        <v>Will work for 3 years or more</v>
      </c>
      <c r="H846" s="1" t="str">
        <f>IFERROR(__xludf.DUMMYFUNCTION("""COMPUTED_VALUE"""),"No")</f>
        <v>No</v>
      </c>
      <c r="I846" s="1" t="str">
        <f>IFERROR(__xludf.DUMMYFUNCTION("""COMPUTED_VALUE"""),"Will NOT work for them")</f>
        <v>Will NOT work for them</v>
      </c>
      <c r="J846" s="1">
        <f>IFERROR(__xludf.DUMMYFUNCTION("""COMPUTED_VALUE"""),4.0)</f>
        <v>4</v>
      </c>
      <c r="K846" s="1" t="str">
        <f>IFERROR(__xludf.DUMMYFUNCTION("""COMPUTED_VALUE"""),"Every Day Office Environment")</f>
        <v>Every Day Office Environment</v>
      </c>
      <c r="L846" s="1" t="str">
        <f>IFERROR(__xludf.DUMMYFUNCTION("""COMPUTED_VALUE"""),"Employer who appreciates learning and enables that environment")</f>
        <v>Employer who appreciates learning and enables that environment</v>
      </c>
      <c r="M84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46" s="1" t="str">
        <f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846" s="1" t="str">
        <f>IFERROR(__xludf.DUMMYFUNCTION("""COMPUTED_VALUE"""),"Manager who sets goal and helps me achieve it")</f>
        <v>Manager who sets goal and helps me achieve it</v>
      </c>
      <c r="P846" s="1" t="str">
        <f>IFERROR(__xludf.DUMMYFUNCTION("""COMPUTED_VALUE"""),"Work with 5 to 6 people in my team")</f>
        <v>Work with 5 to 6 people in my team</v>
      </c>
      <c r="Q846" s="1" t="str">
        <f>IFERROR(__xludf.DUMMYFUNCTION("""COMPUTED_VALUE"""),"Yes, I Understand this is gonna happen everywhere")</f>
        <v>Yes, I Understand this is gonna happen everywhere</v>
      </c>
      <c r="R846" s="1" t="str">
        <f>IFERROR(__xludf.DUMMYFUNCTION("""COMPUTED_VALUE"""),"This will be hard to do, but if it is the right company I would try")</f>
        <v>This will be hard to do, but if it is the right company I would try</v>
      </c>
      <c r="S846" s="1"/>
    </row>
    <row r="847">
      <c r="A847" s="2">
        <f>IFERROR(__xludf.DUMMYFUNCTION("""COMPUTED_VALUE"""),45023.67884966436)</f>
        <v>45023.67885</v>
      </c>
      <c r="B847" s="1" t="str">
        <f>IFERROR(__xludf.DUMMYFUNCTION("""COMPUTED_VALUE"""),"India")</f>
        <v>India</v>
      </c>
      <c r="C847" s="1">
        <f>IFERROR(__xludf.DUMMYFUNCTION("""COMPUTED_VALUE"""),201310.0)</f>
        <v>201310</v>
      </c>
      <c r="D847" s="1" t="str">
        <f>IFERROR(__xludf.DUMMYFUNCTION("""COMPUTED_VALUE"""),"Female")</f>
        <v>Female</v>
      </c>
      <c r="E847" s="1" t="str">
        <f>IFERROR(__xludf.DUMMYFUNCTION("""COMPUTED_VALUE"""),"My Parents")</f>
        <v>My Parents</v>
      </c>
      <c r="F847" s="1" t="str">
        <f>IFERROR(__xludf.DUMMYFUNCTION("""COMPUTED_VALUE"""),"Yes, I will earn and do that")</f>
        <v>Yes, I will earn and do that</v>
      </c>
      <c r="G847" s="1" t="str">
        <f>IFERROR(__xludf.DUMMYFUNCTION("""COMPUTED_VALUE"""),"This will be hard to do, but if it is the right company I would try")</f>
        <v>This will be hard to do, but if it is the right company I would try</v>
      </c>
      <c r="H847" s="1" t="str">
        <f>IFERROR(__xludf.DUMMYFUNCTION("""COMPUTED_VALUE"""),"No")</f>
        <v>No</v>
      </c>
      <c r="I847" s="1" t="str">
        <f>IFERROR(__xludf.DUMMYFUNCTION("""COMPUTED_VALUE"""),"Will NOT work for them")</f>
        <v>Will NOT work for them</v>
      </c>
      <c r="J847" s="1">
        <f>IFERROR(__xludf.DUMMYFUNCTION("""COMPUTED_VALUE"""),5.0)</f>
        <v>5</v>
      </c>
      <c r="K847" s="1" t="str">
        <f>IFERROR(__xludf.DUMMYFUNCTION("""COMPUTED_VALUE"""),"Hybrid Working Environment with more than 15 days a month at office")</f>
        <v>Hybrid Working Environment with more than 15 days a month at office</v>
      </c>
      <c r="L8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47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847" s="1" t="str">
        <f>IFERROR(__xludf.DUMMYFUNCTION("""COMPUTED_VALUE"""),"Manager who explains what is expected, sets a goal and helps achieve it")</f>
        <v>Manager who explains what is expected, sets a goal and helps achieve it</v>
      </c>
      <c r="P847" s="1" t="str">
        <f>IFERROR(__xludf.DUMMYFUNCTION("""COMPUTED_VALUE"""),"Work with 5 to 6 people in my team")</f>
        <v>Work with 5 to 6 people in my team</v>
      </c>
      <c r="Q847" s="1" t="str">
        <f>IFERROR(__xludf.DUMMYFUNCTION("""COMPUTED_VALUE"""),"Yes, I Understand this is gonna happen everywhere")</f>
        <v>Yes, I Understand this is gonna happen everywhere</v>
      </c>
      <c r="R847" s="1" t="str">
        <f>IFERROR(__xludf.DUMMYFUNCTION("""COMPUTED_VALUE"""),"This will be hard to do, but if it is the right company I would try")</f>
        <v>This will be hard to do, but if it is the right company I would try</v>
      </c>
      <c r="S847" s="1"/>
    </row>
    <row r="848">
      <c r="A848" s="2">
        <f>IFERROR(__xludf.DUMMYFUNCTION("""COMPUTED_VALUE"""),45023.70526498843)</f>
        <v>45023.70526</v>
      </c>
      <c r="B848" s="1" t="str">
        <f>IFERROR(__xludf.DUMMYFUNCTION("""COMPUTED_VALUE"""),"India")</f>
        <v>India</v>
      </c>
      <c r="C848" s="1">
        <f>IFERROR(__xludf.DUMMYFUNCTION("""COMPUTED_VALUE"""),221103.0)</f>
        <v>221103</v>
      </c>
      <c r="D848" s="1" t="str">
        <f>IFERROR(__xludf.DUMMYFUNCTION("""COMPUTED_VALUE"""),"Male")</f>
        <v>Male</v>
      </c>
      <c r="E848" s="1" t="str">
        <f>IFERROR(__xludf.DUMMYFUNCTION("""COMPUTED_VALUE"""),"My Parents")</f>
        <v>My Parents</v>
      </c>
      <c r="F848" s="1" t="str">
        <f>IFERROR(__xludf.DUMMYFUNCTION("""COMPUTED_VALUE"""),"Yes, I will earn and do that")</f>
        <v>Yes, I will earn and do that</v>
      </c>
      <c r="G848" s="1" t="str">
        <f>IFERROR(__xludf.DUMMYFUNCTION("""COMPUTED_VALUE"""),"This will be hard to do, but if it is the right company I would try")</f>
        <v>This will be hard to do, but if it is the right company I would try</v>
      </c>
      <c r="H848" s="1" t="str">
        <f>IFERROR(__xludf.DUMMYFUNCTION("""COMPUTED_VALUE"""),"No")</f>
        <v>No</v>
      </c>
      <c r="I848" s="1" t="str">
        <f>IFERROR(__xludf.DUMMYFUNCTION("""COMPUTED_VALUE"""),"Will NOT work for them")</f>
        <v>Will NOT work for them</v>
      </c>
      <c r="J848" s="1">
        <f>IFERROR(__xludf.DUMMYFUNCTION("""COMPUTED_VALUE"""),1.0)</f>
        <v>1</v>
      </c>
      <c r="K848" s="1" t="str">
        <f>IFERROR(__xludf.DUMMYFUNCTION("""COMPUTED_VALUE"""),"Hybrid Working Environment with more than 15 days a month at office")</f>
        <v>Hybrid Working Environment with more than 15 days a month at office</v>
      </c>
      <c r="L8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48" s="1" t="str">
        <f>IFERROR(__xludf.DUMMYFUNCTION("""COMPUTED_VALUE"""),"Teaching in any of the institutes/colleges/online or offline, Business Operations in any organization, Become a content Creator in some platform, An Artificial Intelligence Specialist / Talking to Robots")</f>
        <v>Teaching in any of the institutes/colleges/online or offline, Business Operations in any organization, Become a content Creator in some platform, An Artificial Intelligence Specialist / Talking to Robots</v>
      </c>
      <c r="O848" s="1" t="str">
        <f>IFERROR(__xludf.DUMMYFUNCTION("""COMPUTED_VALUE"""),"Manager who explains what is expected, sets a goal and helps achieve it")</f>
        <v>Manager who explains what is expected, sets a goal and helps achieve it</v>
      </c>
      <c r="P848" s="1" t="str">
        <f>IFERROR(__xludf.DUMMYFUNCTION("""COMPUTED_VALUE"""),"Work with more than 10 people in my team")</f>
        <v>Work with more than 10 people in my team</v>
      </c>
      <c r="Q848" s="1" t="str">
        <f>IFERROR(__xludf.DUMMYFUNCTION("""COMPUTED_VALUE"""),"No")</f>
        <v>No</v>
      </c>
      <c r="R848" s="1" t="str">
        <f>IFERROR(__xludf.DUMMYFUNCTION("""COMPUTED_VALUE"""),"No way")</f>
        <v>No way</v>
      </c>
      <c r="S848" s="1"/>
    </row>
    <row r="849">
      <c r="A849" s="2">
        <f>IFERROR(__xludf.DUMMYFUNCTION("""COMPUTED_VALUE"""),45023.73941172454)</f>
        <v>45023.73941</v>
      </c>
      <c r="B849" s="1" t="str">
        <f>IFERROR(__xludf.DUMMYFUNCTION("""COMPUTED_VALUE"""),"India")</f>
        <v>India</v>
      </c>
      <c r="C849" s="1">
        <f>IFERROR(__xludf.DUMMYFUNCTION("""COMPUTED_VALUE"""),221010.0)</f>
        <v>221010</v>
      </c>
      <c r="D849" s="1" t="str">
        <f>IFERROR(__xludf.DUMMYFUNCTION("""COMPUTED_VALUE"""),"Female")</f>
        <v>Female</v>
      </c>
      <c r="E849" s="1" t="str">
        <f>IFERROR(__xludf.DUMMYFUNCTION("""COMPUTED_VALUE"""),"People who have changed the world for better")</f>
        <v>People who have changed the world for better</v>
      </c>
      <c r="F849" s="1" t="str">
        <f>IFERROR(__xludf.DUMMYFUNCTION("""COMPUTED_VALUE"""),"No I would not be pursuing Higher Education outside of India")</f>
        <v>No I would not be pursuing Higher Education outside of India</v>
      </c>
      <c r="G849" s="1" t="str">
        <f>IFERROR(__xludf.DUMMYFUNCTION("""COMPUTED_VALUE"""),"This will be hard to do, but if it is the right company I would try")</f>
        <v>This will be hard to do, but if it is the right company I would try</v>
      </c>
      <c r="H849" s="1" t="str">
        <f>IFERROR(__xludf.DUMMYFUNCTION("""COMPUTED_VALUE"""),"No")</f>
        <v>No</v>
      </c>
      <c r="I849" s="1" t="str">
        <f>IFERROR(__xludf.DUMMYFUNCTION("""COMPUTED_VALUE"""),"Will NOT work for them")</f>
        <v>Will NOT work for them</v>
      </c>
      <c r="J849" s="1">
        <f>IFERROR(__xludf.DUMMYFUNCTION("""COMPUTED_VALUE"""),4.0)</f>
        <v>4</v>
      </c>
      <c r="K849" s="1" t="str">
        <f>IFERROR(__xludf.DUMMYFUNCTION("""COMPUTED_VALUE"""),"Fully Remote with Options to travel as and when needed")</f>
        <v>Fully Remote with Options to travel as and when needed</v>
      </c>
      <c r="L849" s="1" t="str">
        <f>IFERROR(__xludf.DUMMYFUNCTION("""COMPUTED_VALUE"""),"Employer who appreciates learning and enables that environment")</f>
        <v>Employer who appreciates learning and enables that environment</v>
      </c>
      <c r="M84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49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849" s="1" t="str">
        <f>IFERROR(__xludf.DUMMYFUNCTION("""COMPUTED_VALUE"""),"Manager who explains what is expected, sets a goal and helps achieve it")</f>
        <v>Manager who explains what is expected, sets a goal and helps achieve it</v>
      </c>
      <c r="P849" s="1" t="str">
        <f>IFERROR(__xludf.DUMMYFUNCTION("""COMPUTED_VALUE"""),"Work with 7 to 10 or more people in my team")</f>
        <v>Work with 7 to 10 or more people in my team</v>
      </c>
      <c r="Q849" s="1" t="str">
        <f>IFERROR(__xludf.DUMMYFUNCTION("""COMPUTED_VALUE"""),"Yes, I Understand this is gonna happen everywhere")</f>
        <v>Yes, I Understand this is gonna happen everywhere</v>
      </c>
      <c r="R849" s="1" t="str">
        <f>IFERROR(__xludf.DUMMYFUNCTION("""COMPUTED_VALUE"""),"This will be hard to do, but if it is the right company I would try")</f>
        <v>This will be hard to do, but if it is the right company I would try</v>
      </c>
      <c r="S849" s="1"/>
    </row>
    <row r="850">
      <c r="A850" s="2">
        <f>IFERROR(__xludf.DUMMYFUNCTION("""COMPUTED_VALUE"""),45023.74338450232)</f>
        <v>45023.74338</v>
      </c>
      <c r="B850" s="1" t="str">
        <f>IFERROR(__xludf.DUMMYFUNCTION("""COMPUTED_VALUE"""),"India")</f>
        <v>India</v>
      </c>
      <c r="C850" s="1">
        <f>IFERROR(__xludf.DUMMYFUNCTION("""COMPUTED_VALUE"""),251001.0)</f>
        <v>251001</v>
      </c>
      <c r="D850" s="1" t="str">
        <f>IFERROR(__xludf.DUMMYFUNCTION("""COMPUTED_VALUE"""),"Female")</f>
        <v>Female</v>
      </c>
      <c r="E850" s="1" t="str">
        <f>IFERROR(__xludf.DUMMYFUNCTION("""COMPUTED_VALUE"""),"My Parents")</f>
        <v>My Parents</v>
      </c>
      <c r="F850" s="1" t="str">
        <f>IFERROR(__xludf.DUMMYFUNCTION("""COMPUTED_VALUE"""),"No I would not be pursuing Higher Education outside of India")</f>
        <v>No I would not be pursuing Higher Education outside of India</v>
      </c>
      <c r="G850" s="1" t="str">
        <f>IFERROR(__xludf.DUMMYFUNCTION("""COMPUTED_VALUE"""),"This will be hard to do, but if it is the right company I would try")</f>
        <v>This will be hard to do, but if it is the right company I would try</v>
      </c>
      <c r="H850" s="1" t="str">
        <f>IFERROR(__xludf.DUMMYFUNCTION("""COMPUTED_VALUE"""),"No")</f>
        <v>No</v>
      </c>
      <c r="I850" s="1" t="str">
        <f>IFERROR(__xludf.DUMMYFUNCTION("""COMPUTED_VALUE"""),"Will NOT work for them")</f>
        <v>Will NOT work for them</v>
      </c>
      <c r="J850" s="1">
        <f>IFERROR(__xludf.DUMMYFUNCTION("""COMPUTED_VALUE"""),4.0)</f>
        <v>4</v>
      </c>
      <c r="K850" s="1" t="str">
        <f>IFERROR(__xludf.DUMMYFUNCTION("""COMPUTED_VALUE"""),"Fully Remote with Options to travel as and when needed")</f>
        <v>Fully Remote with Options to travel as and when needed</v>
      </c>
      <c r="L850" s="1" t="str">
        <f>IFERROR(__xludf.DUMMYFUNCTION("""COMPUTED_VALUE"""),"Employer who appreciates learning and enables that environment")</f>
        <v>Employer who appreciates learning and enables that environment</v>
      </c>
      <c r="M8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50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850" s="1" t="str">
        <f>IFERROR(__xludf.DUMMYFUNCTION("""COMPUTED_VALUE"""),"Manager who explains what is expected, sets a goal and helps achieve it")</f>
        <v>Manager who explains what is expected, sets a goal and helps achieve it</v>
      </c>
      <c r="P850" s="1" t="str">
        <f>IFERROR(__xludf.DUMMYFUNCTION("""COMPUTED_VALUE"""),"Work with 2 to 3 people in my team")</f>
        <v>Work with 2 to 3 people in my team</v>
      </c>
      <c r="Q850" s="1" t="str">
        <f>IFERROR(__xludf.DUMMYFUNCTION("""COMPUTED_VALUE"""),"Yes, I Understand this is gonna happen everywhere")</f>
        <v>Yes, I Understand this is gonna happen everywhere</v>
      </c>
      <c r="R850" s="1" t="str">
        <f>IFERROR(__xludf.DUMMYFUNCTION("""COMPUTED_VALUE"""),"This will be hard to do, but if it is the right company I would try")</f>
        <v>This will be hard to do, but if it is the right company I would try</v>
      </c>
      <c r="S850" s="1"/>
    </row>
    <row r="851">
      <c r="A851" s="2">
        <f>IFERROR(__xludf.DUMMYFUNCTION("""COMPUTED_VALUE"""),45023.81958826389)</f>
        <v>45023.81959</v>
      </c>
      <c r="B851" s="1" t="str">
        <f>IFERROR(__xludf.DUMMYFUNCTION("""COMPUTED_VALUE"""),"India")</f>
        <v>India</v>
      </c>
      <c r="C851" s="1">
        <f>IFERROR(__xludf.DUMMYFUNCTION("""COMPUTED_VALUE"""),203001.0)</f>
        <v>203001</v>
      </c>
      <c r="D851" s="1" t="str">
        <f>IFERROR(__xludf.DUMMYFUNCTION("""COMPUTED_VALUE"""),"Female")</f>
        <v>Female</v>
      </c>
      <c r="E851" s="1" t="str">
        <f>IFERROR(__xludf.DUMMYFUNCTION("""COMPUTED_VALUE"""),"My Parents")</f>
        <v>My Parents</v>
      </c>
      <c r="F851" s="1" t="str">
        <f>IFERROR(__xludf.DUMMYFUNCTION("""COMPUTED_VALUE"""),"No I would not be pursuing Higher Education outside of India")</f>
        <v>No I would not be pursuing Higher Education outside of India</v>
      </c>
      <c r="G851" s="1" t="str">
        <f>IFERROR(__xludf.DUMMYFUNCTION("""COMPUTED_VALUE"""),"This will be hard to do, but if it is the right company I would try")</f>
        <v>This will be hard to do, but if it is the right company I would try</v>
      </c>
      <c r="H851" s="1" t="str">
        <f>IFERROR(__xludf.DUMMYFUNCTION("""COMPUTED_VALUE"""),"No")</f>
        <v>No</v>
      </c>
      <c r="I851" s="1" t="str">
        <f>IFERROR(__xludf.DUMMYFUNCTION("""COMPUTED_VALUE"""),"Will NOT work for them")</f>
        <v>Will NOT work for them</v>
      </c>
      <c r="J851" s="1">
        <f>IFERROR(__xludf.DUMMYFUNCTION("""COMPUTED_VALUE"""),5.0)</f>
        <v>5</v>
      </c>
      <c r="K851" s="1" t="str">
        <f>IFERROR(__xludf.DUMMYFUNCTION("""COMPUTED_VALUE"""),"Fully Remote with Options to travel as and when needed")</f>
        <v>Fully Remote with Options to travel as and when needed</v>
      </c>
      <c r="L8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5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851" s="1" t="str">
        <f>IFERROR(__xludf.DUMMYFUNCTION("""COMPUTED_VALUE"""),"Manager who explains what is expected, sets a goal and helps achieve it")</f>
        <v>Manager who explains what is expected, sets a goal and helps achieve it</v>
      </c>
      <c r="P851" s="1" t="str">
        <f>IFERROR(__xludf.DUMMYFUNCTION("""COMPUTED_VALUE"""),"Work with 2 to 3 people in my team")</f>
        <v>Work with 2 to 3 people in my team</v>
      </c>
      <c r="Q851" s="1" t="str">
        <f>IFERROR(__xludf.DUMMYFUNCTION("""COMPUTED_VALUE"""),"I have NO other choice")</f>
        <v>I have NO other choice</v>
      </c>
      <c r="R851" s="1" t="str">
        <f>IFERROR(__xludf.DUMMYFUNCTION("""COMPUTED_VALUE"""),"This will be hard to do, but if it is the right company I would try")</f>
        <v>This will be hard to do, but if it is the right company I would try</v>
      </c>
      <c r="S851" s="1"/>
    </row>
    <row r="852">
      <c r="A852" s="2">
        <f>IFERROR(__xludf.DUMMYFUNCTION("""COMPUTED_VALUE"""),45023.82323917824)</f>
        <v>45023.82324</v>
      </c>
      <c r="B852" s="1" t="str">
        <f>IFERROR(__xludf.DUMMYFUNCTION("""COMPUTED_VALUE"""),"India")</f>
        <v>India</v>
      </c>
      <c r="C852" s="1">
        <f>IFERROR(__xludf.DUMMYFUNCTION("""COMPUTED_VALUE"""),522508.0)</f>
        <v>522508</v>
      </c>
      <c r="D852" s="1" t="str">
        <f>IFERROR(__xludf.DUMMYFUNCTION("""COMPUTED_VALUE"""),"Male")</f>
        <v>Male</v>
      </c>
      <c r="E852" s="1" t="str">
        <f>IFERROR(__xludf.DUMMYFUNCTION("""COMPUTED_VALUE"""),"My Parents")</f>
        <v>My Parents</v>
      </c>
      <c r="F852" s="1" t="str">
        <f>IFERROR(__xludf.DUMMYFUNCTION("""COMPUTED_VALUE"""),"No I would not be pursuing Higher Education outside of India")</f>
        <v>No I would not be pursuing Higher Education outside of India</v>
      </c>
      <c r="G852" s="1" t="str">
        <f>IFERROR(__xludf.DUMMYFUNCTION("""COMPUTED_VALUE"""),"Will work for 3 years or more")</f>
        <v>Will work for 3 years or more</v>
      </c>
      <c r="H852" s="1" t="str">
        <f>IFERROR(__xludf.DUMMYFUNCTION("""COMPUTED_VALUE"""),"Yes")</f>
        <v>Yes</v>
      </c>
      <c r="I852" s="1" t="str">
        <f>IFERROR(__xludf.DUMMYFUNCTION("""COMPUTED_VALUE"""),"Will work for them")</f>
        <v>Will work for them</v>
      </c>
      <c r="J852" s="1">
        <f>IFERROR(__xludf.DUMMYFUNCTION("""COMPUTED_VALUE"""),10.0)</f>
        <v>10</v>
      </c>
      <c r="K852" s="1" t="str">
        <f>IFERROR(__xludf.DUMMYFUNCTION("""COMPUTED_VALUE"""),"Every Day Office Environment")</f>
        <v>Every Day Office Environment</v>
      </c>
      <c r="L852" s="1" t="str">
        <f>IFERROR(__xludf.DUMMYFUNCTION("""COMPUTED_VALUE"""),"Employer who appreciates learning and enables that environment")</f>
        <v>Employer who appreciates learning and enables that environment</v>
      </c>
      <c r="M85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852" s="1" t="str">
        <f>IFERROR(__xludf.DUMMYFUNCTION("""COMPUTED_VALUE"""),"Teaching in any of the institutes/colleges/online or offline, Business Operations in any organization, Design and Develop amazing software, Work in a BPO setup for some well known client")</f>
        <v>Teaching in any of the institutes/colleges/online or offline, Business Operations in any organization, Design and Develop amazing software, Work in a BPO setup for some well known client</v>
      </c>
      <c r="O852" s="1" t="str">
        <f>IFERROR(__xludf.DUMMYFUNCTION("""COMPUTED_VALUE"""),"Manager who sets goal and helps me achieve it")</f>
        <v>Manager who sets goal and helps me achieve it</v>
      </c>
      <c r="P852" s="1" t="str">
        <f>IFERROR(__xludf.DUMMYFUNCTION("""COMPUTED_VALUE"""),"Work with more than 10 people in my team")</f>
        <v>Work with more than 10 people in my team</v>
      </c>
      <c r="Q852" s="1" t="str">
        <f>IFERROR(__xludf.DUMMYFUNCTION("""COMPUTED_VALUE"""),"Yes")</f>
        <v>Yes</v>
      </c>
      <c r="R852" s="1" t="str">
        <f>IFERROR(__xludf.DUMMYFUNCTION("""COMPUTED_VALUE"""),"This will be hard to do, but if it is the right company I would try")</f>
        <v>This will be hard to do, but if it is the right company I would try</v>
      </c>
      <c r="S852" s="1"/>
    </row>
    <row r="853">
      <c r="A853" s="2">
        <f>IFERROR(__xludf.DUMMYFUNCTION("""COMPUTED_VALUE"""),45023.82389142361)</f>
        <v>45023.82389</v>
      </c>
      <c r="B853" s="1" t="str">
        <f>IFERROR(__xludf.DUMMYFUNCTION("""COMPUTED_VALUE"""),"India")</f>
        <v>India</v>
      </c>
      <c r="C853" s="1">
        <f>IFERROR(__xludf.DUMMYFUNCTION("""COMPUTED_VALUE"""),243006.0)</f>
        <v>243006</v>
      </c>
      <c r="D853" s="1" t="str">
        <f>IFERROR(__xludf.DUMMYFUNCTION("""COMPUTED_VALUE"""),"Male")</f>
        <v>Male</v>
      </c>
      <c r="E853" s="1" t="str">
        <f>IFERROR(__xludf.DUMMYFUNCTION("""COMPUTED_VALUE"""),"People who have changed the world for better")</f>
        <v>People who have changed the world for better</v>
      </c>
      <c r="F853" s="1" t="str">
        <f>IFERROR(__xludf.DUMMYFUNCTION("""COMPUTED_VALUE"""),"No I would not be pursuing Higher Education outside of India")</f>
        <v>No I would not be pursuing Higher Education outside of India</v>
      </c>
      <c r="G853" s="1" t="str">
        <f>IFERROR(__xludf.DUMMYFUNCTION("""COMPUTED_VALUE"""),"This will be hard to do, but if it is the right company I would try")</f>
        <v>This will be hard to do, but if it is the right company I would try</v>
      </c>
      <c r="H853" s="1" t="str">
        <f>IFERROR(__xludf.DUMMYFUNCTION("""COMPUTED_VALUE"""),"No")</f>
        <v>No</v>
      </c>
      <c r="I853" s="1" t="str">
        <f>IFERROR(__xludf.DUMMYFUNCTION("""COMPUTED_VALUE"""),"Will NOT work for them")</f>
        <v>Will NOT work for them</v>
      </c>
      <c r="J853" s="1">
        <f>IFERROR(__xludf.DUMMYFUNCTION("""COMPUTED_VALUE"""),1.0)</f>
        <v>1</v>
      </c>
      <c r="K853" s="1" t="str">
        <f>IFERROR(__xludf.DUMMYFUNCTION("""COMPUTED_VALUE"""),"Fully Remote with No option to visit offices")</f>
        <v>Fully Remote with No option to visit offices</v>
      </c>
      <c r="L853" s="1" t="str">
        <f>IFERROR(__xludf.DUMMYFUNCTION("""COMPUTED_VALUE"""),"Employer who appreciates learning and enables that environment")</f>
        <v>Employer who appreciates learning and enables that environment</v>
      </c>
      <c r="M85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53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853" s="1" t="str">
        <f>IFERROR(__xludf.DUMMYFUNCTION("""COMPUTED_VALUE"""),"Manager who explains what is expected, sets a goal and helps achieve it")</f>
        <v>Manager who explains what is expected, sets a goal and helps achieve it</v>
      </c>
      <c r="P853" s="1" t="str">
        <f>IFERROR(__xludf.DUMMYFUNCTION("""COMPUTED_VALUE"""),"Work alone")</f>
        <v>Work alone</v>
      </c>
      <c r="Q853" s="1" t="str">
        <f>IFERROR(__xludf.DUMMYFUNCTION("""COMPUTED_VALUE"""),"No")</f>
        <v>No</v>
      </c>
      <c r="R853" s="1" t="str">
        <f>IFERROR(__xludf.DUMMYFUNCTION("""COMPUTED_VALUE"""),"This will be hard to do, but if it is the right company I would try")</f>
        <v>This will be hard to do, but if it is the right company I would try</v>
      </c>
      <c r="S853" s="1"/>
    </row>
    <row r="854">
      <c r="A854" s="2">
        <f>IFERROR(__xludf.DUMMYFUNCTION("""COMPUTED_VALUE"""),45023.82489202546)</f>
        <v>45023.82489</v>
      </c>
      <c r="B854" s="1" t="str">
        <f>IFERROR(__xludf.DUMMYFUNCTION("""COMPUTED_VALUE"""),"India")</f>
        <v>India</v>
      </c>
      <c r="C854" s="1">
        <f>IFERROR(__xludf.DUMMYFUNCTION("""COMPUTED_VALUE"""),110076.0)</f>
        <v>110076</v>
      </c>
      <c r="D854" s="1" t="str">
        <f>IFERROR(__xludf.DUMMYFUNCTION("""COMPUTED_VALUE"""),"Female")</f>
        <v>Female</v>
      </c>
      <c r="E854" s="1" t="str">
        <f>IFERROR(__xludf.DUMMYFUNCTION("""COMPUTED_VALUE"""),"People who have changed the world for better")</f>
        <v>People who have changed the world for better</v>
      </c>
      <c r="F854" s="1" t="str">
        <f>IFERROR(__xludf.DUMMYFUNCTION("""COMPUTED_VALUE"""),"Yes, I will earn and do that")</f>
        <v>Yes, I will earn and do that</v>
      </c>
      <c r="G854" s="1" t="str">
        <f>IFERROR(__xludf.DUMMYFUNCTION("""COMPUTED_VALUE"""),"This will be hard to do, but if it is the right company I would try")</f>
        <v>This will be hard to do, but if it is the right company I would try</v>
      </c>
      <c r="H854" s="1" t="str">
        <f>IFERROR(__xludf.DUMMYFUNCTION("""COMPUTED_VALUE"""),"No")</f>
        <v>No</v>
      </c>
      <c r="I854" s="1" t="str">
        <f>IFERROR(__xludf.DUMMYFUNCTION("""COMPUTED_VALUE"""),"Will NOT work for them")</f>
        <v>Will NOT work for them</v>
      </c>
      <c r="J854" s="1">
        <f>IFERROR(__xludf.DUMMYFUNCTION("""COMPUTED_VALUE"""),6.0)</f>
        <v>6</v>
      </c>
      <c r="K854" s="1" t="str">
        <f>IFERROR(__xludf.DUMMYFUNCTION("""COMPUTED_VALUE"""),"Hybrid Working Environment with more than 15 days a month at office")</f>
        <v>Hybrid Working Environment with more than 15 days a month at office</v>
      </c>
      <c r="L8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54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854" s="1" t="str">
        <f>IFERROR(__xludf.DUMMYFUNCTION("""COMPUTED_VALUE"""),"Manager who explains what is expected, sets a goal and helps achieve it")</f>
        <v>Manager who explains what is expected, sets a goal and helps achieve it</v>
      </c>
      <c r="P854" s="1" t="str">
        <f>IFERROR(__xludf.DUMMYFUNCTION("""COMPUTED_VALUE"""),"Work with 5 to 6 people in my team")</f>
        <v>Work with 5 to 6 people in my team</v>
      </c>
      <c r="Q854" s="1" t="str">
        <f>IFERROR(__xludf.DUMMYFUNCTION("""COMPUTED_VALUE"""),"Yes, I Understand this is gonna happen everywhere")</f>
        <v>Yes, I Understand this is gonna happen everywhere</v>
      </c>
      <c r="R854" s="1" t="str">
        <f>IFERROR(__xludf.DUMMYFUNCTION("""COMPUTED_VALUE"""),"This will be hard to do, but if it is the right company I would try")</f>
        <v>This will be hard to do, but if it is the right company I would try</v>
      </c>
      <c r="S854" s="1"/>
    </row>
    <row r="855">
      <c r="A855" s="2">
        <f>IFERROR(__xludf.DUMMYFUNCTION("""COMPUTED_VALUE"""),45023.83152568287)</f>
        <v>45023.83153</v>
      </c>
      <c r="B855" s="1" t="str">
        <f>IFERROR(__xludf.DUMMYFUNCTION("""COMPUTED_VALUE"""),"India")</f>
        <v>India</v>
      </c>
      <c r="C855" s="1">
        <f>IFERROR(__xludf.DUMMYFUNCTION("""COMPUTED_VALUE"""),227405.0)</f>
        <v>227405</v>
      </c>
      <c r="D855" s="1" t="str">
        <f>IFERROR(__xludf.DUMMYFUNCTION("""COMPUTED_VALUE"""),"Male")</f>
        <v>Male</v>
      </c>
      <c r="E855" s="1" t="str">
        <f>IFERROR(__xludf.DUMMYFUNCTION("""COMPUTED_VALUE"""),"Influencers who had successful careers")</f>
        <v>Influencers who had successful careers</v>
      </c>
      <c r="F855" s="1" t="str">
        <f>IFERROR(__xludf.DUMMYFUNCTION("""COMPUTED_VALUE"""),"Yes, I will earn and do that")</f>
        <v>Yes, I will earn and do that</v>
      </c>
      <c r="G855" s="1" t="str">
        <f>IFERROR(__xludf.DUMMYFUNCTION("""COMPUTED_VALUE"""),"Will work for 3 years or more")</f>
        <v>Will work for 3 years or more</v>
      </c>
      <c r="H855" s="1" t="str">
        <f>IFERROR(__xludf.DUMMYFUNCTION("""COMPUTED_VALUE"""),"No")</f>
        <v>No</v>
      </c>
      <c r="I855" s="1" t="str">
        <f>IFERROR(__xludf.DUMMYFUNCTION("""COMPUTED_VALUE"""),"Will work for them")</f>
        <v>Will work for them</v>
      </c>
      <c r="J855" s="1">
        <f>IFERROR(__xludf.DUMMYFUNCTION("""COMPUTED_VALUE"""),7.0)</f>
        <v>7</v>
      </c>
      <c r="K855" s="1" t="str">
        <f>IFERROR(__xludf.DUMMYFUNCTION("""COMPUTED_VALUE"""),"Hybrid Working Environment with more than 15 days a month at office")</f>
        <v>Hybrid Working Environment with more than 15 days a month at office</v>
      </c>
      <c r="L8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5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855" s="1" t="str">
        <f>IFERROR(__xludf.DUMMYFUNCTION("""COMPUTED_VALUE"""),"Manager who explains what is expected, sets a goal and helps achieve it")</f>
        <v>Manager who explains what is expected, sets a goal and helps achieve it</v>
      </c>
      <c r="P85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55" s="1" t="str">
        <f>IFERROR(__xludf.DUMMYFUNCTION("""COMPUTED_VALUE"""),"No")</f>
        <v>No</v>
      </c>
      <c r="R855" s="1" t="str">
        <f>IFERROR(__xludf.DUMMYFUNCTION("""COMPUTED_VALUE"""),"Will work for 7 years or more")</f>
        <v>Will work for 7 years or more</v>
      </c>
      <c r="S855" s="1"/>
    </row>
    <row r="856">
      <c r="A856" s="2">
        <f>IFERROR(__xludf.DUMMYFUNCTION("""COMPUTED_VALUE"""),45023.83378527778)</f>
        <v>45023.83379</v>
      </c>
      <c r="B856" s="1" t="str">
        <f>IFERROR(__xludf.DUMMYFUNCTION("""COMPUTED_VALUE"""),"India")</f>
        <v>India</v>
      </c>
      <c r="C856" s="1">
        <f>IFERROR(__xludf.DUMMYFUNCTION("""COMPUTED_VALUE"""),110084.0)</f>
        <v>110084</v>
      </c>
      <c r="D856" s="1" t="str">
        <f>IFERROR(__xludf.DUMMYFUNCTION("""COMPUTED_VALUE"""),"Female")</f>
        <v>Female</v>
      </c>
      <c r="E856" s="1" t="str">
        <f>IFERROR(__xludf.DUMMYFUNCTION("""COMPUTED_VALUE"""),"My Parents")</f>
        <v>My Parents</v>
      </c>
      <c r="F856" s="1" t="str">
        <f>IFERROR(__xludf.DUMMYFUNCTION("""COMPUTED_VALUE"""),"No I would not be pursuing Higher Education outside of India")</f>
        <v>No I would not be pursuing Higher Education outside of India</v>
      </c>
      <c r="G856" s="1" t="str">
        <f>IFERROR(__xludf.DUMMYFUNCTION("""COMPUTED_VALUE"""),"This will be hard to do, but if it is the right company I would try")</f>
        <v>This will be hard to do, but if it is the right company I would try</v>
      </c>
      <c r="H856" s="1" t="str">
        <f>IFERROR(__xludf.DUMMYFUNCTION("""COMPUTED_VALUE"""),"No")</f>
        <v>No</v>
      </c>
      <c r="I856" s="1" t="str">
        <f>IFERROR(__xludf.DUMMYFUNCTION("""COMPUTED_VALUE"""),"Will NOT work for them")</f>
        <v>Will NOT work for them</v>
      </c>
      <c r="J856" s="1">
        <f>IFERROR(__xludf.DUMMYFUNCTION("""COMPUTED_VALUE"""),6.0)</f>
        <v>6</v>
      </c>
      <c r="K856" s="1" t="str">
        <f>IFERROR(__xludf.DUMMYFUNCTION("""COMPUTED_VALUE"""),"Hybrid Working Environment with more than 15 days a month at office")</f>
        <v>Hybrid Working Environment with more than 15 days a month at office</v>
      </c>
      <c r="L8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56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856" s="1" t="str">
        <f>IFERROR(__xludf.DUMMYFUNCTION("""COMPUTED_VALUE"""),"Manager who explains what is expected, sets a goal and helps achieve it")</f>
        <v>Manager who explains what is expected, sets a goal and helps achieve it</v>
      </c>
      <c r="P856" s="1" t="str">
        <f>IFERROR(__xludf.DUMMYFUNCTION("""COMPUTED_VALUE"""),"Work with 2 to 3 people in my team, Work with 5 to 6 people in my team")</f>
        <v>Work with 2 to 3 people in my team, Work with 5 to 6 people in my team</v>
      </c>
      <c r="Q856" s="1" t="str">
        <f>IFERROR(__xludf.DUMMYFUNCTION("""COMPUTED_VALUE"""),"Yes, I Understand this is gonna happen everywhere")</f>
        <v>Yes, I Understand this is gonna happen everywhere</v>
      </c>
      <c r="R856" s="1" t="str">
        <f>IFERROR(__xludf.DUMMYFUNCTION("""COMPUTED_VALUE"""),"This will be hard to do, but if it is the right company I would try")</f>
        <v>This will be hard to do, but if it is the right company I would try</v>
      </c>
      <c r="S856" s="1"/>
    </row>
    <row r="857">
      <c r="A857" s="2">
        <f>IFERROR(__xludf.DUMMYFUNCTION("""COMPUTED_VALUE"""),45023.83684768519)</f>
        <v>45023.83685</v>
      </c>
      <c r="B857" s="1" t="str">
        <f>IFERROR(__xludf.DUMMYFUNCTION("""COMPUTED_VALUE"""),"India")</f>
        <v>India</v>
      </c>
      <c r="C857" s="1" t="str">
        <f>IFERROR(__xludf.DUMMYFUNCTION("""COMPUTED_VALUE"""),"0129")</f>
        <v>0129</v>
      </c>
      <c r="D857" s="1" t="str">
        <f>IFERROR(__xludf.DUMMYFUNCTION("""COMPUTED_VALUE"""),"Male")</f>
        <v>Male</v>
      </c>
      <c r="E857" s="1" t="str">
        <f>IFERROR(__xludf.DUMMYFUNCTION("""COMPUTED_VALUE"""),"People from my circle, but not family members")</f>
        <v>People from my circle, but not family members</v>
      </c>
      <c r="F857" s="1" t="str">
        <f>IFERROR(__xludf.DUMMYFUNCTION("""COMPUTED_VALUE"""),"Yes, I will earn and do that")</f>
        <v>Yes, I will earn and do that</v>
      </c>
      <c r="G857" s="1" t="str">
        <f>IFERROR(__xludf.DUMMYFUNCTION("""COMPUTED_VALUE"""),"This will be hard to do, but if it is the right company I would try")</f>
        <v>This will be hard to do, but if it is the right company I would try</v>
      </c>
      <c r="H857" s="1" t="str">
        <f>IFERROR(__xludf.DUMMYFUNCTION("""COMPUTED_VALUE"""),"Yes")</f>
        <v>Yes</v>
      </c>
      <c r="I857" s="1" t="str">
        <f>IFERROR(__xludf.DUMMYFUNCTION("""COMPUTED_VALUE"""),"Will NOT work for them")</f>
        <v>Will NOT work for them</v>
      </c>
      <c r="J857" s="1">
        <f>IFERROR(__xludf.DUMMYFUNCTION("""COMPUTED_VALUE"""),10.0)</f>
        <v>10</v>
      </c>
      <c r="K857" s="1" t="str">
        <f>IFERROR(__xludf.DUMMYFUNCTION("""COMPUTED_VALUE"""),"Hybrid Working Environment with more than 15 days a month at office")</f>
        <v>Hybrid Working Environment with more than 15 days a month at office</v>
      </c>
      <c r="L8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57" s="1" t="str">
        <f>IFERROR(__xludf.DUMMYFUNCTION("""COMPUTED_VALUE"""),"Design and Creative strategy in any company, Teaching in any of the institutes/colleges/online or offline, Manage and drive End-to-End Projects or Products, Manufacturing / Oil and Gas/ Construction / Hard Physical Work related")</f>
        <v>Design and Creative strategy in any company, Teaching in any of the institutes/colleges/online or offline, Manage and drive End-to-End Projects or Products, Manufacturing / Oil and Gas/ Construction / Hard Physical Work related</v>
      </c>
      <c r="O857" s="1" t="str">
        <f>IFERROR(__xludf.DUMMYFUNCTION("""COMPUTED_VALUE"""),"Manager who sets goal and helps me achieve it")</f>
        <v>Manager who sets goal and helps me achieve it</v>
      </c>
      <c r="P85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57" s="1" t="str">
        <f>IFERROR(__xludf.DUMMYFUNCTION("""COMPUTED_VALUE"""),"Yes, I Understand this is gonna happen everywhere")</f>
        <v>Yes, I Understand this is gonna happen everywhere</v>
      </c>
      <c r="R857" s="1" t="str">
        <f>IFERROR(__xludf.DUMMYFUNCTION("""COMPUTED_VALUE"""),"This will be hard to do, but if it is the right company I would try")</f>
        <v>This will be hard to do, but if it is the right company I would try</v>
      </c>
      <c r="S857" s="1"/>
    </row>
    <row r="858">
      <c r="A858" s="2">
        <f>IFERROR(__xludf.DUMMYFUNCTION("""COMPUTED_VALUE"""),45023.83774364583)</f>
        <v>45023.83774</v>
      </c>
      <c r="B858" s="1" t="str">
        <f>IFERROR(__xludf.DUMMYFUNCTION("""COMPUTED_VALUE"""),"India")</f>
        <v>India</v>
      </c>
      <c r="C858" s="1">
        <f>IFERROR(__xludf.DUMMYFUNCTION("""COMPUTED_VALUE"""),517501.0)</f>
        <v>517501</v>
      </c>
      <c r="D858" s="1" t="str">
        <f>IFERROR(__xludf.DUMMYFUNCTION("""COMPUTED_VALUE"""),"Female")</f>
        <v>Female</v>
      </c>
      <c r="E858" s="1" t="str">
        <f>IFERROR(__xludf.DUMMYFUNCTION("""COMPUTED_VALUE"""),"My Parents")</f>
        <v>My Parents</v>
      </c>
      <c r="F858" s="1" t="str">
        <f>IFERROR(__xludf.DUMMYFUNCTION("""COMPUTED_VALUE"""),"No, But if someone could bare the cost I will")</f>
        <v>No, But if someone could bare the cost I will</v>
      </c>
      <c r="G858" s="1" t="str">
        <f>IFERROR(__xludf.DUMMYFUNCTION("""COMPUTED_VALUE"""),"This will be hard to do, but if it is the right company I would try")</f>
        <v>This will be hard to do, but if it is the right company I would try</v>
      </c>
      <c r="H858" s="1" t="str">
        <f>IFERROR(__xludf.DUMMYFUNCTION("""COMPUTED_VALUE"""),"No")</f>
        <v>No</v>
      </c>
      <c r="I858" s="1" t="str">
        <f>IFERROR(__xludf.DUMMYFUNCTION("""COMPUTED_VALUE"""),"Will NOT work for them")</f>
        <v>Will NOT work for them</v>
      </c>
      <c r="J858" s="1">
        <f>IFERROR(__xludf.DUMMYFUNCTION("""COMPUTED_VALUE"""),7.0)</f>
        <v>7</v>
      </c>
      <c r="K858" s="1" t="str">
        <f>IFERROR(__xludf.DUMMYFUNCTION("""COMPUTED_VALUE"""),"Every Day Office Environment")</f>
        <v>Every Day Office Environment</v>
      </c>
      <c r="L8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58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858" s="1" t="str">
        <f>IFERROR(__xludf.DUMMYFUNCTION("""COMPUTED_VALUE"""),"Manager who sets goal and helps me achieve it")</f>
        <v>Manager who sets goal and helps me achieve it</v>
      </c>
      <c r="P858" s="1" t="str">
        <f>IFERROR(__xludf.DUMMYFUNCTION("""COMPUTED_VALUE"""),"Work with 5 to 6 people in my team")</f>
        <v>Work with 5 to 6 people in my team</v>
      </c>
      <c r="Q858" s="1" t="str">
        <f>IFERROR(__xludf.DUMMYFUNCTION("""COMPUTED_VALUE"""),"Yes, I Understand this is gonna happen everywhere")</f>
        <v>Yes, I Understand this is gonna happen everywhere</v>
      </c>
      <c r="R858" s="1" t="str">
        <f>IFERROR(__xludf.DUMMYFUNCTION("""COMPUTED_VALUE"""),"This will be hard to do, but if it is the right company I would try")</f>
        <v>This will be hard to do, but if it is the right company I would try</v>
      </c>
      <c r="S858" s="1"/>
    </row>
    <row r="859">
      <c r="A859" s="2">
        <f>IFERROR(__xludf.DUMMYFUNCTION("""COMPUTED_VALUE"""),45023.84483667824)</f>
        <v>45023.84484</v>
      </c>
      <c r="B859" s="1" t="str">
        <f>IFERROR(__xludf.DUMMYFUNCTION("""COMPUTED_VALUE"""),"India")</f>
        <v>India</v>
      </c>
      <c r="C859" s="1">
        <f>IFERROR(__xludf.DUMMYFUNCTION("""COMPUTED_VALUE"""),517503.0)</f>
        <v>517503</v>
      </c>
      <c r="D859" s="1" t="str">
        <f>IFERROR(__xludf.DUMMYFUNCTION("""COMPUTED_VALUE"""),"Female")</f>
        <v>Female</v>
      </c>
      <c r="E859" s="1" t="str">
        <f>IFERROR(__xludf.DUMMYFUNCTION("""COMPUTED_VALUE"""),"Influencers who had successful careers")</f>
        <v>Influencers who had successful careers</v>
      </c>
      <c r="F859" s="1" t="str">
        <f>IFERROR(__xludf.DUMMYFUNCTION("""COMPUTED_VALUE"""),"Yes, I will earn and do that")</f>
        <v>Yes, I will earn and do that</v>
      </c>
      <c r="G859" s="1" t="str">
        <f>IFERROR(__xludf.DUMMYFUNCTION("""COMPUTED_VALUE"""),"This will be hard to do, but if it is the right company I would try")</f>
        <v>This will be hard to do, but if it is the right company I would try</v>
      </c>
      <c r="H859" s="1" t="str">
        <f>IFERROR(__xludf.DUMMYFUNCTION("""COMPUTED_VALUE"""),"No")</f>
        <v>No</v>
      </c>
      <c r="I859" s="1" t="str">
        <f>IFERROR(__xludf.DUMMYFUNCTION("""COMPUTED_VALUE"""),"Will NOT work for them")</f>
        <v>Will NOT work for them</v>
      </c>
      <c r="J859" s="1">
        <f>IFERROR(__xludf.DUMMYFUNCTION("""COMPUTED_VALUE"""),4.0)</f>
        <v>4</v>
      </c>
      <c r="K859" s="1" t="str">
        <f>IFERROR(__xludf.DUMMYFUNCTION("""COMPUTED_VALUE"""),"Every Day Office Environment")</f>
        <v>Every Day Office Environment</v>
      </c>
      <c r="L859" s="1" t="str">
        <f>IFERROR(__xludf.DUMMYFUNCTION("""COMPUTED_VALUE"""),"Employer who appreciates learning and enables that environment")</f>
        <v>Employer who appreciates learning and enables that environment</v>
      </c>
      <c r="M85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859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859" s="1" t="str">
        <f>IFERROR(__xludf.DUMMYFUNCTION("""COMPUTED_VALUE"""),"Manager who explains what is expected, sets a goal and helps achieve it")</f>
        <v>Manager who explains what is expected, sets a goal and helps achieve it</v>
      </c>
      <c r="P859" s="1" t="str">
        <f>IFERROR(__xludf.DUMMYFUNCTION("""COMPUTED_VALUE"""),"Work with 5 to 6 people in my team")</f>
        <v>Work with 5 to 6 people in my team</v>
      </c>
      <c r="Q859" s="1" t="str">
        <f>IFERROR(__xludf.DUMMYFUNCTION("""COMPUTED_VALUE"""),"No")</f>
        <v>No</v>
      </c>
      <c r="R859" s="1" t="str">
        <f>IFERROR(__xludf.DUMMYFUNCTION("""COMPUTED_VALUE"""),"This will be hard to do, but if it is the right company I would try")</f>
        <v>This will be hard to do, but if it is the right company I would try</v>
      </c>
      <c r="S859" s="1"/>
    </row>
    <row r="860">
      <c r="A860" s="2">
        <f>IFERROR(__xludf.DUMMYFUNCTION("""COMPUTED_VALUE"""),45023.85456015046)</f>
        <v>45023.85456</v>
      </c>
      <c r="B860" s="1" t="str">
        <f>IFERROR(__xludf.DUMMYFUNCTION("""COMPUTED_VALUE"""),"India")</f>
        <v>India</v>
      </c>
      <c r="C860" s="1">
        <f>IFERROR(__xludf.DUMMYFUNCTION("""COMPUTED_VALUE"""),560087.0)</f>
        <v>560087</v>
      </c>
      <c r="D860" s="1" t="str">
        <f>IFERROR(__xludf.DUMMYFUNCTION("""COMPUTED_VALUE"""),"Male")</f>
        <v>Male</v>
      </c>
      <c r="E860" s="1" t="str">
        <f>IFERROR(__xludf.DUMMYFUNCTION("""COMPUTED_VALUE"""),"People from my circle, but not family members")</f>
        <v>People from my circle, but not family members</v>
      </c>
      <c r="F860" s="1" t="str">
        <f>IFERROR(__xludf.DUMMYFUNCTION("""COMPUTED_VALUE"""),"Yes, I will earn and do that")</f>
        <v>Yes, I will earn and do that</v>
      </c>
      <c r="G860" s="1" t="str">
        <f>IFERROR(__xludf.DUMMYFUNCTION("""COMPUTED_VALUE"""),"Will work for 3 years or more")</f>
        <v>Will work for 3 years or more</v>
      </c>
      <c r="H860" s="1" t="str">
        <f>IFERROR(__xludf.DUMMYFUNCTION("""COMPUTED_VALUE"""),"Yes")</f>
        <v>Yes</v>
      </c>
      <c r="I860" s="1" t="str">
        <f>IFERROR(__xludf.DUMMYFUNCTION("""COMPUTED_VALUE"""),"Will NOT work for them")</f>
        <v>Will NOT work for them</v>
      </c>
      <c r="J860" s="1">
        <f>IFERROR(__xludf.DUMMYFUNCTION("""COMPUTED_VALUE"""),6.0)</f>
        <v>6</v>
      </c>
      <c r="K860" s="1" t="str">
        <f>IFERROR(__xludf.DUMMYFUNCTION("""COMPUTED_VALUE"""),"Hybrid Working Environment with more than 15 days a month at office")</f>
        <v>Hybrid Working Environment with more than 15 days a month at office</v>
      </c>
      <c r="L8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60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860" s="1" t="str">
        <f>IFERROR(__xludf.DUMMYFUNCTION("""COMPUTED_VALUE"""),"Manager who explains what is expected, sets a goal and helps achieve it")</f>
        <v>Manager who explains what is expected, sets a goal and helps achieve it</v>
      </c>
      <c r="P86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860" s="1" t="str">
        <f>IFERROR(__xludf.DUMMYFUNCTION("""COMPUTED_VALUE"""),"I have NO other choice")</f>
        <v>I have NO other choice</v>
      </c>
      <c r="R860" s="1" t="str">
        <f>IFERROR(__xludf.DUMMYFUNCTION("""COMPUTED_VALUE"""),"This will be hard to do, but if it is the right company I would try")</f>
        <v>This will be hard to do, but if it is the right company I would try</v>
      </c>
      <c r="S860" s="1"/>
    </row>
    <row r="861">
      <c r="A861" s="2">
        <f>IFERROR(__xludf.DUMMYFUNCTION("""COMPUTED_VALUE"""),45023.856883217595)</f>
        <v>45023.85688</v>
      </c>
      <c r="B861" s="1" t="str">
        <f>IFERROR(__xludf.DUMMYFUNCTION("""COMPUTED_VALUE"""),"India")</f>
        <v>India</v>
      </c>
      <c r="C861" s="1">
        <f>IFERROR(__xludf.DUMMYFUNCTION("""COMPUTED_VALUE"""),517510.0)</f>
        <v>517510</v>
      </c>
      <c r="D861" s="1" t="str">
        <f>IFERROR(__xludf.DUMMYFUNCTION("""COMPUTED_VALUE"""),"Female")</f>
        <v>Female</v>
      </c>
      <c r="E861" s="1" t="str">
        <f>IFERROR(__xludf.DUMMYFUNCTION("""COMPUTED_VALUE"""),"Social Media like LinkedIn")</f>
        <v>Social Media like LinkedIn</v>
      </c>
      <c r="F861" s="1" t="str">
        <f>IFERROR(__xludf.DUMMYFUNCTION("""COMPUTED_VALUE"""),"Yes, I will earn and do that")</f>
        <v>Yes, I will earn and do that</v>
      </c>
      <c r="G861" s="1" t="str">
        <f>IFERROR(__xludf.DUMMYFUNCTION("""COMPUTED_VALUE"""),"Will work for 3 years or more")</f>
        <v>Will work for 3 years or more</v>
      </c>
      <c r="H861" s="1" t="str">
        <f>IFERROR(__xludf.DUMMYFUNCTION("""COMPUTED_VALUE"""),"No")</f>
        <v>No</v>
      </c>
      <c r="I861" s="1" t="str">
        <f>IFERROR(__xludf.DUMMYFUNCTION("""COMPUTED_VALUE"""),"Will NOT work for them")</f>
        <v>Will NOT work for them</v>
      </c>
      <c r="J861" s="1">
        <f>IFERROR(__xludf.DUMMYFUNCTION("""COMPUTED_VALUE"""),10.0)</f>
        <v>10</v>
      </c>
      <c r="K861" s="1" t="str">
        <f>IFERROR(__xludf.DUMMYFUNCTION("""COMPUTED_VALUE"""),"Fully Remote with No option to visit offices")</f>
        <v>Fully Remote with No option to visit offices</v>
      </c>
      <c r="L861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861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861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861" s="1" t="str">
        <f>IFERROR(__xludf.DUMMYFUNCTION("""COMPUTED_VALUE"""),"Manager who sets unrealistic targets")</f>
        <v>Manager who sets unrealistic targets</v>
      </c>
      <c r="P861" s="1" t="str">
        <f>IFERROR(__xludf.DUMMYFUNCTION("""COMPUTED_VALUE"""),"Work with more than 10 people in my team")</f>
        <v>Work with more than 10 people in my team</v>
      </c>
      <c r="Q861" s="1" t="str">
        <f>IFERROR(__xludf.DUMMYFUNCTION("""COMPUTED_VALUE"""),"I have NO other choice")</f>
        <v>I have NO other choice</v>
      </c>
      <c r="R861" s="1" t="str">
        <f>IFERROR(__xludf.DUMMYFUNCTION("""COMPUTED_VALUE"""),"Will work for 7 years or more")</f>
        <v>Will work for 7 years or more</v>
      </c>
      <c r="S861" s="1"/>
    </row>
    <row r="862">
      <c r="A862" s="2">
        <f>IFERROR(__xludf.DUMMYFUNCTION("""COMPUTED_VALUE"""),45023.86497761574)</f>
        <v>45023.86498</v>
      </c>
      <c r="B862" s="1" t="str">
        <f>IFERROR(__xludf.DUMMYFUNCTION("""COMPUTED_VALUE"""),"India")</f>
        <v>India</v>
      </c>
      <c r="C862" s="1">
        <f>IFERROR(__xludf.DUMMYFUNCTION("""COMPUTED_VALUE"""),560087.0)</f>
        <v>560087</v>
      </c>
      <c r="D862" s="1" t="str">
        <f>IFERROR(__xludf.DUMMYFUNCTION("""COMPUTED_VALUE"""),"Female")</f>
        <v>Female</v>
      </c>
      <c r="E862" s="1" t="str">
        <f>IFERROR(__xludf.DUMMYFUNCTION("""COMPUTED_VALUE"""),"People who have changed the world for better")</f>
        <v>People who have changed the world for better</v>
      </c>
      <c r="F862" s="1" t="str">
        <f>IFERROR(__xludf.DUMMYFUNCTION("""COMPUTED_VALUE"""),"No, But if someone could bare the cost I will")</f>
        <v>No, But if someone could bare the cost I will</v>
      </c>
      <c r="G862" s="1" t="str">
        <f>IFERROR(__xludf.DUMMYFUNCTION("""COMPUTED_VALUE"""),"Will work for 3 years or more")</f>
        <v>Will work for 3 years or more</v>
      </c>
      <c r="H862" s="1" t="str">
        <f>IFERROR(__xludf.DUMMYFUNCTION("""COMPUTED_VALUE"""),"Yes")</f>
        <v>Yes</v>
      </c>
      <c r="I862" s="1" t="str">
        <f>IFERROR(__xludf.DUMMYFUNCTION("""COMPUTED_VALUE"""),"Will NOT work for them")</f>
        <v>Will NOT work for them</v>
      </c>
      <c r="J862" s="1">
        <f>IFERROR(__xludf.DUMMYFUNCTION("""COMPUTED_VALUE"""),7.0)</f>
        <v>7</v>
      </c>
      <c r="K862" s="1" t="str">
        <f>IFERROR(__xludf.DUMMYFUNCTION("""COMPUTED_VALUE"""),"Hybrid Working Environment with less than 3 days a month at office")</f>
        <v>Hybrid Working Environment with less than 3 days a month at office</v>
      </c>
      <c r="L862" s="1" t="str">
        <f>IFERROR(__xludf.DUMMYFUNCTION("""COMPUTED_VALUE"""),"Employer who appreciates learning and enables that environment")</f>
        <v>Employer who appreciates learning and enables that environment</v>
      </c>
      <c r="M8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62" s="1" t="str">
        <f>IFERROR(__xludf.DUMMYFUNCTION("""COMPUTED_VALUE"""),"Design and Develop amazing software, Look deeply into Data and generate insights, Work as a freelancer and do my thing my way, Entrepreneur or Start Up")</f>
        <v>Design and Develop amazing software, Look deeply into Data and generate insights, Work as a freelancer and do my thing my way, Entrepreneur or Start Up</v>
      </c>
      <c r="O862" s="1" t="str">
        <f>IFERROR(__xludf.DUMMYFUNCTION("""COMPUTED_VALUE"""),"Manager who explains what is expected, sets a goal and helps achieve it")</f>
        <v>Manager who explains what is expected, sets a goal and helps achieve it</v>
      </c>
      <c r="P862" s="1" t="str">
        <f>IFERROR(__xludf.DUMMYFUNCTION("""COMPUTED_VALUE"""),"Work with more than 10 people in my team")</f>
        <v>Work with more than 10 people in my team</v>
      </c>
      <c r="Q862" s="1" t="str">
        <f>IFERROR(__xludf.DUMMYFUNCTION("""COMPUTED_VALUE"""),"No")</f>
        <v>No</v>
      </c>
      <c r="R862" s="1" t="str">
        <f>IFERROR(__xludf.DUMMYFUNCTION("""COMPUTED_VALUE"""),"This will be hard to do, but if it is the right company I would try")</f>
        <v>This will be hard to do, but if it is the right company I would try</v>
      </c>
      <c r="S862" s="1"/>
    </row>
    <row r="863">
      <c r="A863" s="2">
        <f>IFERROR(__xludf.DUMMYFUNCTION("""COMPUTED_VALUE"""),45023.87536914352)</f>
        <v>45023.87537</v>
      </c>
      <c r="B863" s="1" t="str">
        <f>IFERROR(__xludf.DUMMYFUNCTION("""COMPUTED_VALUE"""),"United States of America")</f>
        <v>United States of America</v>
      </c>
      <c r="C863" s="1">
        <f>IFERROR(__xludf.DUMMYFUNCTION("""COMPUTED_VALUE"""),99010.0)</f>
        <v>99010</v>
      </c>
      <c r="D863" s="1" t="str">
        <f>IFERROR(__xludf.DUMMYFUNCTION("""COMPUTED_VALUE"""),"Male")</f>
        <v>Male</v>
      </c>
      <c r="E863" s="1" t="str">
        <f>IFERROR(__xludf.DUMMYFUNCTION("""COMPUTED_VALUE"""),"My Parents")</f>
        <v>My Parents</v>
      </c>
      <c r="F863" s="1" t="str">
        <f>IFERROR(__xludf.DUMMYFUNCTION("""COMPUTED_VALUE"""),"No I would not be pursuing Higher Education outside of India")</f>
        <v>No I would not be pursuing Higher Education outside of India</v>
      </c>
      <c r="G863" s="1" t="str">
        <f>IFERROR(__xludf.DUMMYFUNCTION("""COMPUTED_VALUE"""),"This will be hard to do, but if it is the right company I would try")</f>
        <v>This will be hard to do, but if it is the right company I would try</v>
      </c>
      <c r="H863" s="1" t="str">
        <f>IFERROR(__xludf.DUMMYFUNCTION("""COMPUTED_VALUE"""),"No")</f>
        <v>No</v>
      </c>
      <c r="I863" s="1" t="str">
        <f>IFERROR(__xludf.DUMMYFUNCTION("""COMPUTED_VALUE"""),"Will NOT work for them")</f>
        <v>Will NOT work for them</v>
      </c>
      <c r="J863" s="1">
        <f>IFERROR(__xludf.DUMMYFUNCTION("""COMPUTED_VALUE"""),5.0)</f>
        <v>5</v>
      </c>
      <c r="K863" s="1" t="str">
        <f>IFERROR(__xludf.DUMMYFUNCTION("""COMPUTED_VALUE"""),"Fully Remote with Options to travel as and when needed")</f>
        <v>Fully Remote with Options to travel as and when needed</v>
      </c>
      <c r="L863" s="1" t="str">
        <f>IFERROR(__xludf.DUMMYFUNCTION("""COMPUTED_VALUE"""),"Employer who rewards learning and enables that environment")</f>
        <v>Employer who rewards learning and enables that environment</v>
      </c>
      <c r="M86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63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863" s="1" t="str">
        <f>IFERROR(__xludf.DUMMYFUNCTION("""COMPUTED_VALUE"""),"Manager who clearly describes what she/he needs")</f>
        <v>Manager who clearly describes what she/he needs</v>
      </c>
      <c r="P863" s="1" t="str">
        <f>IFERROR(__xludf.DUMMYFUNCTION("""COMPUTED_VALUE"""),"Work with 2 to 3 people in my team")</f>
        <v>Work with 2 to 3 people in my team</v>
      </c>
      <c r="Q863" s="1" t="str">
        <f>IFERROR(__xludf.DUMMYFUNCTION("""COMPUTED_VALUE"""),"Yes, I Understand this is gonna happen everywhere")</f>
        <v>Yes, I Understand this is gonna happen everywhere</v>
      </c>
      <c r="R863" s="1" t="str">
        <f>IFERROR(__xludf.DUMMYFUNCTION("""COMPUTED_VALUE"""),"This will be hard to do, but if it is the right company I would try")</f>
        <v>This will be hard to do, but if it is the right company I would try</v>
      </c>
      <c r="S863" s="1"/>
    </row>
    <row r="864">
      <c r="A864" s="2">
        <f>IFERROR(__xludf.DUMMYFUNCTION("""COMPUTED_VALUE"""),45023.87978994213)</f>
        <v>45023.87979</v>
      </c>
      <c r="B864" s="1" t="str">
        <f>IFERROR(__xludf.DUMMYFUNCTION("""COMPUTED_VALUE"""),"India")</f>
        <v>India</v>
      </c>
      <c r="C864" s="1">
        <f>IFERROR(__xludf.DUMMYFUNCTION("""COMPUTED_VALUE"""),110053.0)</f>
        <v>110053</v>
      </c>
      <c r="D864" s="1" t="str">
        <f>IFERROR(__xludf.DUMMYFUNCTION("""COMPUTED_VALUE"""),"Male")</f>
        <v>Male</v>
      </c>
      <c r="E864" s="1" t="str">
        <f>IFERROR(__xludf.DUMMYFUNCTION("""COMPUTED_VALUE"""),"My Parents")</f>
        <v>My Parents</v>
      </c>
      <c r="F864" s="1" t="str">
        <f>IFERROR(__xludf.DUMMYFUNCTION("""COMPUTED_VALUE"""),"No I would not be pursuing Higher Education outside of India")</f>
        <v>No I would not be pursuing Higher Education outside of India</v>
      </c>
      <c r="G864" s="1" t="str">
        <f>IFERROR(__xludf.DUMMYFUNCTION("""COMPUTED_VALUE"""),"This will be hard to do, but if it is the right company I would try")</f>
        <v>This will be hard to do, but if it is the right company I would try</v>
      </c>
      <c r="H864" s="1" t="str">
        <f>IFERROR(__xludf.DUMMYFUNCTION("""COMPUTED_VALUE"""),"No")</f>
        <v>No</v>
      </c>
      <c r="I864" s="1" t="str">
        <f>IFERROR(__xludf.DUMMYFUNCTION("""COMPUTED_VALUE"""),"Will NOT work for them")</f>
        <v>Will NOT work for them</v>
      </c>
      <c r="J864" s="1">
        <f>IFERROR(__xludf.DUMMYFUNCTION("""COMPUTED_VALUE"""),3.0)</f>
        <v>3</v>
      </c>
      <c r="K864" s="1" t="str">
        <f>IFERROR(__xludf.DUMMYFUNCTION("""COMPUTED_VALUE"""),"Hybrid Working Environment with more than 15 days a month at office")</f>
        <v>Hybrid Working Environment with more than 15 days a month at office</v>
      </c>
      <c r="L8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64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864" s="1" t="str">
        <f>IFERROR(__xludf.DUMMYFUNCTION("""COMPUTED_VALUE"""),"Manager who clearly describes what she/he needs")</f>
        <v>Manager who clearly describes what she/he needs</v>
      </c>
      <c r="P864" s="1" t="str">
        <f>IFERROR(__xludf.DUMMYFUNCTION("""COMPUTED_VALUE"""),"Work with 5 to 6 people in my team")</f>
        <v>Work with 5 to 6 people in my team</v>
      </c>
      <c r="Q864" s="1" t="str">
        <f>IFERROR(__xludf.DUMMYFUNCTION("""COMPUTED_VALUE"""),"No")</f>
        <v>No</v>
      </c>
      <c r="R864" s="1" t="str">
        <f>IFERROR(__xludf.DUMMYFUNCTION("""COMPUTED_VALUE"""),"This will be hard to do, but if it is the right company I would try")</f>
        <v>This will be hard to do, but if it is the right company I would try</v>
      </c>
      <c r="S864" s="1"/>
    </row>
    <row r="865">
      <c r="A865" s="2">
        <f>IFERROR(__xludf.DUMMYFUNCTION("""COMPUTED_VALUE"""),45023.88719609954)</f>
        <v>45023.8872</v>
      </c>
      <c r="B865" s="1" t="str">
        <f>IFERROR(__xludf.DUMMYFUNCTION("""COMPUTED_VALUE"""),"India")</f>
        <v>India</v>
      </c>
      <c r="C865" s="1">
        <f>IFERROR(__xludf.DUMMYFUNCTION("""COMPUTED_VALUE"""),283204.0)</f>
        <v>283204</v>
      </c>
      <c r="D865" s="1" t="str">
        <f>IFERROR(__xludf.DUMMYFUNCTION("""COMPUTED_VALUE"""),"Female")</f>
        <v>Female</v>
      </c>
      <c r="E865" s="1" t="str">
        <f>IFERROR(__xludf.DUMMYFUNCTION("""COMPUTED_VALUE"""),"Influencers who had successful careers")</f>
        <v>Influencers who had successful careers</v>
      </c>
      <c r="F865" s="1" t="str">
        <f>IFERROR(__xludf.DUMMYFUNCTION("""COMPUTED_VALUE"""),"No I would not be pursuing Higher Education outside of India")</f>
        <v>No I would not be pursuing Higher Education outside of India</v>
      </c>
      <c r="G865" s="1" t="str">
        <f>IFERROR(__xludf.DUMMYFUNCTION("""COMPUTED_VALUE"""),"Will work for 3 years or more")</f>
        <v>Will work for 3 years or more</v>
      </c>
      <c r="H865" s="1" t="str">
        <f>IFERROR(__xludf.DUMMYFUNCTION("""COMPUTED_VALUE"""),"No")</f>
        <v>No</v>
      </c>
      <c r="I865" s="1" t="str">
        <f>IFERROR(__xludf.DUMMYFUNCTION("""COMPUTED_VALUE"""),"Will NOT work for them")</f>
        <v>Will NOT work for them</v>
      </c>
      <c r="J865" s="1">
        <f>IFERROR(__xludf.DUMMYFUNCTION("""COMPUTED_VALUE"""),5.0)</f>
        <v>5</v>
      </c>
      <c r="K865" s="1" t="str">
        <f>IFERROR(__xludf.DUMMYFUNCTION("""COMPUTED_VALUE"""),"Hybrid Working Environment with more than 15 days a month at office")</f>
        <v>Hybrid Working Environment with more than 15 days a month at office</v>
      </c>
      <c r="L865" s="1" t="str">
        <f>IFERROR(__xludf.DUMMYFUNCTION("""COMPUTED_VALUE"""),"Employer who appreciates learning and enables that environment")</f>
        <v>Employer who appreciates learning and enables that environment</v>
      </c>
      <c r="M8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65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865" s="1" t="str">
        <f>IFERROR(__xludf.DUMMYFUNCTION("""COMPUTED_VALUE"""),"Manager who sets goal and helps me achieve it")</f>
        <v>Manager who sets goal and helps me achieve it</v>
      </c>
      <c r="P865" s="1" t="str">
        <f>IFERROR(__xludf.DUMMYFUNCTION("""COMPUTED_VALUE"""),"Work with 5 to 6 people in my team")</f>
        <v>Work with 5 to 6 people in my team</v>
      </c>
      <c r="Q865" s="1" t="str">
        <f>IFERROR(__xludf.DUMMYFUNCTION("""COMPUTED_VALUE"""),"No")</f>
        <v>No</v>
      </c>
      <c r="R865" s="1" t="str">
        <f>IFERROR(__xludf.DUMMYFUNCTION("""COMPUTED_VALUE"""),"This will be hard to do, but if it is the right company I would try")</f>
        <v>This will be hard to do, but if it is the right company I would try</v>
      </c>
      <c r="S865" s="1"/>
    </row>
    <row r="866">
      <c r="A866" s="2">
        <f>IFERROR(__xludf.DUMMYFUNCTION("""COMPUTED_VALUE"""),45023.89519085648)</f>
        <v>45023.89519</v>
      </c>
      <c r="B866" s="1" t="str">
        <f>IFERROR(__xludf.DUMMYFUNCTION("""COMPUTED_VALUE"""),"India")</f>
        <v>India</v>
      </c>
      <c r="C866" s="1">
        <f>IFERROR(__xludf.DUMMYFUNCTION("""COMPUTED_VALUE"""),560094.0)</f>
        <v>560094</v>
      </c>
      <c r="D866" s="1" t="str">
        <f>IFERROR(__xludf.DUMMYFUNCTION("""COMPUTED_VALUE"""),"Female")</f>
        <v>Female</v>
      </c>
      <c r="E866" s="1" t="str">
        <f>IFERROR(__xludf.DUMMYFUNCTION("""COMPUTED_VALUE"""),"Influencers who had successful careers")</f>
        <v>Influencers who had successful careers</v>
      </c>
      <c r="F866" s="1" t="str">
        <f>IFERROR(__xludf.DUMMYFUNCTION("""COMPUTED_VALUE"""),"No, But if someone could bare the cost I will")</f>
        <v>No, But if someone could bare the cost I will</v>
      </c>
      <c r="G866" s="1" t="str">
        <f>IFERROR(__xludf.DUMMYFUNCTION("""COMPUTED_VALUE"""),"This will be hard to do, but if it is the right company I would try")</f>
        <v>This will be hard to do, but if it is the right company I would try</v>
      </c>
      <c r="H866" s="1" t="str">
        <f>IFERROR(__xludf.DUMMYFUNCTION("""COMPUTED_VALUE"""),"No")</f>
        <v>No</v>
      </c>
      <c r="I866" s="1" t="str">
        <f>IFERROR(__xludf.DUMMYFUNCTION("""COMPUTED_VALUE"""),"Will NOT work for them")</f>
        <v>Will NOT work for them</v>
      </c>
      <c r="J866" s="1">
        <f>IFERROR(__xludf.DUMMYFUNCTION("""COMPUTED_VALUE"""),4.0)</f>
        <v>4</v>
      </c>
      <c r="K866" s="1" t="str">
        <f>IFERROR(__xludf.DUMMYFUNCTION("""COMPUTED_VALUE"""),"Hybrid Working Environment with more than 15 days a month at office")</f>
        <v>Hybrid Working Environment with more than 15 days a month at office</v>
      </c>
      <c r="L8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66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866" s="1" t="str">
        <f>IFERROR(__xludf.DUMMYFUNCTION("""COMPUTED_VALUE"""),"Manager who explains what is expected, sets a goal and helps achieve it")</f>
        <v>Manager who explains what is expected, sets a goal and helps achieve it</v>
      </c>
      <c r="P866" s="1" t="str">
        <f>IFERROR(__xludf.DUMMYFUNCTION("""COMPUTED_VALUE"""),"Work with 2 to 3 people in my team")</f>
        <v>Work with 2 to 3 people in my team</v>
      </c>
      <c r="Q866" s="1" t="str">
        <f>IFERROR(__xludf.DUMMYFUNCTION("""COMPUTED_VALUE"""),"Yes, I Understand this is gonna happen everywhere")</f>
        <v>Yes, I Understand this is gonna happen everywhere</v>
      </c>
      <c r="R866" s="1" t="str">
        <f>IFERROR(__xludf.DUMMYFUNCTION("""COMPUTED_VALUE"""),"This will be hard to do, but if it is the right company I would try")</f>
        <v>This will be hard to do, but if it is the right company I would try</v>
      </c>
      <c r="S866" s="1"/>
    </row>
    <row r="867">
      <c r="A867" s="2">
        <f>IFERROR(__xludf.DUMMYFUNCTION("""COMPUTED_VALUE"""),45023.90453309027)</f>
        <v>45023.90453</v>
      </c>
      <c r="B867" s="1" t="str">
        <f>IFERROR(__xludf.DUMMYFUNCTION("""COMPUTED_VALUE"""),"India")</f>
        <v>India</v>
      </c>
      <c r="C867" s="1">
        <f>IFERROR(__xludf.DUMMYFUNCTION("""COMPUTED_VALUE"""),110022.0)</f>
        <v>110022</v>
      </c>
      <c r="D867" s="1" t="str">
        <f>IFERROR(__xludf.DUMMYFUNCTION("""COMPUTED_VALUE"""),"Male")</f>
        <v>Male</v>
      </c>
      <c r="E867" s="1" t="str">
        <f>IFERROR(__xludf.DUMMYFUNCTION("""COMPUTED_VALUE"""),"My Parents")</f>
        <v>My Parents</v>
      </c>
      <c r="F867" s="1" t="str">
        <f>IFERROR(__xludf.DUMMYFUNCTION("""COMPUTED_VALUE"""),"No I would not be pursuing Higher Education outside of India")</f>
        <v>No I would not be pursuing Higher Education outside of India</v>
      </c>
      <c r="G867" s="1" t="str">
        <f>IFERROR(__xludf.DUMMYFUNCTION("""COMPUTED_VALUE"""),"This will be hard to do, but if it is the right company I would try")</f>
        <v>This will be hard to do, but if it is the right company I would try</v>
      </c>
      <c r="H867" s="1" t="str">
        <f>IFERROR(__xludf.DUMMYFUNCTION("""COMPUTED_VALUE"""),"No")</f>
        <v>No</v>
      </c>
      <c r="I867" s="1" t="str">
        <f>IFERROR(__xludf.DUMMYFUNCTION("""COMPUTED_VALUE"""),"Will work for them")</f>
        <v>Will work for them</v>
      </c>
      <c r="J867" s="1">
        <f>IFERROR(__xludf.DUMMYFUNCTION("""COMPUTED_VALUE"""),5.0)</f>
        <v>5</v>
      </c>
      <c r="K867" s="1" t="str">
        <f>IFERROR(__xludf.DUMMYFUNCTION("""COMPUTED_VALUE"""),"Every Day Office Environment")</f>
        <v>Every Day Office Environment</v>
      </c>
      <c r="L867" s="1" t="str">
        <f>IFERROR(__xludf.DUMMYFUNCTION("""COMPUTED_VALUE"""),"Employer who appreciates learning and enables that environment")</f>
        <v>Employer who appreciates learning and enables that environment</v>
      </c>
      <c r="M86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67" s="1" t="str">
        <f>IFERROR(__xludf.DUMMYFUNCTION("""COMPUTED_VALUE"""),"Manage and drive End-to-End Projects or Products, Design and Develop amazing software, Become a content Creator in some platform, Manufacturing / Oil and Gas/ Construction / Hard Physical Work related")</f>
        <v>Manage and drive End-to-End Projects or Products, Design and Develop amazing software, Become a content Creator in some platform, Manufacturing / Oil and Gas/ Construction / Hard Physical Work related</v>
      </c>
      <c r="O867" s="1" t="str">
        <f>IFERROR(__xludf.DUMMYFUNCTION("""COMPUTED_VALUE"""),"Manager who explains what is expected, sets a goal and helps achieve it")</f>
        <v>Manager who explains what is expected, sets a goal and helps achieve it</v>
      </c>
      <c r="P867" s="1" t="str">
        <f>IFERROR(__xludf.DUMMYFUNCTION("""COMPUTED_VALUE"""),"Work with 5 to 6 people in my team")</f>
        <v>Work with 5 to 6 people in my team</v>
      </c>
      <c r="Q867" s="1" t="str">
        <f>IFERROR(__xludf.DUMMYFUNCTION("""COMPUTED_VALUE"""),"Yes, I Understand this is gonna happen everywhere")</f>
        <v>Yes, I Understand this is gonna happen everywhere</v>
      </c>
      <c r="R867" s="1" t="str">
        <f>IFERROR(__xludf.DUMMYFUNCTION("""COMPUTED_VALUE"""),"This will be hard to do, but if it is the right company I would try")</f>
        <v>This will be hard to do, but if it is the right company I would try</v>
      </c>
      <c r="S867" s="1"/>
    </row>
    <row r="868">
      <c r="A868" s="2">
        <f>IFERROR(__xludf.DUMMYFUNCTION("""COMPUTED_VALUE"""),45023.90725803241)</f>
        <v>45023.90726</v>
      </c>
      <c r="B868" s="1" t="str">
        <f>IFERROR(__xludf.DUMMYFUNCTION("""COMPUTED_VALUE"""),"India")</f>
        <v>India</v>
      </c>
      <c r="C868" s="1">
        <f>IFERROR(__xludf.DUMMYFUNCTION("""COMPUTED_VALUE"""),560093.0)</f>
        <v>560093</v>
      </c>
      <c r="D868" s="1" t="str">
        <f>IFERROR(__xludf.DUMMYFUNCTION("""COMPUTED_VALUE"""),"Female")</f>
        <v>Female</v>
      </c>
      <c r="E868" s="1" t="str">
        <f>IFERROR(__xludf.DUMMYFUNCTION("""COMPUTED_VALUE"""),"People who have changed the world for better")</f>
        <v>People who have changed the world for better</v>
      </c>
      <c r="F868" s="1" t="str">
        <f>IFERROR(__xludf.DUMMYFUNCTION("""COMPUTED_VALUE"""),"Yes, I will earn and do that")</f>
        <v>Yes, I will earn and do that</v>
      </c>
      <c r="G868" s="1" t="str">
        <f>IFERROR(__xludf.DUMMYFUNCTION("""COMPUTED_VALUE"""),"Will work for 3 years or more")</f>
        <v>Will work for 3 years or more</v>
      </c>
      <c r="H868" s="1" t="str">
        <f>IFERROR(__xludf.DUMMYFUNCTION("""COMPUTED_VALUE"""),"Yes")</f>
        <v>Yes</v>
      </c>
      <c r="I868" s="1" t="str">
        <f>IFERROR(__xludf.DUMMYFUNCTION("""COMPUTED_VALUE"""),"Will NOT work for them")</f>
        <v>Will NOT work for them</v>
      </c>
      <c r="J868" s="1">
        <f>IFERROR(__xludf.DUMMYFUNCTION("""COMPUTED_VALUE"""),5.0)</f>
        <v>5</v>
      </c>
      <c r="K868" s="1" t="str">
        <f>IFERROR(__xludf.DUMMYFUNCTION("""COMPUTED_VALUE"""),"Hybrid Working Environment with less than 3 days a month at office")</f>
        <v>Hybrid Working Environment with less than 3 days a month at office</v>
      </c>
      <c r="L868" s="1" t="str">
        <f>IFERROR(__xludf.DUMMYFUNCTION("""COMPUTED_VALUE"""),"Employer who appreciates learning and enables that environment")</f>
        <v>Employer who appreciates learning and enables that environment</v>
      </c>
      <c r="M8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68" s="1" t="str">
        <f>IFERROR(__xludf.DUMMYFUNCTION("""COMPUTED_VALUE"""),"Teaching in any of the institutes/colleges/online or offline, Business Operations in any organization, I Want to sell things/Sales, An Artificial Intelligence Specialist / Talking to Robots")</f>
        <v>Teaching in any of the institutes/colleges/online or offline, Business Operations in any organization, I Want to sell things/Sales, An Artificial Intelligence Specialist / Talking to Robots</v>
      </c>
      <c r="O868" s="1" t="str">
        <f>IFERROR(__xludf.DUMMYFUNCTION("""COMPUTED_VALUE"""),"Manager who sets goal and helps me achieve it")</f>
        <v>Manager who sets goal and helps me achieve it</v>
      </c>
      <c r="P868" s="1" t="str">
        <f>IFERROR(__xludf.DUMMYFUNCTION("""COMPUTED_VALUE"""),"Work with 5 to 6 people in my team")</f>
        <v>Work with 5 to 6 people in my team</v>
      </c>
      <c r="Q868" s="1" t="str">
        <f>IFERROR(__xludf.DUMMYFUNCTION("""COMPUTED_VALUE"""),"No")</f>
        <v>No</v>
      </c>
      <c r="R868" s="1" t="str">
        <f>IFERROR(__xludf.DUMMYFUNCTION("""COMPUTED_VALUE"""),"Will work for 7 years or more")</f>
        <v>Will work for 7 years or more</v>
      </c>
      <c r="S868" s="1"/>
    </row>
    <row r="869">
      <c r="A869" s="2">
        <f>IFERROR(__xludf.DUMMYFUNCTION("""COMPUTED_VALUE"""),45023.91605157407)</f>
        <v>45023.91605</v>
      </c>
      <c r="B869" s="1" t="str">
        <f>IFERROR(__xludf.DUMMYFUNCTION("""COMPUTED_VALUE"""),"India")</f>
        <v>India</v>
      </c>
      <c r="C869" s="1">
        <f>IFERROR(__xludf.DUMMYFUNCTION("""COMPUTED_VALUE"""),245304.0)</f>
        <v>245304</v>
      </c>
      <c r="D869" s="1" t="str">
        <f>IFERROR(__xludf.DUMMYFUNCTION("""COMPUTED_VALUE"""),"Female")</f>
        <v>Female</v>
      </c>
      <c r="E869" s="1" t="str">
        <f>IFERROR(__xludf.DUMMYFUNCTION("""COMPUTED_VALUE"""),"People who have changed the world for better")</f>
        <v>People who have changed the world for better</v>
      </c>
      <c r="F869" s="1" t="str">
        <f>IFERROR(__xludf.DUMMYFUNCTION("""COMPUTED_VALUE"""),"Yes, I will earn and do that")</f>
        <v>Yes, I will earn and do that</v>
      </c>
      <c r="G869" s="1" t="str">
        <f>IFERROR(__xludf.DUMMYFUNCTION("""COMPUTED_VALUE"""),"This will be hard to do, but if it is the right company I would try")</f>
        <v>This will be hard to do, but if it is the right company I would try</v>
      </c>
      <c r="H869" s="1" t="str">
        <f>IFERROR(__xludf.DUMMYFUNCTION("""COMPUTED_VALUE"""),"Yes")</f>
        <v>Yes</v>
      </c>
      <c r="I869" s="1" t="str">
        <f>IFERROR(__xludf.DUMMYFUNCTION("""COMPUTED_VALUE"""),"Will work for them")</f>
        <v>Will work for them</v>
      </c>
      <c r="J869" s="1">
        <f>IFERROR(__xludf.DUMMYFUNCTION("""COMPUTED_VALUE"""),1.0)</f>
        <v>1</v>
      </c>
      <c r="K869" s="1" t="str">
        <f>IFERROR(__xludf.DUMMYFUNCTION("""COMPUTED_VALUE"""),"Fully Remote with Options to travel as and when needed")</f>
        <v>Fully Remote with Options to travel as and when needed</v>
      </c>
      <c r="L8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69" s="1" t="str">
        <f>IFERROR(__xludf.DUMMYFUNCTION("""COMPUTED_VALUE"""),"Design and Creative strategy in any company, Look deeply into Data and generate insights, Become a content Creator in some platform, Entrepreneur or Start Up")</f>
        <v>Design and Creative strategy in any company, Look deeply into Data and generate insights, Become a content Creator in some platform, Entrepreneur or Start Up</v>
      </c>
      <c r="O869" s="1" t="str">
        <f>IFERROR(__xludf.DUMMYFUNCTION("""COMPUTED_VALUE"""),"Manager who sets targets and expects me to achieve it")</f>
        <v>Manager who sets targets and expects me to achieve it</v>
      </c>
      <c r="P869" s="1" t="str">
        <f>IFERROR(__xludf.DUMMYFUNCTION("""COMPUTED_VALUE"""),"Work with 5 to 6 people in my team")</f>
        <v>Work with 5 to 6 people in my team</v>
      </c>
      <c r="Q869" s="1" t="str">
        <f>IFERROR(__xludf.DUMMYFUNCTION("""COMPUTED_VALUE"""),"Yes")</f>
        <v>Yes</v>
      </c>
      <c r="R869" s="1" t="str">
        <f>IFERROR(__xludf.DUMMYFUNCTION("""COMPUTED_VALUE"""),"No way")</f>
        <v>No way</v>
      </c>
      <c r="S869" s="1"/>
    </row>
    <row r="870">
      <c r="A870" s="2">
        <f>IFERROR(__xludf.DUMMYFUNCTION("""COMPUTED_VALUE"""),45023.92391541667)</f>
        <v>45023.92392</v>
      </c>
      <c r="B870" s="1" t="str">
        <f>IFERROR(__xludf.DUMMYFUNCTION("""COMPUTED_VALUE"""),"India")</f>
        <v>India</v>
      </c>
      <c r="C870" s="1">
        <f>IFERROR(__xludf.DUMMYFUNCTION("""COMPUTED_VALUE"""),226010.0)</f>
        <v>226010</v>
      </c>
      <c r="D870" s="1" t="str">
        <f>IFERROR(__xludf.DUMMYFUNCTION("""COMPUTED_VALUE"""),"Female")</f>
        <v>Female</v>
      </c>
      <c r="E870" s="1" t="str">
        <f>IFERROR(__xludf.DUMMYFUNCTION("""COMPUTED_VALUE"""),"People who have changed the world for better")</f>
        <v>People who have changed the world for better</v>
      </c>
      <c r="F870" s="1" t="str">
        <f>IFERROR(__xludf.DUMMYFUNCTION("""COMPUTED_VALUE"""),"Yes, I will earn and do that")</f>
        <v>Yes, I will earn and do that</v>
      </c>
      <c r="G870" s="1" t="str">
        <f>IFERROR(__xludf.DUMMYFUNCTION("""COMPUTED_VALUE"""),"This will be hard to do, but if it is the right company I would try")</f>
        <v>This will be hard to do, but if it is the right company I would try</v>
      </c>
      <c r="H870" s="1" t="str">
        <f>IFERROR(__xludf.DUMMYFUNCTION("""COMPUTED_VALUE"""),"No")</f>
        <v>No</v>
      </c>
      <c r="I870" s="1" t="str">
        <f>IFERROR(__xludf.DUMMYFUNCTION("""COMPUTED_VALUE"""),"Will NOT work for them")</f>
        <v>Will NOT work for them</v>
      </c>
      <c r="J870" s="1">
        <f>IFERROR(__xludf.DUMMYFUNCTION("""COMPUTED_VALUE"""),10.0)</f>
        <v>10</v>
      </c>
      <c r="K870" s="1" t="str">
        <f>IFERROR(__xludf.DUMMYFUNCTION("""COMPUTED_VALUE"""),"Hybrid Working Environment with more than 15 days a month at office")</f>
        <v>Hybrid Working Environment with more than 15 days a month at office</v>
      </c>
      <c r="L870" s="1" t="str">
        <f>IFERROR(__xludf.DUMMYFUNCTION("""COMPUTED_VALUE"""),"Employer who appreciates learning and enables that environment")</f>
        <v>Employer who appreciates learning and enables that environment</v>
      </c>
      <c r="M87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870" s="1" t="str">
        <f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870" s="1" t="str">
        <f>IFERROR(__xludf.DUMMYFUNCTION("""COMPUTED_VALUE"""),"Manager who sets goal and helps me achieve it")</f>
        <v>Manager who sets goal and helps me achieve it</v>
      </c>
      <c r="P870" s="1" t="str">
        <f>IFERROR(__xludf.DUMMYFUNCTION("""COMPUTED_VALUE"""),"Work with 2 to 3 people in my team")</f>
        <v>Work with 2 to 3 people in my team</v>
      </c>
      <c r="Q870" s="1" t="str">
        <f>IFERROR(__xludf.DUMMYFUNCTION("""COMPUTED_VALUE"""),"Yes, I Understand this is gonna happen everywhere")</f>
        <v>Yes, I Understand this is gonna happen everywhere</v>
      </c>
      <c r="R870" s="1" t="str">
        <f>IFERROR(__xludf.DUMMYFUNCTION("""COMPUTED_VALUE"""),"This will be hard to do, but if it is the right company I would try")</f>
        <v>This will be hard to do, but if it is the right company I would try</v>
      </c>
      <c r="S870" s="1"/>
    </row>
    <row r="871">
      <c r="A871" s="2">
        <f>IFERROR(__xludf.DUMMYFUNCTION("""COMPUTED_VALUE"""),45023.92860252315)</f>
        <v>45023.9286</v>
      </c>
      <c r="B871" s="1" t="str">
        <f>IFERROR(__xludf.DUMMYFUNCTION("""COMPUTED_VALUE"""),"India")</f>
        <v>India</v>
      </c>
      <c r="C871" s="1">
        <f>IFERROR(__xludf.DUMMYFUNCTION("""COMPUTED_VALUE"""),201310.0)</f>
        <v>201310</v>
      </c>
      <c r="D871" s="1" t="str">
        <f>IFERROR(__xludf.DUMMYFUNCTION("""COMPUTED_VALUE"""),"Male")</f>
        <v>Male</v>
      </c>
      <c r="E871" s="1" t="str">
        <f>IFERROR(__xludf.DUMMYFUNCTION("""COMPUTED_VALUE"""),"Influencers who had successful careers")</f>
        <v>Influencers who had successful careers</v>
      </c>
      <c r="F871" s="1" t="str">
        <f>IFERROR(__xludf.DUMMYFUNCTION("""COMPUTED_VALUE"""),"No, But if someone could bare the cost I will")</f>
        <v>No, But if someone could bare the cost I will</v>
      </c>
      <c r="G871" s="1" t="str">
        <f>IFERROR(__xludf.DUMMYFUNCTION("""COMPUTED_VALUE"""),"This will be hard to do, but if it is the right company I would try")</f>
        <v>This will be hard to do, but if it is the right company I would try</v>
      </c>
      <c r="H871" s="1" t="str">
        <f>IFERROR(__xludf.DUMMYFUNCTION("""COMPUTED_VALUE"""),"Yes")</f>
        <v>Yes</v>
      </c>
      <c r="I871" s="1" t="str">
        <f>IFERROR(__xludf.DUMMYFUNCTION("""COMPUTED_VALUE"""),"Will work for them")</f>
        <v>Will work for them</v>
      </c>
      <c r="J871" s="1">
        <f>IFERROR(__xludf.DUMMYFUNCTION("""COMPUTED_VALUE"""),9.0)</f>
        <v>9</v>
      </c>
      <c r="K871" s="1" t="str">
        <f>IFERROR(__xludf.DUMMYFUNCTION("""COMPUTED_VALUE"""),"Fully Remote with Options to travel as and when needed")</f>
        <v>Fully Remote with Options to travel as and when needed</v>
      </c>
      <c r="L8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71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871" s="1" t="str">
        <f>IFERROR(__xludf.DUMMYFUNCTION("""COMPUTED_VALUE"""),"Manager who sets unrealistic targets")</f>
        <v>Manager who sets unrealistic targets</v>
      </c>
      <c r="P87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71" s="1" t="str">
        <f>IFERROR(__xludf.DUMMYFUNCTION("""COMPUTED_VALUE"""),"Yes, I Understand this is gonna happen everywhere")</f>
        <v>Yes, I Understand this is gonna happen everywhere</v>
      </c>
      <c r="R871" s="1" t="str">
        <f>IFERROR(__xludf.DUMMYFUNCTION("""COMPUTED_VALUE"""),"This will be hard to do, but if it is the right company I would try")</f>
        <v>This will be hard to do, but if it is the right company I would try</v>
      </c>
      <c r="S871" s="1"/>
    </row>
    <row r="872">
      <c r="A872" s="2">
        <f>IFERROR(__xludf.DUMMYFUNCTION("""COMPUTED_VALUE"""),45023.94684375)</f>
        <v>45023.94684</v>
      </c>
      <c r="B872" s="1" t="str">
        <f>IFERROR(__xludf.DUMMYFUNCTION("""COMPUTED_VALUE"""),"India")</f>
        <v>India</v>
      </c>
      <c r="C872" s="1">
        <f>IFERROR(__xludf.DUMMYFUNCTION("""COMPUTED_VALUE"""),600130.0)</f>
        <v>600130</v>
      </c>
      <c r="D872" s="1" t="str">
        <f>IFERROR(__xludf.DUMMYFUNCTION("""COMPUTED_VALUE"""),"Female")</f>
        <v>Female</v>
      </c>
      <c r="E872" s="1" t="str">
        <f>IFERROR(__xludf.DUMMYFUNCTION("""COMPUTED_VALUE"""),"My Parents")</f>
        <v>My Parents</v>
      </c>
      <c r="F872" s="1" t="str">
        <f>IFERROR(__xludf.DUMMYFUNCTION("""COMPUTED_VALUE"""),"No I would not be pursuing Higher Education outside of India")</f>
        <v>No I would not be pursuing Higher Education outside of India</v>
      </c>
      <c r="G872" s="1" t="str">
        <f>IFERROR(__xludf.DUMMYFUNCTION("""COMPUTED_VALUE"""),"Will work for 3 years or more")</f>
        <v>Will work for 3 years or more</v>
      </c>
      <c r="H872" s="1" t="str">
        <f>IFERROR(__xludf.DUMMYFUNCTION("""COMPUTED_VALUE"""),"No")</f>
        <v>No</v>
      </c>
      <c r="I872" s="1" t="str">
        <f>IFERROR(__xludf.DUMMYFUNCTION("""COMPUTED_VALUE"""),"Will NOT work for them")</f>
        <v>Will NOT work for them</v>
      </c>
      <c r="J872" s="1">
        <f>IFERROR(__xludf.DUMMYFUNCTION("""COMPUTED_VALUE"""),6.0)</f>
        <v>6</v>
      </c>
      <c r="K872" s="1" t="str">
        <f>IFERROR(__xludf.DUMMYFUNCTION("""COMPUTED_VALUE"""),"Fully Remote with Options to travel as and when needed")</f>
        <v>Fully Remote with Options to travel as and when needed</v>
      </c>
      <c r="L8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72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872" s="1" t="str">
        <f>IFERROR(__xludf.DUMMYFUNCTION("""COMPUTED_VALUE"""),"Manager who explains what is expected, sets a goal and helps achieve it")</f>
        <v>Manager who explains what is expected, sets a goal and helps achieve it</v>
      </c>
      <c r="P872" s="1" t="str">
        <f>IFERROR(__xludf.DUMMYFUNCTION("""COMPUTED_VALUE"""),"Work with 2 to 3 people in my team")</f>
        <v>Work with 2 to 3 people in my team</v>
      </c>
      <c r="Q872" s="1" t="str">
        <f>IFERROR(__xludf.DUMMYFUNCTION("""COMPUTED_VALUE"""),"No")</f>
        <v>No</v>
      </c>
      <c r="R872" s="1" t="str">
        <f>IFERROR(__xludf.DUMMYFUNCTION("""COMPUTED_VALUE"""),"This will be hard to do, but if it is the right company I would try")</f>
        <v>This will be hard to do, but if it is the right company I would try</v>
      </c>
      <c r="S872" s="1"/>
    </row>
    <row r="873">
      <c r="A873" s="2">
        <f>IFERROR(__xludf.DUMMYFUNCTION("""COMPUTED_VALUE"""),45023.965929618054)</f>
        <v>45023.96593</v>
      </c>
      <c r="B873" s="1" t="str">
        <f>IFERROR(__xludf.DUMMYFUNCTION("""COMPUTED_VALUE"""),"India")</f>
        <v>India</v>
      </c>
      <c r="C873" s="1">
        <f>IFERROR(__xludf.DUMMYFUNCTION("""COMPUTED_VALUE"""),560055.0)</f>
        <v>560055</v>
      </c>
      <c r="D873" s="1" t="str">
        <f>IFERROR(__xludf.DUMMYFUNCTION("""COMPUTED_VALUE"""),"Female")</f>
        <v>Female</v>
      </c>
      <c r="E873" s="1" t="str">
        <f>IFERROR(__xludf.DUMMYFUNCTION("""COMPUTED_VALUE"""),"My Parents")</f>
        <v>My Parents</v>
      </c>
      <c r="F873" s="1" t="str">
        <f>IFERROR(__xludf.DUMMYFUNCTION("""COMPUTED_VALUE"""),"No I would not be pursuing Higher Education outside of India")</f>
        <v>No I would not be pursuing Higher Education outside of India</v>
      </c>
      <c r="G873" s="1" t="str">
        <f>IFERROR(__xludf.DUMMYFUNCTION("""COMPUTED_VALUE"""),"Will work for 3 years or more")</f>
        <v>Will work for 3 years or more</v>
      </c>
      <c r="H873" s="1" t="str">
        <f>IFERROR(__xludf.DUMMYFUNCTION("""COMPUTED_VALUE"""),"No")</f>
        <v>No</v>
      </c>
      <c r="I873" s="1" t="str">
        <f>IFERROR(__xludf.DUMMYFUNCTION("""COMPUTED_VALUE"""),"Will NOT work for them")</f>
        <v>Will NOT work for them</v>
      </c>
      <c r="J873" s="1">
        <f>IFERROR(__xludf.DUMMYFUNCTION("""COMPUTED_VALUE"""),1.0)</f>
        <v>1</v>
      </c>
      <c r="K873" s="1" t="str">
        <f>IFERROR(__xludf.DUMMYFUNCTION("""COMPUTED_VALUE"""),"Hybrid Working Environment with less than 3 days a month at office")</f>
        <v>Hybrid Working Environment with less than 3 days a month at office</v>
      </c>
      <c r="L873" s="1" t="str">
        <f>IFERROR(__xludf.DUMMYFUNCTION("""COMPUTED_VALUE"""),"Employer who appreciates learning and enables that environment")</f>
        <v>Employer who appreciates learning and enables that environment</v>
      </c>
      <c r="M87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73" s="1" t="str">
        <f>IFERROR(__xludf.DUMMYFUNCTION("""COMPUTED_VALUE"""),"Manage and drive End-to-End Projects or Products, Build and develop a Team, Work in a BPO setup for some well known client, Work as a freelancer and do my thing my way")</f>
        <v>Manage and drive End-to-End Projects or Products, Build and develop a Team, Work in a BPO setup for some well known client, Work as a freelancer and do my thing my way</v>
      </c>
      <c r="O873" s="1" t="str">
        <f>IFERROR(__xludf.DUMMYFUNCTION("""COMPUTED_VALUE"""),"Manager who explains what is expected, sets a goal and helps achieve it")</f>
        <v>Manager who explains what is expected, sets a goal and helps achieve it</v>
      </c>
      <c r="P873" s="1" t="str">
        <f>IFERROR(__xludf.DUMMYFUNCTION("""COMPUTED_VALUE"""),"Work with 5 to 6 people in my team")</f>
        <v>Work with 5 to 6 people in my team</v>
      </c>
      <c r="Q873" s="1" t="str">
        <f>IFERROR(__xludf.DUMMYFUNCTION("""COMPUTED_VALUE"""),"No")</f>
        <v>No</v>
      </c>
      <c r="R873" s="1" t="str">
        <f>IFERROR(__xludf.DUMMYFUNCTION("""COMPUTED_VALUE"""),"No way")</f>
        <v>No way</v>
      </c>
      <c r="S873" s="1"/>
    </row>
    <row r="874">
      <c r="A874" s="2">
        <f>IFERROR(__xludf.DUMMYFUNCTION("""COMPUTED_VALUE"""),45023.96890659722)</f>
        <v>45023.96891</v>
      </c>
      <c r="B874" s="1" t="str">
        <f>IFERROR(__xludf.DUMMYFUNCTION("""COMPUTED_VALUE"""),"India")</f>
        <v>India</v>
      </c>
      <c r="C874" s="1">
        <f>IFERROR(__xludf.DUMMYFUNCTION("""COMPUTED_VALUE"""),400084.0)</f>
        <v>400084</v>
      </c>
      <c r="D874" s="1" t="str">
        <f>IFERROR(__xludf.DUMMYFUNCTION("""COMPUTED_VALUE"""),"Male")</f>
        <v>Male</v>
      </c>
      <c r="E874" s="1" t="str">
        <f>IFERROR(__xludf.DUMMYFUNCTION("""COMPUTED_VALUE"""),"My Parents")</f>
        <v>My Parents</v>
      </c>
      <c r="F874" s="1" t="str">
        <f>IFERROR(__xludf.DUMMYFUNCTION("""COMPUTED_VALUE"""),"No, But if someone could bare the cost I will")</f>
        <v>No, But if someone could bare the cost I will</v>
      </c>
      <c r="G874" s="1" t="str">
        <f>IFERROR(__xludf.DUMMYFUNCTION("""COMPUTED_VALUE"""),"Will work for 3 years or more")</f>
        <v>Will work for 3 years or more</v>
      </c>
      <c r="H874" s="1" t="str">
        <f>IFERROR(__xludf.DUMMYFUNCTION("""COMPUTED_VALUE"""),"No")</f>
        <v>No</v>
      </c>
      <c r="I874" s="1" t="str">
        <f>IFERROR(__xludf.DUMMYFUNCTION("""COMPUTED_VALUE"""),"Will NOT work for them")</f>
        <v>Will NOT work for them</v>
      </c>
      <c r="J874" s="1">
        <f>IFERROR(__xludf.DUMMYFUNCTION("""COMPUTED_VALUE"""),8.0)</f>
        <v>8</v>
      </c>
      <c r="K874" s="1" t="str">
        <f>IFERROR(__xludf.DUMMYFUNCTION("""COMPUTED_VALUE"""),"Hybrid Working Environment with more than 15 days a month at office")</f>
        <v>Hybrid Working Environment with more than 15 days a month at office</v>
      </c>
      <c r="L8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74" s="1" t="str">
        <f>IFERROR(__xludf.DUMMYFUNCTION("""COMPUTED_VALUE"""),"Manager who explains what is expected, sets a goal and helps achieve it")</f>
        <v>Manager who explains what is expected, sets a goal and helps achieve it</v>
      </c>
      <c r="P874" s="1" t="str">
        <f>IFERROR(__xludf.DUMMYFUNCTION("""COMPUTED_VALUE"""),"Work with 5 to 6 people in my team")</f>
        <v>Work with 5 to 6 people in my team</v>
      </c>
      <c r="Q874" s="1" t="str">
        <f>IFERROR(__xludf.DUMMYFUNCTION("""COMPUTED_VALUE"""),"Yes, I Understand this is gonna happen everywhere")</f>
        <v>Yes, I Understand this is gonna happen everywhere</v>
      </c>
      <c r="R874" s="1" t="str">
        <f>IFERROR(__xludf.DUMMYFUNCTION("""COMPUTED_VALUE"""),"This will be hard to do, but if it is the right company I would try")</f>
        <v>This will be hard to do, but if it is the right company I would try</v>
      </c>
      <c r="S874" s="1"/>
    </row>
    <row r="875">
      <c r="A875" s="2">
        <f>IFERROR(__xludf.DUMMYFUNCTION("""COMPUTED_VALUE"""),45023.97055215278)</f>
        <v>45023.97055</v>
      </c>
      <c r="B875" s="1" t="str">
        <f>IFERROR(__xludf.DUMMYFUNCTION("""COMPUTED_VALUE"""),"India")</f>
        <v>India</v>
      </c>
      <c r="C875" s="1">
        <f>IFERROR(__xludf.DUMMYFUNCTION("""COMPUTED_VALUE"""),452016.0)</f>
        <v>452016</v>
      </c>
      <c r="D875" s="1" t="str">
        <f>IFERROR(__xludf.DUMMYFUNCTION("""COMPUTED_VALUE"""),"Female")</f>
        <v>Female</v>
      </c>
      <c r="E875" s="1" t="str">
        <f>IFERROR(__xludf.DUMMYFUNCTION("""COMPUTED_VALUE"""),"Influencers who had successful careers")</f>
        <v>Influencers who had successful careers</v>
      </c>
      <c r="F875" s="1" t="str">
        <f>IFERROR(__xludf.DUMMYFUNCTION("""COMPUTED_VALUE"""),"Yes, I will earn and do that")</f>
        <v>Yes, I will earn and do that</v>
      </c>
      <c r="G875" s="1" t="str">
        <f>IFERROR(__xludf.DUMMYFUNCTION("""COMPUTED_VALUE"""),"This will be hard to do, but if it is the right company I would try")</f>
        <v>This will be hard to do, but if it is the right company I would try</v>
      </c>
      <c r="H875" s="1" t="str">
        <f>IFERROR(__xludf.DUMMYFUNCTION("""COMPUTED_VALUE"""),"Yes")</f>
        <v>Yes</v>
      </c>
      <c r="I875" s="1" t="str">
        <f>IFERROR(__xludf.DUMMYFUNCTION("""COMPUTED_VALUE"""),"Will work for them")</f>
        <v>Will work for them</v>
      </c>
      <c r="J875" s="1">
        <f>IFERROR(__xludf.DUMMYFUNCTION("""COMPUTED_VALUE"""),4.0)</f>
        <v>4</v>
      </c>
      <c r="K875" s="1" t="str">
        <f>IFERROR(__xludf.DUMMYFUNCTION("""COMPUTED_VALUE"""),"Fully Remote with Options to travel as and when needed")</f>
        <v>Fully Remote with Options to travel as and when needed</v>
      </c>
      <c r="L8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75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875" s="1" t="str">
        <f>IFERROR(__xludf.DUMMYFUNCTION("""COMPUTED_VALUE"""),"Manager who clearly describes what she/he needs")</f>
        <v>Manager who clearly describes what she/he needs</v>
      </c>
      <c r="P875" s="1" t="str">
        <f>IFERROR(__xludf.DUMMYFUNCTION("""COMPUTED_VALUE"""),"Work with 5 to 6 people in my team")</f>
        <v>Work with 5 to 6 people in my team</v>
      </c>
      <c r="Q875" s="1" t="str">
        <f>IFERROR(__xludf.DUMMYFUNCTION("""COMPUTED_VALUE"""),"Yes, I Understand this is gonna happen everywhere")</f>
        <v>Yes, I Understand this is gonna happen everywhere</v>
      </c>
      <c r="R875" s="1" t="str">
        <f>IFERROR(__xludf.DUMMYFUNCTION("""COMPUTED_VALUE"""),"This will be hard to do, but if it is the right company I would try")</f>
        <v>This will be hard to do, but if it is the right company I would try</v>
      </c>
      <c r="S875" s="1"/>
    </row>
    <row r="876">
      <c r="A876" s="2">
        <f>IFERROR(__xludf.DUMMYFUNCTION("""COMPUTED_VALUE"""),45023.97438277778)</f>
        <v>45023.97438</v>
      </c>
      <c r="B876" s="1" t="str">
        <f>IFERROR(__xludf.DUMMYFUNCTION("""COMPUTED_VALUE"""),"India")</f>
        <v>India</v>
      </c>
      <c r="C876" s="1">
        <f>IFERROR(__xludf.DUMMYFUNCTION("""COMPUTED_VALUE"""),211001.0)</f>
        <v>211001</v>
      </c>
      <c r="D876" s="1" t="str">
        <f>IFERROR(__xludf.DUMMYFUNCTION("""COMPUTED_VALUE"""),"Male")</f>
        <v>Male</v>
      </c>
      <c r="E876" s="1" t="str">
        <f>IFERROR(__xludf.DUMMYFUNCTION("""COMPUTED_VALUE"""),"My Parents")</f>
        <v>My Parents</v>
      </c>
      <c r="F876" s="1" t="str">
        <f>IFERROR(__xludf.DUMMYFUNCTION("""COMPUTED_VALUE"""),"No I would not be pursuing Higher Education outside of India")</f>
        <v>No I would not be pursuing Higher Education outside of India</v>
      </c>
      <c r="G876" s="1" t="str">
        <f>IFERROR(__xludf.DUMMYFUNCTION("""COMPUTED_VALUE"""),"No way")</f>
        <v>No way</v>
      </c>
      <c r="H876" s="1" t="str">
        <f>IFERROR(__xludf.DUMMYFUNCTION("""COMPUTED_VALUE"""),"No")</f>
        <v>No</v>
      </c>
      <c r="I876" s="1" t="str">
        <f>IFERROR(__xludf.DUMMYFUNCTION("""COMPUTED_VALUE"""),"Will NOT work for them")</f>
        <v>Will NOT work for them</v>
      </c>
      <c r="J876" s="1">
        <f>IFERROR(__xludf.DUMMYFUNCTION("""COMPUTED_VALUE"""),8.0)</f>
        <v>8</v>
      </c>
      <c r="K876" s="1" t="str">
        <f>IFERROR(__xludf.DUMMYFUNCTION("""COMPUTED_VALUE"""),"Every Day Office Environment")</f>
        <v>Every Day Office Environment</v>
      </c>
      <c r="L876" s="1" t="str">
        <f>IFERROR(__xludf.DUMMYFUNCTION("""COMPUTED_VALUE"""),"Employer who appreciates learning and enables that environment")</f>
        <v>Employer who appreciates learning and enables that environment</v>
      </c>
      <c r="M8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6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876" s="1" t="str">
        <f>IFERROR(__xludf.DUMMYFUNCTION("""COMPUTED_VALUE"""),"Manager who clearly describes what she/he needs")</f>
        <v>Manager who clearly describes what she/he needs</v>
      </c>
      <c r="P876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876" s="1" t="str">
        <f>IFERROR(__xludf.DUMMYFUNCTION("""COMPUTED_VALUE"""),"Yes, I Understand this is gonna happen everywhere")</f>
        <v>Yes, I Understand this is gonna happen everywhere</v>
      </c>
      <c r="R876" s="1" t="str">
        <f>IFERROR(__xludf.DUMMYFUNCTION("""COMPUTED_VALUE"""),"No way")</f>
        <v>No way</v>
      </c>
      <c r="S876" s="1"/>
    </row>
    <row r="877">
      <c r="A877" s="2">
        <f>IFERROR(__xludf.DUMMYFUNCTION("""COMPUTED_VALUE"""),45023.9758841088)</f>
        <v>45023.97588</v>
      </c>
      <c r="B877" s="1" t="str">
        <f>IFERROR(__xludf.DUMMYFUNCTION("""COMPUTED_VALUE"""),"India")</f>
        <v>India</v>
      </c>
      <c r="C877" s="1">
        <f>IFERROR(__xludf.DUMMYFUNCTION("""COMPUTED_VALUE"""),400067.0)</f>
        <v>400067</v>
      </c>
      <c r="D877" s="1" t="str">
        <f>IFERROR(__xludf.DUMMYFUNCTION("""COMPUTED_VALUE"""),"Male")</f>
        <v>Male</v>
      </c>
      <c r="E877" s="1" t="str">
        <f>IFERROR(__xludf.DUMMYFUNCTION("""COMPUTED_VALUE"""),"My Parents")</f>
        <v>My Parents</v>
      </c>
      <c r="F877" s="1" t="str">
        <f>IFERROR(__xludf.DUMMYFUNCTION("""COMPUTED_VALUE"""),"Yes, I will earn and do that")</f>
        <v>Yes, I will earn and do that</v>
      </c>
      <c r="G877" s="1" t="str">
        <f>IFERROR(__xludf.DUMMYFUNCTION("""COMPUTED_VALUE"""),"No way")</f>
        <v>No way</v>
      </c>
      <c r="H877" s="1" t="str">
        <f>IFERROR(__xludf.DUMMYFUNCTION("""COMPUTED_VALUE"""),"Yes")</f>
        <v>Yes</v>
      </c>
      <c r="I877" s="1" t="str">
        <f>IFERROR(__xludf.DUMMYFUNCTION("""COMPUTED_VALUE"""),"Will NOT work for them")</f>
        <v>Will NOT work for them</v>
      </c>
      <c r="J877" s="1">
        <f>IFERROR(__xludf.DUMMYFUNCTION("""COMPUTED_VALUE"""),10.0)</f>
        <v>10</v>
      </c>
      <c r="K877" s="1" t="str">
        <f>IFERROR(__xludf.DUMMYFUNCTION("""COMPUTED_VALUE"""),"Fully Remote with No option to visit offices")</f>
        <v>Fully Remote with No option to visit offices</v>
      </c>
      <c r="L877" s="1" t="str">
        <f>IFERROR(__xludf.DUMMYFUNCTION("""COMPUTED_VALUE"""),"Employer who rewards learning and enables that environment")</f>
        <v>Employer who rewards learning and enables that environment</v>
      </c>
      <c r="M8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7" s="1" t="str">
        <f>IFERROR(__xludf.DUMMYFUNCTION("""COMPUTED_VALUE"""),"Business Operations in any organization, Manage and drive End-to-End Projects or Products, Work in a BPO setup for some well known client, Work as a freelancer and do my thing my way")</f>
        <v>Business Operations in any organization, Manage and drive End-to-End Projects or Products, Work in a BPO setup for some well known client, Work as a freelancer and do my thing my way</v>
      </c>
      <c r="O877" s="1" t="str">
        <f>IFERROR(__xludf.DUMMYFUNCTION("""COMPUTED_VALUE"""),"Manager who explains what is expected, sets a goal and helps achieve it")</f>
        <v>Manager who explains what is expected, sets a goal and helps achieve it</v>
      </c>
      <c r="P877" s="1" t="str">
        <f>IFERROR(__xludf.DUMMYFUNCTION("""COMPUTED_VALUE"""),"Work with 2 to 3 people in my team")</f>
        <v>Work with 2 to 3 people in my team</v>
      </c>
      <c r="Q877" s="1" t="str">
        <f>IFERROR(__xludf.DUMMYFUNCTION("""COMPUTED_VALUE"""),"No")</f>
        <v>No</v>
      </c>
      <c r="R877" s="1" t="str">
        <f>IFERROR(__xludf.DUMMYFUNCTION("""COMPUTED_VALUE"""),"No way")</f>
        <v>No way</v>
      </c>
      <c r="S877" s="1"/>
    </row>
    <row r="878">
      <c r="A878" s="2">
        <f>IFERROR(__xludf.DUMMYFUNCTION("""COMPUTED_VALUE"""),45023.99746416666)</f>
        <v>45023.99746</v>
      </c>
      <c r="B878" s="1" t="str">
        <f>IFERROR(__xludf.DUMMYFUNCTION("""COMPUTED_VALUE"""),"India")</f>
        <v>India</v>
      </c>
      <c r="C878" s="1">
        <f>IFERROR(__xludf.DUMMYFUNCTION("""COMPUTED_VALUE"""),500041.0)</f>
        <v>500041</v>
      </c>
      <c r="D878" s="1" t="str">
        <f>IFERROR(__xludf.DUMMYFUNCTION("""COMPUTED_VALUE"""),"Female")</f>
        <v>Female</v>
      </c>
      <c r="E878" s="1" t="str">
        <f>IFERROR(__xludf.DUMMYFUNCTION("""COMPUTED_VALUE"""),"People who have changed the world for better")</f>
        <v>People who have changed the world for better</v>
      </c>
      <c r="F878" s="1" t="str">
        <f>IFERROR(__xludf.DUMMYFUNCTION("""COMPUTED_VALUE"""),"Yes, I will earn and do that")</f>
        <v>Yes, I will earn and do that</v>
      </c>
      <c r="G878" s="1" t="str">
        <f>IFERROR(__xludf.DUMMYFUNCTION("""COMPUTED_VALUE"""),"This will be hard to do, but if it is the right company I would try")</f>
        <v>This will be hard to do, but if it is the right company I would try</v>
      </c>
      <c r="H878" s="1" t="str">
        <f>IFERROR(__xludf.DUMMYFUNCTION("""COMPUTED_VALUE"""),"No")</f>
        <v>No</v>
      </c>
      <c r="I878" s="1" t="str">
        <f>IFERROR(__xludf.DUMMYFUNCTION("""COMPUTED_VALUE"""),"Will work for them")</f>
        <v>Will work for them</v>
      </c>
      <c r="J878" s="1">
        <f>IFERROR(__xludf.DUMMYFUNCTION("""COMPUTED_VALUE"""),7.0)</f>
        <v>7</v>
      </c>
      <c r="K878" s="1" t="str">
        <f>IFERROR(__xludf.DUMMYFUNCTION("""COMPUTED_VALUE"""),"Fully Remote with Options to travel as and when needed")</f>
        <v>Fully Remote with Options to travel as and when needed</v>
      </c>
      <c r="L878" s="1" t="str">
        <f>IFERROR(__xludf.DUMMYFUNCTION("""COMPUTED_VALUE"""),"Employer who appreciates learning and enables that environment")</f>
        <v>Employer who appreciates learning and enables that environment</v>
      </c>
      <c r="M87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8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878" s="1" t="str">
        <f>IFERROR(__xludf.DUMMYFUNCTION("""COMPUTED_VALUE"""),"Manager who clearly describes what she/he needs")</f>
        <v>Manager who clearly describes what she/he needs</v>
      </c>
      <c r="P87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78" s="1" t="str">
        <f>IFERROR(__xludf.DUMMYFUNCTION("""COMPUTED_VALUE"""),"Yes, I Understand this is gonna happen everywhere")</f>
        <v>Yes, I Understand this is gonna happen everywhere</v>
      </c>
      <c r="R878" s="1" t="str">
        <f>IFERROR(__xludf.DUMMYFUNCTION("""COMPUTED_VALUE"""),"This will be hard to do, but if it is the right company I would try")</f>
        <v>This will be hard to do, but if it is the right company I would try</v>
      </c>
      <c r="S878" s="1"/>
    </row>
    <row r="879">
      <c r="A879" s="2">
        <f>IFERROR(__xludf.DUMMYFUNCTION("""COMPUTED_VALUE"""),45024.0100396412)</f>
        <v>45024.01004</v>
      </c>
      <c r="B879" s="1" t="str">
        <f>IFERROR(__xludf.DUMMYFUNCTION("""COMPUTED_VALUE"""),"India")</f>
        <v>India</v>
      </c>
      <c r="C879" s="1">
        <f>IFERROR(__xludf.DUMMYFUNCTION("""COMPUTED_VALUE"""),400086.0)</f>
        <v>400086</v>
      </c>
      <c r="D879" s="1" t="str">
        <f>IFERROR(__xludf.DUMMYFUNCTION("""COMPUTED_VALUE"""),"Male")</f>
        <v>Male</v>
      </c>
      <c r="E879" s="1" t="str">
        <f>IFERROR(__xludf.DUMMYFUNCTION("""COMPUTED_VALUE"""),"My Parents")</f>
        <v>My Parents</v>
      </c>
      <c r="F879" s="1" t="str">
        <f>IFERROR(__xludf.DUMMYFUNCTION("""COMPUTED_VALUE"""),"No I would not be pursuing Higher Education outside of India")</f>
        <v>No I would not be pursuing Higher Education outside of India</v>
      </c>
      <c r="G879" s="1" t="str">
        <f>IFERROR(__xludf.DUMMYFUNCTION("""COMPUTED_VALUE"""),"No way")</f>
        <v>No way</v>
      </c>
      <c r="H879" s="1" t="str">
        <f>IFERROR(__xludf.DUMMYFUNCTION("""COMPUTED_VALUE"""),"No")</f>
        <v>No</v>
      </c>
      <c r="I879" s="1" t="str">
        <f>IFERROR(__xludf.DUMMYFUNCTION("""COMPUTED_VALUE"""),"Will NOT work for them")</f>
        <v>Will NOT work for them</v>
      </c>
      <c r="J879" s="1">
        <f>IFERROR(__xludf.DUMMYFUNCTION("""COMPUTED_VALUE"""),1.0)</f>
        <v>1</v>
      </c>
      <c r="K879" s="1" t="str">
        <f>IFERROR(__xludf.DUMMYFUNCTION("""COMPUTED_VALUE"""),"Fully Remote with No option to visit offices")</f>
        <v>Fully Remote with No option to visit offices</v>
      </c>
      <c r="L87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7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879" s="1" t="str">
        <f>IFERROR(__xludf.DUMMYFUNCTION("""COMPUTED_VALUE"""),"Business Operations in any organization, Design and Develop amazing software, Look deeply into Data and generate insights, Work in a BPO setup for some well known client")</f>
        <v>Business Operations in any organization, Design and Develop amazing software, Look deeply into Data and generate insights, Work in a BPO setup for some well known client</v>
      </c>
      <c r="O879" s="1" t="str">
        <f>IFERROR(__xludf.DUMMYFUNCTION("""COMPUTED_VALUE"""),"Manager who explains what is expected, sets a goal and helps achieve it")</f>
        <v>Manager who explains what is expected, sets a goal and helps achieve it</v>
      </c>
      <c r="P879" s="1" t="str">
        <f>IFERROR(__xludf.DUMMYFUNCTION("""COMPUTED_VALUE"""),"Work with 2 to 3 people in my team")</f>
        <v>Work with 2 to 3 people in my team</v>
      </c>
      <c r="Q879" s="1" t="str">
        <f>IFERROR(__xludf.DUMMYFUNCTION("""COMPUTED_VALUE"""),"No")</f>
        <v>No</v>
      </c>
      <c r="R879" s="1" t="str">
        <f>IFERROR(__xludf.DUMMYFUNCTION("""COMPUTED_VALUE"""),"No way")</f>
        <v>No way</v>
      </c>
      <c r="S879" s="1"/>
    </row>
    <row r="880">
      <c r="A880" s="2">
        <f>IFERROR(__xludf.DUMMYFUNCTION("""COMPUTED_VALUE"""),45024.02253462963)</f>
        <v>45024.02253</v>
      </c>
      <c r="B880" s="1" t="str">
        <f>IFERROR(__xludf.DUMMYFUNCTION("""COMPUTED_VALUE"""),"India")</f>
        <v>India</v>
      </c>
      <c r="C880" s="1">
        <f>IFERROR(__xludf.DUMMYFUNCTION("""COMPUTED_VALUE"""),411033.0)</f>
        <v>411033</v>
      </c>
      <c r="D880" s="1" t="str">
        <f>IFERROR(__xludf.DUMMYFUNCTION("""COMPUTED_VALUE"""),"Male")</f>
        <v>Male</v>
      </c>
      <c r="E880" s="1" t="str">
        <f>IFERROR(__xludf.DUMMYFUNCTION("""COMPUTED_VALUE"""),"Influencers who had successful careers")</f>
        <v>Influencers who had successful careers</v>
      </c>
      <c r="F880" s="1" t="str">
        <f>IFERROR(__xludf.DUMMYFUNCTION("""COMPUTED_VALUE"""),"No I would not be pursuing Higher Education outside of India")</f>
        <v>No I would not be pursuing Higher Education outside of India</v>
      </c>
      <c r="G880" s="1" t="str">
        <f>IFERROR(__xludf.DUMMYFUNCTION("""COMPUTED_VALUE"""),"This will be hard to do, but if it is the right company I would try")</f>
        <v>This will be hard to do, but if it is the right company I would try</v>
      </c>
      <c r="H880" s="1" t="str">
        <f>IFERROR(__xludf.DUMMYFUNCTION("""COMPUTED_VALUE"""),"Yes")</f>
        <v>Yes</v>
      </c>
      <c r="I880" s="1" t="str">
        <f>IFERROR(__xludf.DUMMYFUNCTION("""COMPUTED_VALUE"""),"Will NOT work for them")</f>
        <v>Will NOT work for them</v>
      </c>
      <c r="J880" s="1">
        <f>IFERROR(__xludf.DUMMYFUNCTION("""COMPUTED_VALUE"""),9.0)</f>
        <v>9</v>
      </c>
      <c r="K880" s="1" t="str">
        <f>IFERROR(__xludf.DUMMYFUNCTION("""COMPUTED_VALUE"""),"Fully Remote with Options to travel as and when needed")</f>
        <v>Fully Remote with Options to travel as and when needed</v>
      </c>
      <c r="L8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80" s="1" t="str">
        <f>IFERROR(__xludf.DUMMYFUNCTION("""COMPUTED_VALUE"""),"Teaching in any of the institutes/colleges/online or offline, Business Operations in any organization, Entrepreneur or Start Up, I Want to sell things/Sales")</f>
        <v>Teaching in any of the institutes/colleges/online or offline, Business Operations in any organization, Entrepreneur or Start Up, I Want to sell things/Sales</v>
      </c>
      <c r="O880" s="1" t="str">
        <f>IFERROR(__xludf.DUMMYFUNCTION("""COMPUTED_VALUE"""),"Manager who sets unrealistic targets")</f>
        <v>Manager who sets unrealistic targets</v>
      </c>
      <c r="P880" s="1" t="str">
        <f>IFERROR(__xludf.DUMMYFUNCTION("""COMPUTED_VALUE"""),"Work with 2 to 3 people in my team, Work with 5 to 6 people in my team")</f>
        <v>Work with 2 to 3 people in my team, Work with 5 to 6 people in my team</v>
      </c>
      <c r="Q880" s="1" t="str">
        <f>IFERROR(__xludf.DUMMYFUNCTION("""COMPUTED_VALUE"""),"Yes, I Understand this is gonna happen everywhere")</f>
        <v>Yes, I Understand this is gonna happen everywhere</v>
      </c>
      <c r="R880" s="1" t="str">
        <f>IFERROR(__xludf.DUMMYFUNCTION("""COMPUTED_VALUE"""),"No way")</f>
        <v>No way</v>
      </c>
      <c r="S880" s="1"/>
    </row>
    <row r="881">
      <c r="A881" s="2">
        <f>IFERROR(__xludf.DUMMYFUNCTION("""COMPUTED_VALUE"""),45024.038476898146)</f>
        <v>45024.03848</v>
      </c>
      <c r="B881" s="1" t="str">
        <f>IFERROR(__xludf.DUMMYFUNCTION("""COMPUTED_VALUE"""),"India")</f>
        <v>India</v>
      </c>
      <c r="C881" s="1">
        <f>IFERROR(__xludf.DUMMYFUNCTION("""COMPUTED_VALUE"""),600031.0)</f>
        <v>600031</v>
      </c>
      <c r="D881" s="1" t="str">
        <f>IFERROR(__xludf.DUMMYFUNCTION("""COMPUTED_VALUE"""),"Male")</f>
        <v>Male</v>
      </c>
      <c r="E881" s="1" t="str">
        <f>IFERROR(__xludf.DUMMYFUNCTION("""COMPUTED_VALUE"""),"People who have changed the world for better")</f>
        <v>People who have changed the world for better</v>
      </c>
      <c r="F881" s="1" t="str">
        <f>IFERROR(__xludf.DUMMYFUNCTION("""COMPUTED_VALUE"""),"No I would not be pursuing Higher Education outside of India")</f>
        <v>No I would not be pursuing Higher Education outside of India</v>
      </c>
      <c r="G881" s="1" t="str">
        <f>IFERROR(__xludf.DUMMYFUNCTION("""COMPUTED_VALUE"""),"Will work for 3 years or more")</f>
        <v>Will work for 3 years or more</v>
      </c>
      <c r="H881" s="1" t="str">
        <f>IFERROR(__xludf.DUMMYFUNCTION("""COMPUTED_VALUE"""),"No")</f>
        <v>No</v>
      </c>
      <c r="I881" s="1" t="str">
        <f>IFERROR(__xludf.DUMMYFUNCTION("""COMPUTED_VALUE"""),"Will NOT work for them")</f>
        <v>Will NOT work for them</v>
      </c>
      <c r="J881" s="1">
        <f>IFERROR(__xludf.DUMMYFUNCTION("""COMPUTED_VALUE"""),5.0)</f>
        <v>5</v>
      </c>
      <c r="K881" s="1" t="str">
        <f>IFERROR(__xludf.DUMMYFUNCTION("""COMPUTED_VALUE"""),"Hybrid Working Environment with more than 15 days a month at office")</f>
        <v>Hybrid Working Environment with more than 15 days a month at office</v>
      </c>
      <c r="L8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81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881" s="1" t="str">
        <f>IFERROR(__xludf.DUMMYFUNCTION("""COMPUTED_VALUE"""),"Manager who explains what is expected, sets a goal and helps achieve it")</f>
        <v>Manager who explains what is expected, sets a goal and helps achieve it</v>
      </c>
      <c r="P881" s="1" t="str">
        <f>IFERROR(__xludf.DUMMYFUNCTION("""COMPUTED_VALUE"""),"Work with 2 to 3 people in my team, Work with 5 to 6 people in my team")</f>
        <v>Work with 2 to 3 people in my team, Work with 5 to 6 people in my team</v>
      </c>
      <c r="Q881" s="1" t="str">
        <f>IFERROR(__xludf.DUMMYFUNCTION("""COMPUTED_VALUE"""),"Yes, I Understand this is gonna happen everywhere")</f>
        <v>Yes, I Understand this is gonna happen everywhere</v>
      </c>
      <c r="R881" s="1" t="str">
        <f>IFERROR(__xludf.DUMMYFUNCTION("""COMPUTED_VALUE"""),"This will be hard to do, but if it is the right company I would try")</f>
        <v>This will be hard to do, but if it is the right company I would try</v>
      </c>
      <c r="S881" s="1"/>
    </row>
    <row r="882">
      <c r="A882" s="2">
        <f>IFERROR(__xludf.DUMMYFUNCTION("""COMPUTED_VALUE"""),45024.038820752314)</f>
        <v>45024.03882</v>
      </c>
      <c r="B882" s="1" t="str">
        <f>IFERROR(__xludf.DUMMYFUNCTION("""COMPUTED_VALUE"""),"India")</f>
        <v>India</v>
      </c>
      <c r="C882" s="1">
        <f>IFERROR(__xludf.DUMMYFUNCTION("""COMPUTED_VALUE"""),440009.0)</f>
        <v>440009</v>
      </c>
      <c r="D882" s="1" t="str">
        <f>IFERROR(__xludf.DUMMYFUNCTION("""COMPUTED_VALUE"""),"Male")</f>
        <v>Male</v>
      </c>
      <c r="E882" s="1" t="str">
        <f>IFERROR(__xludf.DUMMYFUNCTION("""COMPUTED_VALUE"""),"Social Media like LinkedIn")</f>
        <v>Social Media like LinkedIn</v>
      </c>
      <c r="F882" s="1" t="str">
        <f>IFERROR(__xludf.DUMMYFUNCTION("""COMPUTED_VALUE"""),"Yes, I will earn and do that")</f>
        <v>Yes, I will earn and do that</v>
      </c>
      <c r="G882" s="1" t="str">
        <f>IFERROR(__xludf.DUMMYFUNCTION("""COMPUTED_VALUE"""),"Will work for 3 years or more")</f>
        <v>Will work for 3 years or more</v>
      </c>
      <c r="H882" s="1" t="str">
        <f>IFERROR(__xludf.DUMMYFUNCTION("""COMPUTED_VALUE"""),"No")</f>
        <v>No</v>
      </c>
      <c r="I882" s="1" t="str">
        <f>IFERROR(__xludf.DUMMYFUNCTION("""COMPUTED_VALUE"""),"Will NOT work for them")</f>
        <v>Will NOT work for them</v>
      </c>
      <c r="J882" s="1">
        <f>IFERROR(__xludf.DUMMYFUNCTION("""COMPUTED_VALUE"""),5.0)</f>
        <v>5</v>
      </c>
      <c r="K882" s="1" t="str">
        <f>IFERROR(__xludf.DUMMYFUNCTION("""COMPUTED_VALUE"""),"Hybrid Working Environment with more than 15 days a month at office")</f>
        <v>Hybrid Working Environment with more than 15 days a month at office</v>
      </c>
      <c r="L8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882" s="1" t="str">
        <f>IFERROR(__xludf.DUMMYFUNCTION("""COMPUTED_VALUE"""),"Manage and drive End-to-End Projects or Products, Design and Develop amazing software, Look deeply into Data and generate insights, Work as a freelancer and do my thing my way")</f>
        <v>Manage and drive End-to-End Projects or Products, Design and Develop amazing software, Look deeply into Data and generate insights, Work as a freelancer and do my thing my way</v>
      </c>
      <c r="O882" s="1" t="str">
        <f>IFERROR(__xludf.DUMMYFUNCTION("""COMPUTED_VALUE"""),"Manager who explains what is expected, sets a goal and helps achieve it")</f>
        <v>Manager who explains what is expected, sets a goal and helps achieve it</v>
      </c>
      <c r="P882" s="1" t="str">
        <f>IFERROR(__xludf.DUMMYFUNCTION("""COMPUTED_VALUE"""),"Work with 2 to 3 people in my team, Work with 5 to 6 people in my team")</f>
        <v>Work with 2 to 3 people in my team, Work with 5 to 6 people in my team</v>
      </c>
      <c r="Q882" s="1" t="str">
        <f>IFERROR(__xludf.DUMMYFUNCTION("""COMPUTED_VALUE"""),"Yes, I Understand this is gonna happen everywhere")</f>
        <v>Yes, I Understand this is gonna happen everywhere</v>
      </c>
      <c r="R882" s="1" t="str">
        <f>IFERROR(__xludf.DUMMYFUNCTION("""COMPUTED_VALUE"""),"This will be hard to do, but if it is the right company I would try")</f>
        <v>This will be hard to do, but if it is the right company I would try</v>
      </c>
      <c r="S882" s="1"/>
    </row>
    <row r="883">
      <c r="A883" s="2">
        <f>IFERROR(__xludf.DUMMYFUNCTION("""COMPUTED_VALUE"""),45024.041321157405)</f>
        <v>45024.04132</v>
      </c>
      <c r="B883" s="1" t="str">
        <f>IFERROR(__xludf.DUMMYFUNCTION("""COMPUTED_VALUE"""),"India")</f>
        <v>India</v>
      </c>
      <c r="C883" s="1">
        <f>IFERROR(__xludf.DUMMYFUNCTION("""COMPUTED_VALUE"""),60020.0)</f>
        <v>60020</v>
      </c>
      <c r="D883" s="1" t="str">
        <f>IFERROR(__xludf.DUMMYFUNCTION("""COMPUTED_VALUE"""),"Female")</f>
        <v>Female</v>
      </c>
      <c r="E883" s="1" t="str">
        <f>IFERROR(__xludf.DUMMYFUNCTION("""COMPUTED_VALUE"""),"Social Media like LinkedIn")</f>
        <v>Social Media like LinkedIn</v>
      </c>
      <c r="F883" s="1" t="str">
        <f>IFERROR(__xludf.DUMMYFUNCTION("""COMPUTED_VALUE"""),"Yes, I will earn and do that")</f>
        <v>Yes, I will earn and do that</v>
      </c>
      <c r="G883" s="1" t="str">
        <f>IFERROR(__xludf.DUMMYFUNCTION("""COMPUTED_VALUE"""),"This will be hard to do, but if it is the right company I would try")</f>
        <v>This will be hard to do, but if it is the right company I would try</v>
      </c>
      <c r="H883" s="1" t="str">
        <f>IFERROR(__xludf.DUMMYFUNCTION("""COMPUTED_VALUE"""),"Yes")</f>
        <v>Yes</v>
      </c>
      <c r="I883" s="1" t="str">
        <f>IFERROR(__xludf.DUMMYFUNCTION("""COMPUTED_VALUE"""),"Will work for them")</f>
        <v>Will work for them</v>
      </c>
      <c r="J883" s="1">
        <f>IFERROR(__xludf.DUMMYFUNCTION("""COMPUTED_VALUE"""),10.0)</f>
        <v>10</v>
      </c>
      <c r="K883" s="1" t="str">
        <f>IFERROR(__xludf.DUMMYFUNCTION("""COMPUTED_VALUE"""),"Hybrid Working Environment with more than 15 days a month at office")</f>
        <v>Hybrid Working Environment with more than 15 days a month at office</v>
      </c>
      <c r="L883" s="1" t="str">
        <f>IFERROR(__xludf.DUMMYFUNCTION("""COMPUTED_VALUE"""),"Employer who rewards learning and enables that environment")</f>
        <v>Employer who rewards learning and enables that environment</v>
      </c>
      <c r="M88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8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883" s="1" t="str">
        <f>IFERROR(__xludf.DUMMYFUNCTION("""COMPUTED_VALUE"""),"Manager who clearly describes what she/he needs")</f>
        <v>Manager who clearly describes what she/he needs</v>
      </c>
      <c r="P883" s="1" t="str">
        <f>IFERROR(__xludf.DUMMYFUNCTION("""COMPUTED_VALUE"""),"Work with 2 to 3 people in my team, Work with 5 to 6 people in my team")</f>
        <v>Work with 2 to 3 people in my team, Work with 5 to 6 people in my team</v>
      </c>
      <c r="Q883" s="1" t="str">
        <f>IFERROR(__xludf.DUMMYFUNCTION("""COMPUTED_VALUE"""),"Yes, I Understand this is gonna happen everywhere")</f>
        <v>Yes, I Understand this is gonna happen everywhere</v>
      </c>
      <c r="R883" s="1" t="str">
        <f>IFERROR(__xludf.DUMMYFUNCTION("""COMPUTED_VALUE"""),"No way")</f>
        <v>No way</v>
      </c>
      <c r="S883" s="1"/>
    </row>
    <row r="884">
      <c r="A884" s="2">
        <f>IFERROR(__xludf.DUMMYFUNCTION("""COMPUTED_VALUE"""),45024.04596740741)</f>
        <v>45024.04597</v>
      </c>
      <c r="B884" s="1" t="str">
        <f>IFERROR(__xludf.DUMMYFUNCTION("""COMPUTED_VALUE"""),"India")</f>
        <v>India</v>
      </c>
      <c r="C884" s="1">
        <f>IFERROR(__xludf.DUMMYFUNCTION("""COMPUTED_VALUE"""),400701.0)</f>
        <v>400701</v>
      </c>
      <c r="D884" s="1" t="str">
        <f>IFERROR(__xludf.DUMMYFUNCTION("""COMPUTED_VALUE"""),"Female")</f>
        <v>Female</v>
      </c>
      <c r="E884" s="1" t="str">
        <f>IFERROR(__xludf.DUMMYFUNCTION("""COMPUTED_VALUE"""),"People who have changed the world for better")</f>
        <v>People who have changed the world for better</v>
      </c>
      <c r="F884" s="1" t="str">
        <f>IFERROR(__xludf.DUMMYFUNCTION("""COMPUTED_VALUE"""),"No, But if someone could bare the cost I will")</f>
        <v>No, But if someone could bare the cost I will</v>
      </c>
      <c r="G884" s="1" t="str">
        <f>IFERROR(__xludf.DUMMYFUNCTION("""COMPUTED_VALUE"""),"This will be hard to do, but if it is the right company I would try")</f>
        <v>This will be hard to do, but if it is the right company I would try</v>
      </c>
      <c r="H884" s="1" t="str">
        <f>IFERROR(__xludf.DUMMYFUNCTION("""COMPUTED_VALUE"""),"No")</f>
        <v>No</v>
      </c>
      <c r="I884" s="1" t="str">
        <f>IFERROR(__xludf.DUMMYFUNCTION("""COMPUTED_VALUE"""),"Will work for them")</f>
        <v>Will work for them</v>
      </c>
      <c r="J884" s="1">
        <f>IFERROR(__xludf.DUMMYFUNCTION("""COMPUTED_VALUE"""),7.0)</f>
        <v>7</v>
      </c>
      <c r="K884" s="1" t="str">
        <f>IFERROR(__xludf.DUMMYFUNCTION("""COMPUTED_VALUE"""),"Fully Remote with No option to visit offices")</f>
        <v>Fully Remote with No option to visit offices</v>
      </c>
      <c r="L88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8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84" s="1" t="str">
        <f>IFERROR(__xludf.DUMMYFUNCTION("""COMPUTED_VALUE"""),"Manage and drive End-to-End Projects or Products, Look deeply into Data and generate insights, Become a content Creator in some platform, An Artificial Intelligence Specialist / Talking to Robots")</f>
        <v>Manage and drive End-to-End Projects or Products, Look deeply into Data and generate insights, Become a content Creator in some platform, An Artificial Intelligence Specialist / Talking to Robots</v>
      </c>
      <c r="O884" s="1" t="str">
        <f>IFERROR(__xludf.DUMMYFUNCTION("""COMPUTED_VALUE"""),"Manager who sets goal and helps me achieve it")</f>
        <v>Manager who sets goal and helps me achieve it</v>
      </c>
      <c r="P88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84" s="1" t="str">
        <f>IFERROR(__xludf.DUMMYFUNCTION("""COMPUTED_VALUE"""),"Yes, I Understand this is gonna happen everywhere")</f>
        <v>Yes, I Understand this is gonna happen everywhere</v>
      </c>
      <c r="R884" s="1" t="str">
        <f>IFERROR(__xludf.DUMMYFUNCTION("""COMPUTED_VALUE"""),"This will be hard to do, but if it is the right company I would try")</f>
        <v>This will be hard to do, but if it is the right company I would try</v>
      </c>
      <c r="S884" s="1"/>
    </row>
    <row r="885">
      <c r="A885" s="2">
        <f>IFERROR(__xludf.DUMMYFUNCTION("""COMPUTED_VALUE"""),45024.04650053241)</f>
        <v>45024.0465</v>
      </c>
      <c r="B885" s="1" t="str">
        <f>IFERROR(__xludf.DUMMYFUNCTION("""COMPUTED_VALUE"""),"India")</f>
        <v>India</v>
      </c>
      <c r="C885" s="1">
        <f>IFERROR(__xludf.DUMMYFUNCTION("""COMPUTED_VALUE"""),400024.0)</f>
        <v>400024</v>
      </c>
      <c r="D885" s="1" t="str">
        <f>IFERROR(__xludf.DUMMYFUNCTION("""COMPUTED_VALUE"""),"Male")</f>
        <v>Male</v>
      </c>
      <c r="E885" s="1" t="str">
        <f>IFERROR(__xludf.DUMMYFUNCTION("""COMPUTED_VALUE"""),"People from my circle, but not family members")</f>
        <v>People from my circle, but not family members</v>
      </c>
      <c r="F885" s="1" t="str">
        <f>IFERROR(__xludf.DUMMYFUNCTION("""COMPUTED_VALUE"""),"No, But if someone could bare the cost I will")</f>
        <v>No, But if someone could bare the cost I will</v>
      </c>
      <c r="G885" s="1" t="str">
        <f>IFERROR(__xludf.DUMMYFUNCTION("""COMPUTED_VALUE"""),"Will work for 3 years or more")</f>
        <v>Will work for 3 years or more</v>
      </c>
      <c r="H885" s="1" t="str">
        <f>IFERROR(__xludf.DUMMYFUNCTION("""COMPUTED_VALUE"""),"Yes")</f>
        <v>Yes</v>
      </c>
      <c r="I885" s="1" t="str">
        <f>IFERROR(__xludf.DUMMYFUNCTION("""COMPUTED_VALUE"""),"Will work for them")</f>
        <v>Will work for them</v>
      </c>
      <c r="J885" s="1">
        <f>IFERROR(__xludf.DUMMYFUNCTION("""COMPUTED_VALUE"""),3.0)</f>
        <v>3</v>
      </c>
      <c r="K885" s="1" t="str">
        <f>IFERROR(__xludf.DUMMYFUNCTION("""COMPUTED_VALUE"""),"Hybrid Working Environment with less than 3 days a month at office")</f>
        <v>Hybrid Working Environment with less than 3 days a month at office</v>
      </c>
      <c r="L8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85" s="1" t="str">
        <f>IFERROR(__xludf.DUMMYFUNCTION("""COMPUTED_VALUE"""),"Manage and drive End-to-End Projects or Products, Design and Develop amazing software, Look deeply into Data and generate insights, Work as a freelancer and do my thing my way")</f>
        <v>Manage and drive End-to-End Projects or Products, Design and Develop amazing software, Look deeply into Data and generate insights, Work as a freelancer and do my thing my way</v>
      </c>
      <c r="O885" s="1" t="str">
        <f>IFERROR(__xludf.DUMMYFUNCTION("""COMPUTED_VALUE"""),"Manager who explains what is expected, sets a goal and helps achieve it")</f>
        <v>Manager who explains what is expected, sets a goal and helps achieve it</v>
      </c>
      <c r="P88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885" s="1" t="str">
        <f>IFERROR(__xludf.DUMMYFUNCTION("""COMPUTED_VALUE"""),"Yes, I Understand this is gonna happen everywhere")</f>
        <v>Yes, I Understand this is gonna happen everywhere</v>
      </c>
      <c r="R885" s="1" t="str">
        <f>IFERROR(__xludf.DUMMYFUNCTION("""COMPUTED_VALUE"""),"This will be hard to do, but if it is the right company I would try")</f>
        <v>This will be hard to do, but if it is the right company I would try</v>
      </c>
      <c r="S885" s="1"/>
    </row>
    <row r="886">
      <c r="A886" s="2">
        <f>IFERROR(__xludf.DUMMYFUNCTION("""COMPUTED_VALUE"""),45024.049621770835)</f>
        <v>45024.04962</v>
      </c>
      <c r="B886" s="1" t="str">
        <f>IFERROR(__xludf.DUMMYFUNCTION("""COMPUTED_VALUE"""),"India")</f>
        <v>India</v>
      </c>
      <c r="C886" s="1">
        <f>IFERROR(__xludf.DUMMYFUNCTION("""COMPUTED_VALUE"""),201009.0)</f>
        <v>201009</v>
      </c>
      <c r="D886" s="1" t="str">
        <f>IFERROR(__xludf.DUMMYFUNCTION("""COMPUTED_VALUE"""),"Male")</f>
        <v>Male</v>
      </c>
      <c r="E886" s="1" t="str">
        <f>IFERROR(__xludf.DUMMYFUNCTION("""COMPUTED_VALUE"""),"People from my circle, but not family members")</f>
        <v>People from my circle, but not family members</v>
      </c>
      <c r="F886" s="1" t="str">
        <f>IFERROR(__xludf.DUMMYFUNCTION("""COMPUTED_VALUE"""),"Yes, I will earn and do that")</f>
        <v>Yes, I will earn and do that</v>
      </c>
      <c r="G886" s="1" t="str">
        <f>IFERROR(__xludf.DUMMYFUNCTION("""COMPUTED_VALUE"""),"This will be hard to do, but if it is the right company I would try")</f>
        <v>This will be hard to do, but if it is the right company I would try</v>
      </c>
      <c r="H886" s="1" t="str">
        <f>IFERROR(__xludf.DUMMYFUNCTION("""COMPUTED_VALUE"""),"No")</f>
        <v>No</v>
      </c>
      <c r="I886" s="1" t="str">
        <f>IFERROR(__xludf.DUMMYFUNCTION("""COMPUTED_VALUE"""),"Will NOT work for them")</f>
        <v>Will NOT work for them</v>
      </c>
      <c r="J886" s="1">
        <f>IFERROR(__xludf.DUMMYFUNCTION("""COMPUTED_VALUE"""),4.0)</f>
        <v>4</v>
      </c>
      <c r="K886" s="1" t="str">
        <f>IFERROR(__xludf.DUMMYFUNCTION("""COMPUTED_VALUE"""),"Hybrid Working Environment with more than 15 days a month at office")</f>
        <v>Hybrid Working Environment with more than 15 days a month at office</v>
      </c>
      <c r="L8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86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886" s="1" t="str">
        <f>IFERROR(__xludf.DUMMYFUNCTION("""COMPUTED_VALUE"""),"Manager who explains what is expected, sets a goal and helps achieve it")</f>
        <v>Manager who explains what is expected, sets a goal and helps achieve it</v>
      </c>
      <c r="P886" s="1" t="str">
        <f>IFERROR(__xludf.DUMMYFUNCTION("""COMPUTED_VALUE"""),"Work with 5 to 6 people in my team")</f>
        <v>Work with 5 to 6 people in my team</v>
      </c>
      <c r="Q886" s="1" t="str">
        <f>IFERROR(__xludf.DUMMYFUNCTION("""COMPUTED_VALUE"""),"Yes, I Understand this is gonna happen everywhere")</f>
        <v>Yes, I Understand this is gonna happen everywhere</v>
      </c>
      <c r="R886" s="1" t="str">
        <f>IFERROR(__xludf.DUMMYFUNCTION("""COMPUTED_VALUE"""),"No way")</f>
        <v>No way</v>
      </c>
      <c r="S886" s="1"/>
    </row>
    <row r="887">
      <c r="A887" s="2">
        <f>IFERROR(__xludf.DUMMYFUNCTION("""COMPUTED_VALUE"""),45024.05161854166)</f>
        <v>45024.05162</v>
      </c>
      <c r="B887" s="1" t="str">
        <f>IFERROR(__xludf.DUMMYFUNCTION("""COMPUTED_VALUE"""),"India")</f>
        <v>India</v>
      </c>
      <c r="C887" s="1">
        <f>IFERROR(__xludf.DUMMYFUNCTION("""COMPUTED_VALUE"""),201002.0)</f>
        <v>201002</v>
      </c>
      <c r="D887" s="1" t="str">
        <f>IFERROR(__xludf.DUMMYFUNCTION("""COMPUTED_VALUE"""),"Male")</f>
        <v>Male</v>
      </c>
      <c r="E887" s="1" t="str">
        <f>IFERROR(__xludf.DUMMYFUNCTION("""COMPUTED_VALUE"""),"Social Media like LinkedIn")</f>
        <v>Social Media like LinkedIn</v>
      </c>
      <c r="F887" s="1" t="str">
        <f>IFERROR(__xludf.DUMMYFUNCTION("""COMPUTED_VALUE"""),"Yes, I will earn and do that")</f>
        <v>Yes, I will earn and do that</v>
      </c>
      <c r="G887" s="1" t="str">
        <f>IFERROR(__xludf.DUMMYFUNCTION("""COMPUTED_VALUE"""),"This will be hard to do, but if it is the right company I would try")</f>
        <v>This will be hard to do, but if it is the right company I would try</v>
      </c>
      <c r="H887" s="1" t="str">
        <f>IFERROR(__xludf.DUMMYFUNCTION("""COMPUTED_VALUE"""),"No")</f>
        <v>No</v>
      </c>
      <c r="I887" s="1" t="str">
        <f>IFERROR(__xludf.DUMMYFUNCTION("""COMPUTED_VALUE"""),"Will work for them")</f>
        <v>Will work for them</v>
      </c>
      <c r="J887" s="1">
        <f>IFERROR(__xludf.DUMMYFUNCTION("""COMPUTED_VALUE"""),5.0)</f>
        <v>5</v>
      </c>
      <c r="K887" s="1" t="str">
        <f>IFERROR(__xludf.DUMMYFUNCTION("""COMPUTED_VALUE"""),"Fully Remote with Options to travel as and when needed")</f>
        <v>Fully Remote with Options to travel as and when needed</v>
      </c>
      <c r="L8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887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887" s="1" t="str">
        <f>IFERROR(__xludf.DUMMYFUNCTION("""COMPUTED_VALUE"""),"Manager who explains what is expected, sets a goal and helps achieve it")</f>
        <v>Manager who explains what is expected, sets a goal and helps achieve it</v>
      </c>
      <c r="P887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887" s="1" t="str">
        <f>IFERROR(__xludf.DUMMYFUNCTION("""COMPUTED_VALUE"""),"Yes, I Understand this is gonna happen everywhere")</f>
        <v>Yes, I Understand this is gonna happen everywhere</v>
      </c>
      <c r="R887" s="1" t="str">
        <f>IFERROR(__xludf.DUMMYFUNCTION("""COMPUTED_VALUE"""),"This will be hard to do, but if it is the right company I would try")</f>
        <v>This will be hard to do, but if it is the right company I would try</v>
      </c>
      <c r="S887" s="1"/>
    </row>
    <row r="888">
      <c r="A888" s="2">
        <f>IFERROR(__xludf.DUMMYFUNCTION("""COMPUTED_VALUE"""),45024.053698379634)</f>
        <v>45024.0537</v>
      </c>
      <c r="B888" s="1" t="str">
        <f>IFERROR(__xludf.DUMMYFUNCTION("""COMPUTED_VALUE"""),"India")</f>
        <v>India</v>
      </c>
      <c r="C888" s="1">
        <f>IFERROR(__xludf.DUMMYFUNCTION("""COMPUTED_VALUE"""),201309.0)</f>
        <v>201309</v>
      </c>
      <c r="D888" s="1" t="str">
        <f>IFERROR(__xludf.DUMMYFUNCTION("""COMPUTED_VALUE"""),"Male")</f>
        <v>Male</v>
      </c>
      <c r="E888" s="1" t="str">
        <f>IFERROR(__xludf.DUMMYFUNCTION("""COMPUTED_VALUE"""),"Social Media like LinkedIn")</f>
        <v>Social Media like LinkedIn</v>
      </c>
      <c r="F888" s="1" t="str">
        <f>IFERROR(__xludf.DUMMYFUNCTION("""COMPUTED_VALUE"""),"No I would not be pursuing Higher Education outside of India")</f>
        <v>No I would not be pursuing Higher Education outside of India</v>
      </c>
      <c r="G888" s="1" t="str">
        <f>IFERROR(__xludf.DUMMYFUNCTION("""COMPUTED_VALUE"""),"Will work for 3 years or more")</f>
        <v>Will work for 3 years or more</v>
      </c>
      <c r="H888" s="1" t="str">
        <f>IFERROR(__xludf.DUMMYFUNCTION("""COMPUTED_VALUE"""),"No")</f>
        <v>No</v>
      </c>
      <c r="I888" s="1" t="str">
        <f>IFERROR(__xludf.DUMMYFUNCTION("""COMPUTED_VALUE"""),"Will NOT work for them")</f>
        <v>Will NOT work for them</v>
      </c>
      <c r="J888" s="1">
        <f>IFERROR(__xludf.DUMMYFUNCTION("""COMPUTED_VALUE"""),4.0)</f>
        <v>4</v>
      </c>
      <c r="K888" s="1" t="str">
        <f>IFERROR(__xludf.DUMMYFUNCTION("""COMPUTED_VALUE"""),"Fully Remote with Options to travel as and when needed")</f>
        <v>Fully Remote with Options to travel as and when needed</v>
      </c>
      <c r="L888" s="1" t="str">
        <f>IFERROR(__xludf.DUMMYFUNCTION("""COMPUTED_VALUE"""),"Employer who appreciates learning and enables that environment")</f>
        <v>Employer who appreciates learning and enables that environment</v>
      </c>
      <c r="M88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88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888" s="1" t="str">
        <f>IFERROR(__xludf.DUMMYFUNCTION("""COMPUTED_VALUE"""),"Manager who clearly describes what she/he needs")</f>
        <v>Manager who clearly describes what she/he needs</v>
      </c>
      <c r="P888" s="1" t="str">
        <f>IFERROR(__xludf.DUMMYFUNCTION("""COMPUTED_VALUE"""),"Work with 5 to 6 people in my team")</f>
        <v>Work with 5 to 6 people in my team</v>
      </c>
      <c r="Q888" s="1" t="str">
        <f>IFERROR(__xludf.DUMMYFUNCTION("""COMPUTED_VALUE"""),"Yes, I Understand this is gonna happen everywhere")</f>
        <v>Yes, I Understand this is gonna happen everywhere</v>
      </c>
      <c r="R888" s="1" t="str">
        <f>IFERROR(__xludf.DUMMYFUNCTION("""COMPUTED_VALUE"""),"This will be hard to do, but if it is the right company I would try")</f>
        <v>This will be hard to do, but if it is the right company I would try</v>
      </c>
      <c r="S888" s="1"/>
    </row>
    <row r="889">
      <c r="A889" s="2">
        <f>IFERROR(__xludf.DUMMYFUNCTION("""COMPUTED_VALUE"""),45024.06191211806)</f>
        <v>45024.06191</v>
      </c>
      <c r="B889" s="1" t="str">
        <f>IFERROR(__xludf.DUMMYFUNCTION("""COMPUTED_VALUE"""),"India")</f>
        <v>India</v>
      </c>
      <c r="C889" s="1">
        <f>IFERROR(__xludf.DUMMYFUNCTION("""COMPUTED_VALUE"""),482020.0)</f>
        <v>482020</v>
      </c>
      <c r="D889" s="1" t="str">
        <f>IFERROR(__xludf.DUMMYFUNCTION("""COMPUTED_VALUE"""),"Male")</f>
        <v>Male</v>
      </c>
      <c r="E889" s="1" t="str">
        <f>IFERROR(__xludf.DUMMYFUNCTION("""COMPUTED_VALUE"""),"People who have changed the world for better")</f>
        <v>People who have changed the world for better</v>
      </c>
      <c r="F889" s="1" t="str">
        <f>IFERROR(__xludf.DUMMYFUNCTION("""COMPUTED_VALUE"""),"Yes, I will earn and do that")</f>
        <v>Yes, I will earn and do that</v>
      </c>
      <c r="G889" s="1" t="str">
        <f>IFERROR(__xludf.DUMMYFUNCTION("""COMPUTED_VALUE"""),"This will be hard to do, but if it is the right company I would try")</f>
        <v>This will be hard to do, but if it is the right company I would try</v>
      </c>
      <c r="H889" s="1" t="str">
        <f>IFERROR(__xludf.DUMMYFUNCTION("""COMPUTED_VALUE"""),"No")</f>
        <v>No</v>
      </c>
      <c r="I889" s="1" t="str">
        <f>IFERROR(__xludf.DUMMYFUNCTION("""COMPUTED_VALUE"""),"Will NOT work for them")</f>
        <v>Will NOT work for them</v>
      </c>
      <c r="J889" s="1">
        <f>IFERROR(__xludf.DUMMYFUNCTION("""COMPUTED_VALUE"""),7.0)</f>
        <v>7</v>
      </c>
      <c r="K889" s="1" t="str">
        <f>IFERROR(__xludf.DUMMYFUNCTION("""COMPUTED_VALUE"""),"Every Day Office Environment")</f>
        <v>Every Day Office Environment</v>
      </c>
      <c r="L8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89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889" s="1" t="str">
        <f>IFERROR(__xludf.DUMMYFUNCTION("""COMPUTED_VALUE"""),"Manager who explains what is expected, sets a goal and helps achieve it")</f>
        <v>Manager who explains what is expected, sets a goal and helps achieve it</v>
      </c>
      <c r="P889" s="1" t="str">
        <f>IFERROR(__xludf.DUMMYFUNCTION("""COMPUTED_VALUE"""),"Work with more than 10 people in my team")</f>
        <v>Work with more than 10 people in my team</v>
      </c>
      <c r="Q889" s="1" t="str">
        <f>IFERROR(__xludf.DUMMYFUNCTION("""COMPUTED_VALUE"""),"Yes, I Understand this is gonna happen everywhere")</f>
        <v>Yes, I Understand this is gonna happen everywhere</v>
      </c>
      <c r="R889" s="1" t="str">
        <f>IFERROR(__xludf.DUMMYFUNCTION("""COMPUTED_VALUE"""),"This will be hard to do, but if it is the right company I would try")</f>
        <v>This will be hard to do, but if it is the right company I would try</v>
      </c>
      <c r="S889" s="1"/>
    </row>
    <row r="890">
      <c r="A890" s="2">
        <f>IFERROR(__xludf.DUMMYFUNCTION("""COMPUTED_VALUE"""),45024.071861979166)</f>
        <v>45024.07186</v>
      </c>
      <c r="B890" s="1" t="str">
        <f>IFERROR(__xludf.DUMMYFUNCTION("""COMPUTED_VALUE"""),"India")</f>
        <v>India</v>
      </c>
      <c r="C890" s="1">
        <f>IFERROR(__xludf.DUMMYFUNCTION("""COMPUTED_VALUE"""),500056.0)</f>
        <v>500056</v>
      </c>
      <c r="D890" s="1" t="str">
        <f>IFERROR(__xludf.DUMMYFUNCTION("""COMPUTED_VALUE"""),"Female")</f>
        <v>Female</v>
      </c>
      <c r="E890" s="1" t="str">
        <f>IFERROR(__xludf.DUMMYFUNCTION("""COMPUTED_VALUE"""),"Influencers who had successful careers")</f>
        <v>Influencers who had successful careers</v>
      </c>
      <c r="F890" s="1" t="str">
        <f>IFERROR(__xludf.DUMMYFUNCTION("""COMPUTED_VALUE"""),"No I would not be pursuing Higher Education outside of India")</f>
        <v>No I would not be pursuing Higher Education outside of India</v>
      </c>
      <c r="G890" s="1" t="str">
        <f>IFERROR(__xludf.DUMMYFUNCTION("""COMPUTED_VALUE"""),"Will work for 3 years or more")</f>
        <v>Will work for 3 years or more</v>
      </c>
      <c r="H890" s="1" t="str">
        <f>IFERROR(__xludf.DUMMYFUNCTION("""COMPUTED_VALUE"""),"Yes")</f>
        <v>Yes</v>
      </c>
      <c r="I890" s="1" t="str">
        <f>IFERROR(__xludf.DUMMYFUNCTION("""COMPUTED_VALUE"""),"Will work for them")</f>
        <v>Will work for them</v>
      </c>
      <c r="J890" s="1">
        <f>IFERROR(__xludf.DUMMYFUNCTION("""COMPUTED_VALUE"""),5.0)</f>
        <v>5</v>
      </c>
      <c r="K890" s="1" t="str">
        <f>IFERROR(__xludf.DUMMYFUNCTION("""COMPUTED_VALUE"""),"Fully Remote with Options to travel as and when needed")</f>
        <v>Fully Remote with Options to travel as and when needed</v>
      </c>
      <c r="L890" s="1" t="str">
        <f>IFERROR(__xludf.DUMMYFUNCTION("""COMPUTED_VALUE"""),"Employer who rewards learning and enables that environment")</f>
        <v>Employer who rewards learning and enables that environment</v>
      </c>
      <c r="M89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90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890" s="1" t="str">
        <f>IFERROR(__xludf.DUMMYFUNCTION("""COMPUTED_VALUE"""),"Manager who clearly describes what she/he needs")</f>
        <v>Manager who clearly describes what she/he needs</v>
      </c>
      <c r="P890" s="1" t="str">
        <f>IFERROR(__xludf.DUMMYFUNCTION("""COMPUTED_VALUE"""),"Work with 5 to 6 people in my team")</f>
        <v>Work with 5 to 6 people in my team</v>
      </c>
      <c r="Q890" s="1" t="str">
        <f>IFERROR(__xludf.DUMMYFUNCTION("""COMPUTED_VALUE"""),"Yes, I Understand this is gonna happen everywhere")</f>
        <v>Yes, I Understand this is gonna happen everywhere</v>
      </c>
      <c r="R890" s="1" t="str">
        <f>IFERROR(__xludf.DUMMYFUNCTION("""COMPUTED_VALUE"""),"This will be hard to do, but if it is the right company I would try")</f>
        <v>This will be hard to do, but if it is the right company I would try</v>
      </c>
      <c r="S890" s="1"/>
    </row>
    <row r="891">
      <c r="A891" s="2">
        <f>IFERROR(__xludf.DUMMYFUNCTION("""COMPUTED_VALUE"""),45024.08563664352)</f>
        <v>45024.08564</v>
      </c>
      <c r="B891" s="1" t="str">
        <f>IFERROR(__xludf.DUMMYFUNCTION("""COMPUTED_VALUE"""),"United Arab Emirates")</f>
        <v>United Arab Emirates</v>
      </c>
      <c r="C891" s="1" t="str">
        <f>IFERROR(__xludf.DUMMYFUNCTION("""COMPUTED_VALUE"""),"00000")</f>
        <v>00000</v>
      </c>
      <c r="D891" s="1" t="str">
        <f>IFERROR(__xludf.DUMMYFUNCTION("""COMPUTED_VALUE"""),"Male")</f>
        <v>Male</v>
      </c>
      <c r="E891" s="1" t="str">
        <f>IFERROR(__xludf.DUMMYFUNCTION("""COMPUTED_VALUE"""),"My Parents")</f>
        <v>My Parents</v>
      </c>
      <c r="F891" s="1" t="str">
        <f>IFERROR(__xludf.DUMMYFUNCTION("""COMPUTED_VALUE"""),"No I would not be pursuing Higher Education outside of India")</f>
        <v>No I would not be pursuing Higher Education outside of India</v>
      </c>
      <c r="G891" s="1" t="str">
        <f>IFERROR(__xludf.DUMMYFUNCTION("""COMPUTED_VALUE"""),"This will be hard to do, but if it is the right company I would try")</f>
        <v>This will be hard to do, but if it is the right company I would try</v>
      </c>
      <c r="H891" s="1" t="str">
        <f>IFERROR(__xludf.DUMMYFUNCTION("""COMPUTED_VALUE"""),"No")</f>
        <v>No</v>
      </c>
      <c r="I891" s="1" t="str">
        <f>IFERROR(__xludf.DUMMYFUNCTION("""COMPUTED_VALUE"""),"Will NOT work for them")</f>
        <v>Will NOT work for them</v>
      </c>
      <c r="J891" s="1">
        <f>IFERROR(__xludf.DUMMYFUNCTION("""COMPUTED_VALUE"""),3.0)</f>
        <v>3</v>
      </c>
      <c r="K891" s="1" t="str">
        <f>IFERROR(__xludf.DUMMYFUNCTION("""COMPUTED_VALUE"""),"Fully Remote with Options to travel as and when needed")</f>
        <v>Fully Remote with Options to travel as and when needed</v>
      </c>
      <c r="L8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91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891" s="1" t="str">
        <f>IFERROR(__xludf.DUMMYFUNCTION("""COMPUTED_VALUE"""),"Manager who clearly describes what she/he needs")</f>
        <v>Manager who clearly describes what she/he needs</v>
      </c>
      <c r="P891" s="1" t="str">
        <f>IFERROR(__xludf.DUMMYFUNCTION("""COMPUTED_VALUE"""),"Work with 5 to 6 people in my team")</f>
        <v>Work with 5 to 6 people in my team</v>
      </c>
      <c r="Q891" s="1" t="str">
        <f>IFERROR(__xludf.DUMMYFUNCTION("""COMPUTED_VALUE"""),"Yes")</f>
        <v>Yes</v>
      </c>
      <c r="R891" s="1" t="str">
        <f>IFERROR(__xludf.DUMMYFUNCTION("""COMPUTED_VALUE"""),"No way")</f>
        <v>No way</v>
      </c>
      <c r="S891" s="1"/>
    </row>
    <row r="892">
      <c r="A892" s="2">
        <f>IFERROR(__xludf.DUMMYFUNCTION("""COMPUTED_VALUE"""),45024.145282314814)</f>
        <v>45024.14528</v>
      </c>
      <c r="B892" s="1" t="str">
        <f>IFERROR(__xludf.DUMMYFUNCTION("""COMPUTED_VALUE"""),"India")</f>
        <v>India</v>
      </c>
      <c r="C892" s="1">
        <f>IFERROR(__xludf.DUMMYFUNCTION("""COMPUTED_VALUE"""),560029.0)</f>
        <v>560029</v>
      </c>
      <c r="D892" s="1" t="str">
        <f>IFERROR(__xludf.DUMMYFUNCTION("""COMPUTED_VALUE"""),"Male")</f>
        <v>Male</v>
      </c>
      <c r="E892" s="1" t="str">
        <f>IFERROR(__xludf.DUMMYFUNCTION("""COMPUTED_VALUE"""),"People from my circle, but not family members")</f>
        <v>People from my circle, but not family members</v>
      </c>
      <c r="F892" s="1" t="str">
        <f>IFERROR(__xludf.DUMMYFUNCTION("""COMPUTED_VALUE"""),"No I would not be pursuing Higher Education outside of India")</f>
        <v>No I would not be pursuing Higher Education outside of India</v>
      </c>
      <c r="G892" s="1" t="str">
        <f>IFERROR(__xludf.DUMMYFUNCTION("""COMPUTED_VALUE"""),"Will work for 3 years or more")</f>
        <v>Will work for 3 years or more</v>
      </c>
      <c r="H892" s="1" t="str">
        <f>IFERROR(__xludf.DUMMYFUNCTION("""COMPUTED_VALUE"""),"Yes")</f>
        <v>Yes</v>
      </c>
      <c r="I892" s="1" t="str">
        <f>IFERROR(__xludf.DUMMYFUNCTION("""COMPUTED_VALUE"""),"Will NOT work for them")</f>
        <v>Will NOT work for them</v>
      </c>
      <c r="J892" s="1">
        <f>IFERROR(__xludf.DUMMYFUNCTION("""COMPUTED_VALUE"""),5.0)</f>
        <v>5</v>
      </c>
      <c r="K892" s="1" t="str">
        <f>IFERROR(__xludf.DUMMYFUNCTION("""COMPUTED_VALUE"""),"Fully Remote with Options to travel as and when needed")</f>
        <v>Fully Remote with Options to travel as and when needed</v>
      </c>
      <c r="L892" s="1" t="str">
        <f>IFERROR(__xludf.DUMMYFUNCTION("""COMPUTED_VALUE"""),"Employer who rewards learning and enables that environment")</f>
        <v>Employer who rewards learning and enables that environment</v>
      </c>
      <c r="M8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92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892" s="1" t="str">
        <f>IFERROR(__xludf.DUMMYFUNCTION("""COMPUTED_VALUE"""),"Manager who explains what is expected, sets a goal and helps achieve it")</f>
        <v>Manager who explains what is expected, sets a goal and helps achieve it</v>
      </c>
      <c r="P892" s="1" t="str">
        <f>IFERROR(__xludf.DUMMYFUNCTION("""COMPUTED_VALUE"""),"Work with 2 to 3 people in my team, Work with 5 to 6 people in my team")</f>
        <v>Work with 2 to 3 people in my team, Work with 5 to 6 people in my team</v>
      </c>
      <c r="Q892" s="1" t="str">
        <f>IFERROR(__xludf.DUMMYFUNCTION("""COMPUTED_VALUE"""),"No")</f>
        <v>No</v>
      </c>
      <c r="R892" s="1" t="str">
        <f>IFERROR(__xludf.DUMMYFUNCTION("""COMPUTED_VALUE"""),"This will be hard to do, but if it is the right company I would try")</f>
        <v>This will be hard to do, but if it is the right company I would try</v>
      </c>
      <c r="S892" s="1"/>
    </row>
    <row r="893">
      <c r="A893" s="2">
        <f>IFERROR(__xludf.DUMMYFUNCTION("""COMPUTED_VALUE"""),45024.17889484954)</f>
        <v>45024.17889</v>
      </c>
      <c r="B893" s="1" t="str">
        <f>IFERROR(__xludf.DUMMYFUNCTION("""COMPUTED_VALUE"""),"India")</f>
        <v>India</v>
      </c>
      <c r="C893" s="1">
        <f>IFERROR(__xludf.DUMMYFUNCTION("""COMPUTED_VALUE"""),400601.0)</f>
        <v>400601</v>
      </c>
      <c r="D893" s="1" t="str">
        <f>IFERROR(__xludf.DUMMYFUNCTION("""COMPUTED_VALUE"""),"Male")</f>
        <v>Male</v>
      </c>
      <c r="E893" s="1" t="str">
        <f>IFERROR(__xludf.DUMMYFUNCTION("""COMPUTED_VALUE"""),"People who have changed the world for better")</f>
        <v>People who have changed the world for better</v>
      </c>
      <c r="F893" s="1" t="str">
        <f>IFERROR(__xludf.DUMMYFUNCTION("""COMPUTED_VALUE"""),"No, But if someone could bare the cost I will")</f>
        <v>No, But if someone could bare the cost I will</v>
      </c>
      <c r="G893" s="1" t="str">
        <f>IFERROR(__xludf.DUMMYFUNCTION("""COMPUTED_VALUE"""),"This will be hard to do, but if it is the right company I would try")</f>
        <v>This will be hard to do, but if it is the right company I would try</v>
      </c>
      <c r="H893" s="1" t="str">
        <f>IFERROR(__xludf.DUMMYFUNCTION("""COMPUTED_VALUE"""),"No")</f>
        <v>No</v>
      </c>
      <c r="I893" s="1" t="str">
        <f>IFERROR(__xludf.DUMMYFUNCTION("""COMPUTED_VALUE"""),"Will NOT work for them")</f>
        <v>Will NOT work for them</v>
      </c>
      <c r="J893" s="1">
        <f>IFERROR(__xludf.DUMMYFUNCTION("""COMPUTED_VALUE"""),8.0)</f>
        <v>8</v>
      </c>
      <c r="K893" s="1" t="str">
        <f>IFERROR(__xludf.DUMMYFUNCTION("""COMPUTED_VALUE"""),"Hybrid Working Environment with more than 15 days a month at office")</f>
        <v>Hybrid Working Environment with more than 15 days a month at office</v>
      </c>
      <c r="L8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93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893" s="1" t="str">
        <f>IFERROR(__xludf.DUMMYFUNCTION("""COMPUTED_VALUE"""),"Manager who sets goal and helps me achieve it")</f>
        <v>Manager who sets goal and helps me achieve it</v>
      </c>
      <c r="P893" s="1" t="str">
        <f>IFERROR(__xludf.DUMMYFUNCTION("""COMPUTED_VALUE"""),"Work with 5 to 6 people in my team")</f>
        <v>Work with 5 to 6 people in my team</v>
      </c>
      <c r="Q893" s="1" t="str">
        <f>IFERROR(__xludf.DUMMYFUNCTION("""COMPUTED_VALUE"""),"Yes, I Understand this is gonna happen everywhere")</f>
        <v>Yes, I Understand this is gonna happen everywhere</v>
      </c>
      <c r="R893" s="1" t="str">
        <f>IFERROR(__xludf.DUMMYFUNCTION("""COMPUTED_VALUE"""),"This will be hard to do, but if it is the right company I would try")</f>
        <v>This will be hard to do, but if it is the right company I would try</v>
      </c>
      <c r="S893" s="1"/>
    </row>
    <row r="894">
      <c r="A894" s="2">
        <f>IFERROR(__xludf.DUMMYFUNCTION("""COMPUTED_VALUE"""),45024.27271983796)</f>
        <v>45024.27272</v>
      </c>
      <c r="B894" s="1" t="str">
        <f>IFERROR(__xludf.DUMMYFUNCTION("""COMPUTED_VALUE"""),"India")</f>
        <v>India</v>
      </c>
      <c r="C894" s="1">
        <f>IFERROR(__xludf.DUMMYFUNCTION("""COMPUTED_VALUE"""),560004.0)</f>
        <v>560004</v>
      </c>
      <c r="D894" s="1" t="str">
        <f>IFERROR(__xludf.DUMMYFUNCTION("""COMPUTED_VALUE"""),"Female")</f>
        <v>Female</v>
      </c>
      <c r="E894" s="1" t="str">
        <f>IFERROR(__xludf.DUMMYFUNCTION("""COMPUTED_VALUE"""),"My Parents")</f>
        <v>My Parents</v>
      </c>
      <c r="F894" s="1" t="str">
        <f>IFERROR(__xludf.DUMMYFUNCTION("""COMPUTED_VALUE"""),"Yes, I will earn and do that")</f>
        <v>Yes, I will earn and do that</v>
      </c>
      <c r="G894" s="1" t="str">
        <f>IFERROR(__xludf.DUMMYFUNCTION("""COMPUTED_VALUE"""),"No way")</f>
        <v>No way</v>
      </c>
      <c r="H894" s="1" t="str">
        <f>IFERROR(__xludf.DUMMYFUNCTION("""COMPUTED_VALUE"""),"Yes")</f>
        <v>Yes</v>
      </c>
      <c r="I894" s="1" t="str">
        <f>IFERROR(__xludf.DUMMYFUNCTION("""COMPUTED_VALUE"""),"Will NOT work for them")</f>
        <v>Will NOT work for them</v>
      </c>
      <c r="J894" s="1">
        <f>IFERROR(__xludf.DUMMYFUNCTION("""COMPUTED_VALUE"""),3.0)</f>
        <v>3</v>
      </c>
      <c r="K894" s="1" t="str">
        <f>IFERROR(__xludf.DUMMYFUNCTION("""COMPUTED_VALUE"""),"Hybrid Working Environment with more than 15 days a month at office")</f>
        <v>Hybrid Working Environment with more than 15 days a month at office</v>
      </c>
      <c r="L8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94" s="1" t="str">
        <f>IFERROR(__xludf.DUMMYFUNCTION("""COMPUTED_VALUE"""),"Design and Creative strategy in any company, Manage and drive End-to-End Projects or Products, Become a content Creator in some platform, Entrepreneur or Start Up")</f>
        <v>Design and Creative strategy in any company, Manage and drive End-to-End Projects or Products, Become a content Creator in some platform, Entrepreneur or Start Up</v>
      </c>
      <c r="O894" s="1" t="str">
        <f>IFERROR(__xludf.DUMMYFUNCTION("""COMPUTED_VALUE"""),"Manager who sets goal and helps me achieve it")</f>
        <v>Manager who sets goal and helps me achieve it</v>
      </c>
      <c r="P894" s="1" t="str">
        <f>IFERROR(__xludf.DUMMYFUNCTION("""COMPUTED_VALUE"""),"Work with 5 to 6 people in my team")</f>
        <v>Work with 5 to 6 people in my team</v>
      </c>
      <c r="Q894" s="1" t="str">
        <f>IFERROR(__xludf.DUMMYFUNCTION("""COMPUTED_VALUE"""),"No")</f>
        <v>No</v>
      </c>
      <c r="R894" s="1" t="str">
        <f>IFERROR(__xludf.DUMMYFUNCTION("""COMPUTED_VALUE"""),"No way")</f>
        <v>No way</v>
      </c>
      <c r="S894" s="1"/>
    </row>
    <row r="895">
      <c r="A895" s="2">
        <f>IFERROR(__xludf.DUMMYFUNCTION("""COMPUTED_VALUE"""),45024.27647303241)</f>
        <v>45024.27647</v>
      </c>
      <c r="B895" s="1" t="str">
        <f>IFERROR(__xludf.DUMMYFUNCTION("""COMPUTED_VALUE"""),"India")</f>
        <v>India</v>
      </c>
      <c r="C895" s="1">
        <f>IFERROR(__xludf.DUMMYFUNCTION("""COMPUTED_VALUE"""),781013.0)</f>
        <v>781013</v>
      </c>
      <c r="D895" s="1" t="str">
        <f>IFERROR(__xludf.DUMMYFUNCTION("""COMPUTED_VALUE"""),"Male")</f>
        <v>Male</v>
      </c>
      <c r="E895" s="1" t="str">
        <f>IFERROR(__xludf.DUMMYFUNCTION("""COMPUTED_VALUE"""),"Social Media like LinkedIn")</f>
        <v>Social Media like LinkedIn</v>
      </c>
      <c r="F895" s="1" t="str">
        <f>IFERROR(__xludf.DUMMYFUNCTION("""COMPUTED_VALUE"""),"Yes, I will earn and do that")</f>
        <v>Yes, I will earn and do that</v>
      </c>
      <c r="G895" s="1" t="str">
        <f>IFERROR(__xludf.DUMMYFUNCTION("""COMPUTED_VALUE"""),"Will work for 3 years or more")</f>
        <v>Will work for 3 years or more</v>
      </c>
      <c r="H895" s="1" t="str">
        <f>IFERROR(__xludf.DUMMYFUNCTION("""COMPUTED_VALUE"""),"Yes")</f>
        <v>Yes</v>
      </c>
      <c r="I895" s="1" t="str">
        <f>IFERROR(__xludf.DUMMYFUNCTION("""COMPUTED_VALUE"""),"Will work for them")</f>
        <v>Will work for them</v>
      </c>
      <c r="J895" s="1">
        <f>IFERROR(__xludf.DUMMYFUNCTION("""COMPUTED_VALUE"""),3.0)</f>
        <v>3</v>
      </c>
      <c r="K895" s="1" t="str">
        <f>IFERROR(__xludf.DUMMYFUNCTION("""COMPUTED_VALUE"""),"Hybrid Working Environment with less than 3 days a month at office")</f>
        <v>Hybrid Working Environment with less than 3 days a month at office</v>
      </c>
      <c r="L895" s="1" t="str">
        <f>IFERROR(__xludf.DUMMYFUNCTION("""COMPUTED_VALUE"""),"Employer who appreciates learning and enables that environment")</f>
        <v>Employer who appreciates learning and enables that environment</v>
      </c>
      <c r="M89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95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895" s="1" t="str">
        <f>IFERROR(__xludf.DUMMYFUNCTION("""COMPUTED_VALUE"""),"Manager who sets targets and expects me to achieve it")</f>
        <v>Manager who sets targets and expects me to achieve it</v>
      </c>
      <c r="P895" s="1" t="str">
        <f>IFERROR(__xludf.DUMMYFUNCTION("""COMPUTED_VALUE"""),"Work with 2 to 3 people in my team")</f>
        <v>Work with 2 to 3 people in my team</v>
      </c>
      <c r="Q895" s="1" t="str">
        <f>IFERROR(__xludf.DUMMYFUNCTION("""COMPUTED_VALUE"""),"Yes")</f>
        <v>Yes</v>
      </c>
      <c r="R895" s="1" t="str">
        <f>IFERROR(__xludf.DUMMYFUNCTION("""COMPUTED_VALUE"""),"Will work for 7 years or more")</f>
        <v>Will work for 7 years or more</v>
      </c>
      <c r="S895" s="1"/>
    </row>
    <row r="896">
      <c r="A896" s="2">
        <f>IFERROR(__xludf.DUMMYFUNCTION("""COMPUTED_VALUE"""),45024.28287401621)</f>
        <v>45024.28287</v>
      </c>
      <c r="B896" s="1" t="str">
        <f>IFERROR(__xludf.DUMMYFUNCTION("""COMPUTED_VALUE"""),"India")</f>
        <v>India</v>
      </c>
      <c r="C896" s="1">
        <f>IFERROR(__xludf.DUMMYFUNCTION("""COMPUTED_VALUE"""),400029.0)</f>
        <v>400029</v>
      </c>
      <c r="D896" s="1" t="str">
        <f>IFERROR(__xludf.DUMMYFUNCTION("""COMPUTED_VALUE"""),"Female")</f>
        <v>Female</v>
      </c>
      <c r="E896" s="1" t="str">
        <f>IFERROR(__xludf.DUMMYFUNCTION("""COMPUTED_VALUE"""),"People who have changed the world for better")</f>
        <v>People who have changed the world for better</v>
      </c>
      <c r="F896" s="1" t="str">
        <f>IFERROR(__xludf.DUMMYFUNCTION("""COMPUTED_VALUE"""),"Yes, I will earn and do that")</f>
        <v>Yes, I will earn and do that</v>
      </c>
      <c r="G896" s="1" t="str">
        <f>IFERROR(__xludf.DUMMYFUNCTION("""COMPUTED_VALUE"""),"Will work for 3 years or more")</f>
        <v>Will work for 3 years or more</v>
      </c>
      <c r="H896" s="1" t="str">
        <f>IFERROR(__xludf.DUMMYFUNCTION("""COMPUTED_VALUE"""),"No")</f>
        <v>No</v>
      </c>
      <c r="I896" s="1" t="str">
        <f>IFERROR(__xludf.DUMMYFUNCTION("""COMPUTED_VALUE"""),"Will NOT work for them")</f>
        <v>Will NOT work for them</v>
      </c>
      <c r="J896" s="1">
        <f>IFERROR(__xludf.DUMMYFUNCTION("""COMPUTED_VALUE"""),5.0)</f>
        <v>5</v>
      </c>
      <c r="K896" s="1" t="str">
        <f>IFERROR(__xludf.DUMMYFUNCTION("""COMPUTED_VALUE"""),"Fully Remote with Options to travel as and when needed")</f>
        <v>Fully Remote with Options to travel as and when needed</v>
      </c>
      <c r="L896" s="1" t="str">
        <f>IFERROR(__xludf.DUMMYFUNCTION("""COMPUTED_VALUE"""),"Employer who rewards learning and enables that environment")</f>
        <v>Employer who rewards learning and enables that environment</v>
      </c>
      <c r="M89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896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896" s="1" t="str">
        <f>IFERROR(__xludf.DUMMYFUNCTION("""COMPUTED_VALUE"""),"Manager who explains what is expected, sets a goal and helps achieve it")</f>
        <v>Manager who explains what is expected, sets a goal and helps achieve it</v>
      </c>
      <c r="P896" s="1" t="str">
        <f>IFERROR(__xludf.DUMMYFUNCTION("""COMPUTED_VALUE"""),"Work with 5 to 6 people in my team")</f>
        <v>Work with 5 to 6 people in my team</v>
      </c>
      <c r="Q896" s="1" t="str">
        <f>IFERROR(__xludf.DUMMYFUNCTION("""COMPUTED_VALUE"""),"Yes, I Understand this is gonna happen everywhere")</f>
        <v>Yes, I Understand this is gonna happen everywhere</v>
      </c>
      <c r="R896" s="1" t="str">
        <f>IFERROR(__xludf.DUMMYFUNCTION("""COMPUTED_VALUE"""),"Will work for 7 years or more")</f>
        <v>Will work for 7 years or more</v>
      </c>
      <c r="S896" s="1"/>
    </row>
    <row r="897">
      <c r="A897" s="2">
        <f>IFERROR(__xludf.DUMMYFUNCTION("""COMPUTED_VALUE"""),45024.29924945602)</f>
        <v>45024.29925</v>
      </c>
      <c r="B897" s="1" t="str">
        <f>IFERROR(__xludf.DUMMYFUNCTION("""COMPUTED_VALUE"""),"India")</f>
        <v>India</v>
      </c>
      <c r="C897" s="1">
        <f>IFERROR(__xludf.DUMMYFUNCTION("""COMPUTED_VALUE"""),500073.0)</f>
        <v>500073</v>
      </c>
      <c r="D897" s="1" t="str">
        <f>IFERROR(__xludf.DUMMYFUNCTION("""COMPUTED_VALUE"""),"Male")</f>
        <v>Male</v>
      </c>
      <c r="E897" s="1" t="str">
        <f>IFERROR(__xludf.DUMMYFUNCTION("""COMPUTED_VALUE"""),"People who have changed the world for better")</f>
        <v>People who have changed the world for better</v>
      </c>
      <c r="F897" s="1" t="str">
        <f>IFERROR(__xludf.DUMMYFUNCTION("""COMPUTED_VALUE"""),"Yes, I will earn and do that")</f>
        <v>Yes, I will earn and do that</v>
      </c>
      <c r="G897" s="1" t="str">
        <f>IFERROR(__xludf.DUMMYFUNCTION("""COMPUTED_VALUE"""),"This will be hard to do, but if it is the right company I would try")</f>
        <v>This will be hard to do, but if it is the right company I would try</v>
      </c>
      <c r="H897" s="1" t="str">
        <f>IFERROR(__xludf.DUMMYFUNCTION("""COMPUTED_VALUE"""),"No")</f>
        <v>No</v>
      </c>
      <c r="I897" s="1" t="str">
        <f>IFERROR(__xludf.DUMMYFUNCTION("""COMPUTED_VALUE"""),"Will NOT work for them")</f>
        <v>Will NOT work for them</v>
      </c>
      <c r="J897" s="1">
        <f>IFERROR(__xludf.DUMMYFUNCTION("""COMPUTED_VALUE"""),1.0)</f>
        <v>1</v>
      </c>
      <c r="K897" s="1" t="str">
        <f>IFERROR(__xludf.DUMMYFUNCTION("""COMPUTED_VALUE"""),"Fully Remote with Options to travel as and when needed")</f>
        <v>Fully Remote with Options to travel as and when needed</v>
      </c>
      <c r="L8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97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897" s="1" t="str">
        <f>IFERROR(__xludf.DUMMYFUNCTION("""COMPUTED_VALUE"""),"Manager who clearly describes what she/he needs")</f>
        <v>Manager who clearly describes what she/he needs</v>
      </c>
      <c r="P897" s="1" t="str">
        <f>IFERROR(__xludf.DUMMYFUNCTION("""COMPUTED_VALUE"""),"Work with more than 10 people in my team")</f>
        <v>Work with more than 10 people in my team</v>
      </c>
      <c r="Q897" s="1" t="str">
        <f>IFERROR(__xludf.DUMMYFUNCTION("""COMPUTED_VALUE"""),"I have NO other choice")</f>
        <v>I have NO other choice</v>
      </c>
      <c r="R897" s="1" t="str">
        <f>IFERROR(__xludf.DUMMYFUNCTION("""COMPUTED_VALUE"""),"This will be hard to do, but if it is the right company I would try")</f>
        <v>This will be hard to do, but if it is the right company I would try</v>
      </c>
      <c r="S897" s="1"/>
    </row>
    <row r="898">
      <c r="A898" s="2">
        <f>IFERROR(__xludf.DUMMYFUNCTION("""COMPUTED_VALUE"""),45024.31230159722)</f>
        <v>45024.3123</v>
      </c>
      <c r="B898" s="1" t="str">
        <f>IFERROR(__xludf.DUMMYFUNCTION("""COMPUTED_VALUE"""),"India")</f>
        <v>India</v>
      </c>
      <c r="C898" s="1">
        <f>IFERROR(__xludf.DUMMYFUNCTION("""COMPUTED_VALUE"""),441601.0)</f>
        <v>441601</v>
      </c>
      <c r="D898" s="1" t="str">
        <f>IFERROR(__xludf.DUMMYFUNCTION("""COMPUTED_VALUE"""),"Male")</f>
        <v>Male</v>
      </c>
      <c r="E898" s="1" t="str">
        <f>IFERROR(__xludf.DUMMYFUNCTION("""COMPUTED_VALUE"""),"My Parents")</f>
        <v>My Parents</v>
      </c>
      <c r="F898" s="1" t="str">
        <f>IFERROR(__xludf.DUMMYFUNCTION("""COMPUTED_VALUE"""),"Yes, I will earn and do that")</f>
        <v>Yes, I will earn and do that</v>
      </c>
      <c r="G898" s="1" t="str">
        <f>IFERROR(__xludf.DUMMYFUNCTION("""COMPUTED_VALUE"""),"Will work for 3 years or more")</f>
        <v>Will work for 3 years or more</v>
      </c>
      <c r="H898" s="1" t="str">
        <f>IFERROR(__xludf.DUMMYFUNCTION("""COMPUTED_VALUE"""),"Yes")</f>
        <v>Yes</v>
      </c>
      <c r="I898" s="1" t="str">
        <f>IFERROR(__xludf.DUMMYFUNCTION("""COMPUTED_VALUE"""),"Will NOT work for them")</f>
        <v>Will NOT work for them</v>
      </c>
      <c r="J898" s="1">
        <f>IFERROR(__xludf.DUMMYFUNCTION("""COMPUTED_VALUE"""),9.0)</f>
        <v>9</v>
      </c>
      <c r="K898" s="1" t="str">
        <f>IFERROR(__xludf.DUMMYFUNCTION("""COMPUTED_VALUE"""),"Hybrid Working Environment with more than 15 days a month at office")</f>
        <v>Hybrid Working Environment with more than 15 days a month at office</v>
      </c>
      <c r="L898" s="1" t="str">
        <f>IFERROR(__xludf.DUMMYFUNCTION("""COMPUTED_VALUE"""),"Employer who appreciates learning and enables that environment")</f>
        <v>Employer who appreciates learning and enables that environment</v>
      </c>
      <c r="M89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9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898" s="1" t="str">
        <f>IFERROR(__xludf.DUMMYFUNCTION("""COMPUTED_VALUE"""),"Manager who explains what is expected, sets a goal and helps achieve it")</f>
        <v>Manager who explains what is expected, sets a goal and helps achieve it</v>
      </c>
      <c r="P898" s="1" t="str">
        <f>IFERROR(__xludf.DUMMYFUNCTION("""COMPUTED_VALUE"""),"Work with 5 to 6 people in my team")</f>
        <v>Work with 5 to 6 people in my team</v>
      </c>
      <c r="Q898" s="1" t="str">
        <f>IFERROR(__xludf.DUMMYFUNCTION("""COMPUTED_VALUE"""),"Yes, I Understand this is gonna happen everywhere")</f>
        <v>Yes, I Understand this is gonna happen everywhere</v>
      </c>
      <c r="R898" s="1" t="str">
        <f>IFERROR(__xludf.DUMMYFUNCTION("""COMPUTED_VALUE"""),"Will work for 7 years or more")</f>
        <v>Will work for 7 years or more</v>
      </c>
      <c r="S898" s="1"/>
    </row>
    <row r="899">
      <c r="A899" s="2">
        <f>IFERROR(__xludf.DUMMYFUNCTION("""COMPUTED_VALUE"""),45024.31641966435)</f>
        <v>45024.31642</v>
      </c>
      <c r="B899" s="1" t="str">
        <f>IFERROR(__xludf.DUMMYFUNCTION("""COMPUTED_VALUE"""),"India")</f>
        <v>India</v>
      </c>
      <c r="C899" s="1">
        <f>IFERROR(__xludf.DUMMYFUNCTION("""COMPUTED_VALUE"""),400066.0)</f>
        <v>400066</v>
      </c>
      <c r="D899" s="1" t="str">
        <f>IFERROR(__xludf.DUMMYFUNCTION("""COMPUTED_VALUE"""),"Female")</f>
        <v>Female</v>
      </c>
      <c r="E899" s="1" t="str">
        <f>IFERROR(__xludf.DUMMYFUNCTION("""COMPUTED_VALUE"""),"My Parents")</f>
        <v>My Parents</v>
      </c>
      <c r="F899" s="1" t="str">
        <f>IFERROR(__xludf.DUMMYFUNCTION("""COMPUTED_VALUE"""),"Yes, I will earn and do that")</f>
        <v>Yes, I will earn and do that</v>
      </c>
      <c r="G899" s="1" t="str">
        <f>IFERROR(__xludf.DUMMYFUNCTION("""COMPUTED_VALUE"""),"Will work for 3 years or more")</f>
        <v>Will work for 3 years or more</v>
      </c>
      <c r="H899" s="1" t="str">
        <f>IFERROR(__xludf.DUMMYFUNCTION("""COMPUTED_VALUE"""),"No")</f>
        <v>No</v>
      </c>
      <c r="I899" s="1" t="str">
        <f>IFERROR(__xludf.DUMMYFUNCTION("""COMPUTED_VALUE"""),"Will NOT work for them")</f>
        <v>Will NOT work for them</v>
      </c>
      <c r="J899" s="1">
        <f>IFERROR(__xludf.DUMMYFUNCTION("""COMPUTED_VALUE"""),10.0)</f>
        <v>10</v>
      </c>
      <c r="K899" s="1" t="str">
        <f>IFERROR(__xludf.DUMMYFUNCTION("""COMPUTED_VALUE"""),"Fully Remote with Options to travel as and when needed")</f>
        <v>Fully Remote with Options to travel as and when needed</v>
      </c>
      <c r="L899" s="1" t="str">
        <f>IFERROR(__xludf.DUMMYFUNCTION("""COMPUTED_VALUE"""),"Employer who appreciates learning and enables that environment")</f>
        <v>Employer who appreciates learning and enables that environment</v>
      </c>
      <c r="M89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99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899" s="1" t="str">
        <f>IFERROR(__xludf.DUMMYFUNCTION("""COMPUTED_VALUE"""),"Manager who clearly describes what she/he needs")</f>
        <v>Manager who clearly describes what she/he needs</v>
      </c>
      <c r="P899" s="1" t="str">
        <f>IFERROR(__xludf.DUMMYFUNCTION("""COMPUTED_VALUE"""),"Work with 2 to 3 people in my team")</f>
        <v>Work with 2 to 3 people in my team</v>
      </c>
      <c r="Q899" s="1" t="str">
        <f>IFERROR(__xludf.DUMMYFUNCTION("""COMPUTED_VALUE"""),"Yes, I Understand this is gonna happen everywhere")</f>
        <v>Yes, I Understand this is gonna happen everywhere</v>
      </c>
      <c r="R899" s="1" t="str">
        <f>IFERROR(__xludf.DUMMYFUNCTION("""COMPUTED_VALUE"""),"Will work for 7 years or more")</f>
        <v>Will work for 7 years or more</v>
      </c>
      <c r="S899" s="1"/>
    </row>
    <row r="900">
      <c r="A900" s="2">
        <f>IFERROR(__xludf.DUMMYFUNCTION("""COMPUTED_VALUE"""),45024.33165907407)</f>
        <v>45024.33166</v>
      </c>
      <c r="B900" s="1" t="str">
        <f>IFERROR(__xludf.DUMMYFUNCTION("""COMPUTED_VALUE"""),"India")</f>
        <v>India</v>
      </c>
      <c r="C900" s="1">
        <f>IFERROR(__xludf.DUMMYFUNCTION("""COMPUTED_VALUE"""),700102.0)</f>
        <v>700102</v>
      </c>
      <c r="D900" s="1" t="str">
        <f>IFERROR(__xludf.DUMMYFUNCTION("""COMPUTED_VALUE"""),"Male")</f>
        <v>Male</v>
      </c>
      <c r="E900" s="1" t="str">
        <f>IFERROR(__xludf.DUMMYFUNCTION("""COMPUTED_VALUE"""),"People from my circle, but not family members")</f>
        <v>People from my circle, but not family members</v>
      </c>
      <c r="F900" s="1" t="str">
        <f>IFERROR(__xludf.DUMMYFUNCTION("""COMPUTED_VALUE"""),"Yes, I will earn and do that")</f>
        <v>Yes, I will earn and do that</v>
      </c>
      <c r="G900" s="1" t="str">
        <f>IFERROR(__xludf.DUMMYFUNCTION("""COMPUTED_VALUE"""),"This will be hard to do, but if it is the right company I would try")</f>
        <v>This will be hard to do, but if it is the right company I would try</v>
      </c>
      <c r="H900" s="1" t="str">
        <f>IFERROR(__xludf.DUMMYFUNCTION("""COMPUTED_VALUE"""),"No")</f>
        <v>No</v>
      </c>
      <c r="I900" s="1" t="str">
        <f>IFERROR(__xludf.DUMMYFUNCTION("""COMPUTED_VALUE"""),"Will NOT work for them")</f>
        <v>Will NOT work for them</v>
      </c>
      <c r="J900" s="1">
        <f>IFERROR(__xludf.DUMMYFUNCTION("""COMPUTED_VALUE"""),7.0)</f>
        <v>7</v>
      </c>
      <c r="K900" s="1" t="str">
        <f>IFERROR(__xludf.DUMMYFUNCTION("""COMPUTED_VALUE"""),"Hybrid Working Environment with more than 15 days a month at office")</f>
        <v>Hybrid Working Environment with more than 15 days a month at office</v>
      </c>
      <c r="L900" s="1" t="str">
        <f>IFERROR(__xludf.DUMMYFUNCTION("""COMPUTED_VALUE"""),"Employer who appreciates learning and enables that environment")</f>
        <v>Employer who appreciates learning and enables that environment</v>
      </c>
      <c r="M90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90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900" s="1" t="str">
        <f>IFERROR(__xludf.DUMMYFUNCTION("""COMPUTED_VALUE"""),"Manager who clearly describes what she/he needs")</f>
        <v>Manager who clearly describes what she/he needs</v>
      </c>
      <c r="P900" s="1" t="str">
        <f>IFERROR(__xludf.DUMMYFUNCTION("""COMPUTED_VALUE"""),"Work alone, Work with 5 to 6 people in my team")</f>
        <v>Work alone, Work with 5 to 6 people in my team</v>
      </c>
      <c r="Q900" s="1" t="str">
        <f>IFERROR(__xludf.DUMMYFUNCTION("""COMPUTED_VALUE"""),"Yes, I Understand this is gonna happen everywhere")</f>
        <v>Yes, I Understand this is gonna happen everywhere</v>
      </c>
      <c r="R900" s="1" t="str">
        <f>IFERROR(__xludf.DUMMYFUNCTION("""COMPUTED_VALUE"""),"No way")</f>
        <v>No way</v>
      </c>
      <c r="S900" s="1"/>
    </row>
    <row r="901">
      <c r="A901" s="2">
        <f>IFERROR(__xludf.DUMMYFUNCTION("""COMPUTED_VALUE"""),45024.335386203704)</f>
        <v>45024.33539</v>
      </c>
      <c r="B901" s="1" t="str">
        <f>IFERROR(__xludf.DUMMYFUNCTION("""COMPUTED_VALUE"""),"India")</f>
        <v>India</v>
      </c>
      <c r="C901" s="1">
        <f>IFERROR(__xludf.DUMMYFUNCTION("""COMPUTED_VALUE"""),412308.0)</f>
        <v>412308</v>
      </c>
      <c r="D901" s="1" t="str">
        <f>IFERROR(__xludf.DUMMYFUNCTION("""COMPUTED_VALUE"""),"Male")</f>
        <v>Male</v>
      </c>
      <c r="E901" s="1" t="str">
        <f>IFERROR(__xludf.DUMMYFUNCTION("""COMPUTED_VALUE"""),"My Parents")</f>
        <v>My Parents</v>
      </c>
      <c r="F901" s="1" t="str">
        <f>IFERROR(__xludf.DUMMYFUNCTION("""COMPUTED_VALUE"""),"No, But if someone could bare the cost I will")</f>
        <v>No, But if someone could bare the cost I will</v>
      </c>
      <c r="G901" s="1" t="str">
        <f>IFERROR(__xludf.DUMMYFUNCTION("""COMPUTED_VALUE"""),"Will work for 3 years or more")</f>
        <v>Will work for 3 years or more</v>
      </c>
      <c r="H901" s="1" t="str">
        <f>IFERROR(__xludf.DUMMYFUNCTION("""COMPUTED_VALUE"""),"No")</f>
        <v>No</v>
      </c>
      <c r="I901" s="1" t="str">
        <f>IFERROR(__xludf.DUMMYFUNCTION("""COMPUTED_VALUE"""),"Will NOT work for them")</f>
        <v>Will NOT work for them</v>
      </c>
      <c r="J901" s="1">
        <f>IFERROR(__xludf.DUMMYFUNCTION("""COMPUTED_VALUE"""),7.0)</f>
        <v>7</v>
      </c>
      <c r="K901" s="1" t="str">
        <f>IFERROR(__xludf.DUMMYFUNCTION("""COMPUTED_VALUE"""),"Fully Remote with Options to travel as and when needed")</f>
        <v>Fully Remote with Options to travel as and when needed</v>
      </c>
      <c r="L9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0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901" s="1" t="str">
        <f>IFERROR(__xludf.DUMMYFUNCTION("""COMPUTED_VALUE"""),"Manager who explains what is expected, sets a goal and helps achieve it")</f>
        <v>Manager who explains what is expected, sets a goal and helps achieve it</v>
      </c>
      <c r="P901" s="1" t="str">
        <f>IFERROR(__xludf.DUMMYFUNCTION("""COMPUTED_VALUE"""),"Work with 7 to 10 or more people in my team")</f>
        <v>Work with 7 to 10 or more people in my team</v>
      </c>
      <c r="Q901" s="1" t="str">
        <f>IFERROR(__xludf.DUMMYFUNCTION("""COMPUTED_VALUE"""),"No")</f>
        <v>No</v>
      </c>
      <c r="R901" s="1" t="str">
        <f>IFERROR(__xludf.DUMMYFUNCTION("""COMPUTED_VALUE"""),"This will be hard to do, but if it is the right company I would try")</f>
        <v>This will be hard to do, but if it is the right company I would try</v>
      </c>
      <c r="S901" s="1"/>
    </row>
    <row r="902">
      <c r="A902" s="2">
        <f>IFERROR(__xludf.DUMMYFUNCTION("""COMPUTED_VALUE"""),45024.337555254635)</f>
        <v>45024.33756</v>
      </c>
      <c r="B902" s="1" t="str">
        <f>IFERROR(__xludf.DUMMYFUNCTION("""COMPUTED_VALUE"""),"India")</f>
        <v>India</v>
      </c>
      <c r="C902" s="1">
        <f>IFERROR(__xludf.DUMMYFUNCTION("""COMPUTED_VALUE"""),313001.0)</f>
        <v>313001</v>
      </c>
      <c r="D902" s="1" t="str">
        <f>IFERROR(__xludf.DUMMYFUNCTION("""COMPUTED_VALUE"""),"Male")</f>
        <v>Male</v>
      </c>
      <c r="E902" s="1" t="str">
        <f>IFERROR(__xludf.DUMMYFUNCTION("""COMPUTED_VALUE"""),"My Parents")</f>
        <v>My Parents</v>
      </c>
      <c r="F902" s="1" t="str">
        <f>IFERROR(__xludf.DUMMYFUNCTION("""COMPUTED_VALUE"""),"Yes, I will earn and do that")</f>
        <v>Yes, I will earn and do that</v>
      </c>
      <c r="G902" s="1" t="str">
        <f>IFERROR(__xludf.DUMMYFUNCTION("""COMPUTED_VALUE"""),"This will be hard to do, but if it is the right company I would try")</f>
        <v>This will be hard to do, but if it is the right company I would try</v>
      </c>
      <c r="H902" s="1" t="str">
        <f>IFERROR(__xludf.DUMMYFUNCTION("""COMPUTED_VALUE"""),"No")</f>
        <v>No</v>
      </c>
      <c r="I902" s="1" t="str">
        <f>IFERROR(__xludf.DUMMYFUNCTION("""COMPUTED_VALUE"""),"Will NOT work for them")</f>
        <v>Will NOT work for them</v>
      </c>
      <c r="J902" s="1">
        <f>IFERROR(__xludf.DUMMYFUNCTION("""COMPUTED_VALUE"""),1.0)</f>
        <v>1</v>
      </c>
      <c r="K902" s="1" t="str">
        <f>IFERROR(__xludf.DUMMYFUNCTION("""COMPUTED_VALUE"""),"Every Day Office Environment")</f>
        <v>Every Day Office Environment</v>
      </c>
      <c r="L902" s="1" t="str">
        <f>IFERROR(__xludf.DUMMYFUNCTION("""COMPUTED_VALUE"""),"Employer who appreciates learning and enables that environment")</f>
        <v>Employer who appreciates learning and enables that environment</v>
      </c>
      <c r="M902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902" s="1" t="str">
        <f>IFERROR(__xludf.DUMMYFUNCTION("""COMPUTED_VALUE"""),"Design and Develop amazing software, Work as a freelancer and do my thing my way, Entrepreneur or Start Up, Manufacturing / Oil and Gas/ Construction / Hard Physical Work related")</f>
        <v>Design and Develop amazing software, Work as a freelancer and do my thing my way, Entrepreneur or Start Up, Manufacturing / Oil and Gas/ Construction / Hard Physical Work related</v>
      </c>
      <c r="O902" s="1" t="str">
        <f>IFERROR(__xludf.DUMMYFUNCTION("""COMPUTED_VALUE"""),"Manager who sets goal and helps me achieve it")</f>
        <v>Manager who sets goal and helps me achieve it</v>
      </c>
      <c r="P902" s="1" t="str">
        <f>IFERROR(__xludf.DUMMYFUNCTION("""COMPUTED_VALUE"""),"Work with 5 to 6 people in my team")</f>
        <v>Work with 5 to 6 people in my team</v>
      </c>
      <c r="Q902" s="1" t="str">
        <f>IFERROR(__xludf.DUMMYFUNCTION("""COMPUTED_VALUE"""),"No")</f>
        <v>No</v>
      </c>
      <c r="R902" s="1" t="str">
        <f>IFERROR(__xludf.DUMMYFUNCTION("""COMPUTED_VALUE"""),"This will be hard to do, but if it is the right company I would try")</f>
        <v>This will be hard to do, but if it is the right company I would try</v>
      </c>
      <c r="S902" s="1"/>
    </row>
    <row r="903">
      <c r="A903" s="2">
        <f>IFERROR(__xludf.DUMMYFUNCTION("""COMPUTED_VALUE"""),45024.36702336806)</f>
        <v>45024.36702</v>
      </c>
      <c r="B903" s="1" t="str">
        <f>IFERROR(__xludf.DUMMYFUNCTION("""COMPUTED_VALUE"""),"India")</f>
        <v>India</v>
      </c>
      <c r="C903" s="1">
        <f>IFERROR(__xludf.DUMMYFUNCTION("""COMPUTED_VALUE"""),500039.0)</f>
        <v>500039</v>
      </c>
      <c r="D903" s="1" t="str">
        <f>IFERROR(__xludf.DUMMYFUNCTION("""COMPUTED_VALUE"""),"Female")</f>
        <v>Female</v>
      </c>
      <c r="E903" s="1" t="str">
        <f>IFERROR(__xludf.DUMMYFUNCTION("""COMPUTED_VALUE"""),"Influencers who had successful careers")</f>
        <v>Influencers who had successful careers</v>
      </c>
      <c r="F903" s="1" t="str">
        <f>IFERROR(__xludf.DUMMYFUNCTION("""COMPUTED_VALUE"""),"Yes, I will earn and do that")</f>
        <v>Yes, I will earn and do that</v>
      </c>
      <c r="G903" s="1" t="str">
        <f>IFERROR(__xludf.DUMMYFUNCTION("""COMPUTED_VALUE"""),"Will work for 3 years or more")</f>
        <v>Will work for 3 years or more</v>
      </c>
      <c r="H903" s="1" t="str">
        <f>IFERROR(__xludf.DUMMYFUNCTION("""COMPUTED_VALUE"""),"Yes")</f>
        <v>Yes</v>
      </c>
      <c r="I903" s="1" t="str">
        <f>IFERROR(__xludf.DUMMYFUNCTION("""COMPUTED_VALUE"""),"Will work for them")</f>
        <v>Will work for them</v>
      </c>
      <c r="J903" s="1">
        <f>IFERROR(__xludf.DUMMYFUNCTION("""COMPUTED_VALUE"""),8.0)</f>
        <v>8</v>
      </c>
      <c r="K903" s="1" t="str">
        <f>IFERROR(__xludf.DUMMYFUNCTION("""COMPUTED_VALUE"""),"Fully Remote with Options to travel as and when needed")</f>
        <v>Fully Remote with Options to travel as and when needed</v>
      </c>
      <c r="L903" s="1" t="str">
        <f>IFERROR(__xludf.DUMMYFUNCTION("""COMPUTED_VALUE"""),"Employer who appreciates learning and enables that environment")</f>
        <v>Employer who appreciates learning and enables that environment</v>
      </c>
      <c r="M90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0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903" s="1" t="str">
        <f>IFERROR(__xludf.DUMMYFUNCTION("""COMPUTED_VALUE"""),"Manager who explains what is expected, sets a goal and helps achieve it")</f>
        <v>Manager who explains what is expected, sets a goal and helps achieve it</v>
      </c>
      <c r="P90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903" s="1" t="str">
        <f>IFERROR(__xludf.DUMMYFUNCTION("""COMPUTED_VALUE"""),"Yes, I Understand this is gonna happen everywhere")</f>
        <v>Yes, I Understand this is gonna happen everywhere</v>
      </c>
      <c r="R903" s="1" t="str">
        <f>IFERROR(__xludf.DUMMYFUNCTION("""COMPUTED_VALUE"""),"This will be hard to do, but if it is the right company I would try")</f>
        <v>This will be hard to do, but if it is the right company I would try</v>
      </c>
      <c r="S903" s="1"/>
    </row>
    <row r="904">
      <c r="A904" s="2">
        <f>IFERROR(__xludf.DUMMYFUNCTION("""COMPUTED_VALUE"""),45024.376520833335)</f>
        <v>45024.37652</v>
      </c>
      <c r="B904" s="1" t="str">
        <f>IFERROR(__xludf.DUMMYFUNCTION("""COMPUTED_VALUE"""),"India")</f>
        <v>India</v>
      </c>
      <c r="C904" s="1">
        <f>IFERROR(__xludf.DUMMYFUNCTION("""COMPUTED_VALUE"""),580023.0)</f>
        <v>580023</v>
      </c>
      <c r="D904" s="1" t="str">
        <f>IFERROR(__xludf.DUMMYFUNCTION("""COMPUTED_VALUE"""),"Male")</f>
        <v>Male</v>
      </c>
      <c r="E904" s="1" t="str">
        <f>IFERROR(__xludf.DUMMYFUNCTION("""COMPUTED_VALUE"""),"People who have changed the world for better")</f>
        <v>People who have changed the world for better</v>
      </c>
      <c r="F904" s="1" t="str">
        <f>IFERROR(__xludf.DUMMYFUNCTION("""COMPUTED_VALUE"""),"Yes, I will earn and do that")</f>
        <v>Yes, I will earn and do that</v>
      </c>
      <c r="G904" s="1" t="str">
        <f>IFERROR(__xludf.DUMMYFUNCTION("""COMPUTED_VALUE"""),"This will be hard to do, but if it is the right company I would try")</f>
        <v>This will be hard to do, but if it is the right company I would try</v>
      </c>
      <c r="H904" s="1" t="str">
        <f>IFERROR(__xludf.DUMMYFUNCTION("""COMPUTED_VALUE"""),"No")</f>
        <v>No</v>
      </c>
      <c r="I904" s="1" t="str">
        <f>IFERROR(__xludf.DUMMYFUNCTION("""COMPUTED_VALUE"""),"Will NOT work for them")</f>
        <v>Will NOT work for them</v>
      </c>
      <c r="J904" s="1">
        <f>IFERROR(__xludf.DUMMYFUNCTION("""COMPUTED_VALUE"""),1.0)</f>
        <v>1</v>
      </c>
      <c r="K904" s="1" t="str">
        <f>IFERROR(__xludf.DUMMYFUNCTION("""COMPUTED_VALUE"""),"Fully Remote with Options to travel as and when needed")</f>
        <v>Fully Remote with Options to travel as and when needed</v>
      </c>
      <c r="L9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04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904" s="1" t="str">
        <f>IFERROR(__xludf.DUMMYFUNCTION("""COMPUTED_VALUE"""),"Manager who explains what is expected, sets a goal and helps achieve it")</f>
        <v>Manager who explains what is expected, sets a goal and helps achieve it</v>
      </c>
      <c r="P904" s="1" t="str">
        <f>IFERROR(__xludf.DUMMYFUNCTION("""COMPUTED_VALUE"""),"Work with 5 to 6 people in my team")</f>
        <v>Work with 5 to 6 people in my team</v>
      </c>
      <c r="Q904" s="1" t="str">
        <f>IFERROR(__xludf.DUMMYFUNCTION("""COMPUTED_VALUE"""),"No")</f>
        <v>No</v>
      </c>
      <c r="R904" s="1" t="str">
        <f>IFERROR(__xludf.DUMMYFUNCTION("""COMPUTED_VALUE"""),"This will be hard to do, but if it is the right company I would try")</f>
        <v>This will be hard to do, but if it is the right company I would try</v>
      </c>
      <c r="S904" s="1"/>
    </row>
    <row r="905">
      <c r="A905" s="2">
        <f>IFERROR(__xludf.DUMMYFUNCTION("""COMPUTED_VALUE"""),45024.380010925925)</f>
        <v>45024.38001</v>
      </c>
      <c r="B905" s="1" t="str">
        <f>IFERROR(__xludf.DUMMYFUNCTION("""COMPUTED_VALUE"""),"India")</f>
        <v>India</v>
      </c>
      <c r="C905" s="1">
        <f>IFERROR(__xludf.DUMMYFUNCTION("""COMPUTED_VALUE"""),515211.0)</f>
        <v>515211</v>
      </c>
      <c r="D905" s="1" t="str">
        <f>IFERROR(__xludf.DUMMYFUNCTION("""COMPUTED_VALUE"""),"Male")</f>
        <v>Male</v>
      </c>
      <c r="E905" s="1" t="str">
        <f>IFERROR(__xludf.DUMMYFUNCTION("""COMPUTED_VALUE"""),"People from my circle, but not family members")</f>
        <v>People from my circle, but not family members</v>
      </c>
      <c r="F905" s="1" t="str">
        <f>IFERROR(__xludf.DUMMYFUNCTION("""COMPUTED_VALUE"""),"No I would not be pursuing Higher Education outside of India")</f>
        <v>No I would not be pursuing Higher Education outside of India</v>
      </c>
      <c r="G905" s="1" t="str">
        <f>IFERROR(__xludf.DUMMYFUNCTION("""COMPUTED_VALUE"""),"Will work for 3 years or more")</f>
        <v>Will work for 3 years or more</v>
      </c>
      <c r="H905" s="1" t="str">
        <f>IFERROR(__xludf.DUMMYFUNCTION("""COMPUTED_VALUE"""),"No")</f>
        <v>No</v>
      </c>
      <c r="I905" s="1" t="str">
        <f>IFERROR(__xludf.DUMMYFUNCTION("""COMPUTED_VALUE"""),"Will work for them")</f>
        <v>Will work for them</v>
      </c>
      <c r="J905" s="1">
        <f>IFERROR(__xludf.DUMMYFUNCTION("""COMPUTED_VALUE"""),7.0)</f>
        <v>7</v>
      </c>
      <c r="K905" s="1" t="str">
        <f>IFERROR(__xludf.DUMMYFUNCTION("""COMPUTED_VALUE"""),"Every Day Office Environment")</f>
        <v>Every Day Office Environment</v>
      </c>
      <c r="L905" s="1" t="str">
        <f>IFERROR(__xludf.DUMMYFUNCTION("""COMPUTED_VALUE"""),"Employer who appreciates learning and enables that environment")</f>
        <v>Employer who appreciates learning and enables that environment</v>
      </c>
      <c r="M90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905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905" s="1" t="str">
        <f>IFERROR(__xludf.DUMMYFUNCTION("""COMPUTED_VALUE"""),"Manager who sets targets and expects me to achieve it")</f>
        <v>Manager who sets targets and expects me to achieve it</v>
      </c>
      <c r="P905" s="1" t="str">
        <f>IFERROR(__xludf.DUMMYFUNCTION("""COMPUTED_VALUE"""),"Work with 5 to 6 people in my team")</f>
        <v>Work with 5 to 6 people in my team</v>
      </c>
      <c r="Q905" s="1" t="str">
        <f>IFERROR(__xludf.DUMMYFUNCTION("""COMPUTED_VALUE"""),"I have NO other choice")</f>
        <v>I have NO other choice</v>
      </c>
      <c r="R905" s="1" t="str">
        <f>IFERROR(__xludf.DUMMYFUNCTION("""COMPUTED_VALUE"""),"No way")</f>
        <v>No way</v>
      </c>
      <c r="S905" s="1"/>
    </row>
    <row r="906">
      <c r="A906" s="2">
        <f>IFERROR(__xludf.DUMMYFUNCTION("""COMPUTED_VALUE"""),45024.406070474535)</f>
        <v>45024.40607</v>
      </c>
      <c r="B906" s="1" t="str">
        <f>IFERROR(__xludf.DUMMYFUNCTION("""COMPUTED_VALUE"""),"Others")</f>
        <v>Others</v>
      </c>
      <c r="C906" s="1">
        <f>IFERROR(__xludf.DUMMYFUNCTION("""COMPUTED_VALUE"""),75400.0)</f>
        <v>75400</v>
      </c>
      <c r="D906" s="1" t="str">
        <f>IFERROR(__xludf.DUMMYFUNCTION("""COMPUTED_VALUE"""),"Female")</f>
        <v>Female</v>
      </c>
      <c r="E906" s="1" t="str">
        <f>IFERROR(__xludf.DUMMYFUNCTION("""COMPUTED_VALUE"""),"Influencers who had successful careers")</f>
        <v>Influencers who had successful careers</v>
      </c>
      <c r="F906" s="1" t="str">
        <f>IFERROR(__xludf.DUMMYFUNCTION("""COMPUTED_VALUE"""),"Yes, I will earn and do that")</f>
        <v>Yes, I will earn and do that</v>
      </c>
      <c r="G906" s="1" t="str">
        <f>IFERROR(__xludf.DUMMYFUNCTION("""COMPUTED_VALUE"""),"Will work for 3 years or more")</f>
        <v>Will work for 3 years or more</v>
      </c>
      <c r="H906" s="1" t="str">
        <f>IFERROR(__xludf.DUMMYFUNCTION("""COMPUTED_VALUE"""),"Yes")</f>
        <v>Yes</v>
      </c>
      <c r="I906" s="1" t="str">
        <f>IFERROR(__xludf.DUMMYFUNCTION("""COMPUTED_VALUE"""),"Will work for them")</f>
        <v>Will work for them</v>
      </c>
      <c r="J906" s="1">
        <f>IFERROR(__xludf.DUMMYFUNCTION("""COMPUTED_VALUE"""),6.0)</f>
        <v>6</v>
      </c>
      <c r="K906" s="1" t="str">
        <f>IFERROR(__xludf.DUMMYFUNCTION("""COMPUTED_VALUE"""),"Hybrid Working Environment with less than 3 days a month at office")</f>
        <v>Hybrid Working Environment with less than 3 days a month at office</v>
      </c>
      <c r="L906" s="1" t="str">
        <f>IFERROR(__xludf.DUMMYFUNCTION("""COMPUTED_VALUE"""),"Employer who appreciates learning and enables that environment")</f>
        <v>Employer who appreciates learning and enables that environment</v>
      </c>
      <c r="M90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06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906" s="1" t="str">
        <f>IFERROR(__xludf.DUMMYFUNCTION("""COMPUTED_VALUE"""),"Manager who explains what is expected, sets a goal and helps achieve it")</f>
        <v>Manager who explains what is expected, sets a goal and helps achieve it</v>
      </c>
      <c r="P906" s="1" t="str">
        <f>IFERROR(__xludf.DUMMYFUNCTION("""COMPUTED_VALUE"""),"Work with 2 to 3 people in my team")</f>
        <v>Work with 2 to 3 people in my team</v>
      </c>
      <c r="Q906" s="1" t="str">
        <f>IFERROR(__xludf.DUMMYFUNCTION("""COMPUTED_VALUE"""),"Yes, I Understand this is gonna happen everywhere")</f>
        <v>Yes, I Understand this is gonna happen everywhere</v>
      </c>
      <c r="R906" s="1" t="str">
        <f>IFERROR(__xludf.DUMMYFUNCTION("""COMPUTED_VALUE"""),"No way")</f>
        <v>No way</v>
      </c>
      <c r="S906" s="1"/>
    </row>
    <row r="907">
      <c r="A907" s="2">
        <f>IFERROR(__xludf.DUMMYFUNCTION("""COMPUTED_VALUE"""),45024.41667872685)</f>
        <v>45024.41668</v>
      </c>
      <c r="B907" s="1" t="str">
        <f>IFERROR(__xludf.DUMMYFUNCTION("""COMPUTED_VALUE"""),"India")</f>
        <v>India</v>
      </c>
      <c r="C907" s="1">
        <f>IFERROR(__xludf.DUMMYFUNCTION("""COMPUTED_VALUE"""),134109.0)</f>
        <v>134109</v>
      </c>
      <c r="D907" s="1" t="str">
        <f>IFERROR(__xludf.DUMMYFUNCTION("""COMPUTED_VALUE"""),"Male")</f>
        <v>Male</v>
      </c>
      <c r="E907" s="1" t="str">
        <f>IFERROR(__xludf.DUMMYFUNCTION("""COMPUTED_VALUE"""),"People from my circle, but not family members")</f>
        <v>People from my circle, but not family members</v>
      </c>
      <c r="F907" s="1" t="str">
        <f>IFERROR(__xludf.DUMMYFUNCTION("""COMPUTED_VALUE"""),"No, But if someone could bare the cost I will")</f>
        <v>No, But if someone could bare the cost I will</v>
      </c>
      <c r="G907" s="1" t="str">
        <f>IFERROR(__xludf.DUMMYFUNCTION("""COMPUTED_VALUE"""),"This will be hard to do, but if it is the right company I would try")</f>
        <v>This will be hard to do, but if it is the right company I would try</v>
      </c>
      <c r="H907" s="1" t="str">
        <f>IFERROR(__xludf.DUMMYFUNCTION("""COMPUTED_VALUE"""),"No")</f>
        <v>No</v>
      </c>
      <c r="I907" s="1" t="str">
        <f>IFERROR(__xludf.DUMMYFUNCTION("""COMPUTED_VALUE"""),"Will NOT work for them")</f>
        <v>Will NOT work for them</v>
      </c>
      <c r="J907" s="1">
        <f>IFERROR(__xludf.DUMMYFUNCTION("""COMPUTED_VALUE"""),7.0)</f>
        <v>7</v>
      </c>
      <c r="K907" s="1" t="str">
        <f>IFERROR(__xludf.DUMMYFUNCTION("""COMPUTED_VALUE"""),"Hybrid Working Environment with more than 15 days a month at office")</f>
        <v>Hybrid Working Environment with more than 15 days a month at office</v>
      </c>
      <c r="L9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07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907" s="1" t="str">
        <f>IFERROR(__xludf.DUMMYFUNCTION("""COMPUTED_VALUE"""),"Manager who explains what is expected, sets a goal and helps achieve it")</f>
        <v>Manager who explains what is expected, sets a goal and helps achieve it</v>
      </c>
      <c r="P907" s="1" t="str">
        <f>IFERROR(__xludf.DUMMYFUNCTION("""COMPUTED_VALUE"""),"Work with 5 to 6 people in my team")</f>
        <v>Work with 5 to 6 people in my team</v>
      </c>
      <c r="Q907" s="1" t="str">
        <f>IFERROR(__xludf.DUMMYFUNCTION("""COMPUTED_VALUE"""),"Yes, I Understand this is gonna happen everywhere")</f>
        <v>Yes, I Understand this is gonna happen everywhere</v>
      </c>
      <c r="R907" s="1" t="str">
        <f>IFERROR(__xludf.DUMMYFUNCTION("""COMPUTED_VALUE"""),"No way")</f>
        <v>No way</v>
      </c>
      <c r="S907" s="1"/>
    </row>
    <row r="908">
      <c r="A908" s="2">
        <f>IFERROR(__xludf.DUMMYFUNCTION("""COMPUTED_VALUE"""),45024.41672483797)</f>
        <v>45024.41672</v>
      </c>
      <c r="B908" s="1" t="str">
        <f>IFERROR(__xludf.DUMMYFUNCTION("""COMPUTED_VALUE"""),"India")</f>
        <v>India</v>
      </c>
      <c r="C908" s="1">
        <f>IFERROR(__xludf.DUMMYFUNCTION("""COMPUTED_VALUE"""),517501.0)</f>
        <v>517501</v>
      </c>
      <c r="D908" s="1" t="str">
        <f>IFERROR(__xludf.DUMMYFUNCTION("""COMPUTED_VALUE"""),"Female")</f>
        <v>Female</v>
      </c>
      <c r="E908" s="1" t="str">
        <f>IFERROR(__xludf.DUMMYFUNCTION("""COMPUTED_VALUE"""),"Influencers who had successful careers")</f>
        <v>Influencers who had successful careers</v>
      </c>
      <c r="F908" s="1" t="str">
        <f>IFERROR(__xludf.DUMMYFUNCTION("""COMPUTED_VALUE"""),"Yes, I will earn and do that")</f>
        <v>Yes, I will earn and do that</v>
      </c>
      <c r="G908" s="1" t="str">
        <f>IFERROR(__xludf.DUMMYFUNCTION("""COMPUTED_VALUE"""),"This will be hard to do, but if it is the right company I would try")</f>
        <v>This will be hard to do, but if it is the right company I would try</v>
      </c>
      <c r="H908" s="1" t="str">
        <f>IFERROR(__xludf.DUMMYFUNCTION("""COMPUTED_VALUE"""),"Yes")</f>
        <v>Yes</v>
      </c>
      <c r="I908" s="1" t="str">
        <f>IFERROR(__xludf.DUMMYFUNCTION("""COMPUTED_VALUE"""),"Will NOT work for them")</f>
        <v>Will NOT work for them</v>
      </c>
      <c r="J908" s="1">
        <f>IFERROR(__xludf.DUMMYFUNCTION("""COMPUTED_VALUE"""),3.0)</f>
        <v>3</v>
      </c>
      <c r="K908" s="1" t="str">
        <f>IFERROR(__xludf.DUMMYFUNCTION("""COMPUTED_VALUE"""),"Hybrid Working Environment with more than 15 days a month at office")</f>
        <v>Hybrid Working Environment with more than 15 days a month at office</v>
      </c>
      <c r="L9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08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908" s="1" t="str">
        <f>IFERROR(__xludf.DUMMYFUNCTION("""COMPUTED_VALUE"""),"Manager who explains what is expected, sets a goal and helps achieve it")</f>
        <v>Manager who explains what is expected, sets a goal and helps achieve it</v>
      </c>
      <c r="P90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908" s="1" t="str">
        <f>IFERROR(__xludf.DUMMYFUNCTION("""COMPUTED_VALUE"""),"No")</f>
        <v>No</v>
      </c>
      <c r="R908" s="1" t="str">
        <f>IFERROR(__xludf.DUMMYFUNCTION("""COMPUTED_VALUE"""),"No way")</f>
        <v>No way</v>
      </c>
      <c r="S908" s="1"/>
    </row>
    <row r="909">
      <c r="A909" s="2">
        <f>IFERROR(__xludf.DUMMYFUNCTION("""COMPUTED_VALUE"""),45024.41975512731)</f>
        <v>45024.41976</v>
      </c>
      <c r="B909" s="1" t="str">
        <f>IFERROR(__xludf.DUMMYFUNCTION("""COMPUTED_VALUE"""),"India")</f>
        <v>India</v>
      </c>
      <c r="C909" s="1">
        <f>IFERROR(__xludf.DUMMYFUNCTION("""COMPUTED_VALUE"""),600036.0)</f>
        <v>600036</v>
      </c>
      <c r="D909" s="1" t="str">
        <f>IFERROR(__xludf.DUMMYFUNCTION("""COMPUTED_VALUE"""),"Male")</f>
        <v>Male</v>
      </c>
      <c r="E909" s="1" t="str">
        <f>IFERROR(__xludf.DUMMYFUNCTION("""COMPUTED_VALUE"""),"People from my circle, but not family members")</f>
        <v>People from my circle, but not family members</v>
      </c>
      <c r="F909" s="1" t="str">
        <f>IFERROR(__xludf.DUMMYFUNCTION("""COMPUTED_VALUE"""),"No, But if someone could bare the cost I will")</f>
        <v>No, But if someone could bare the cost I will</v>
      </c>
      <c r="G909" s="1" t="str">
        <f>IFERROR(__xludf.DUMMYFUNCTION("""COMPUTED_VALUE"""),"Will work for 3 years or more")</f>
        <v>Will work for 3 years or more</v>
      </c>
      <c r="H909" s="1" t="str">
        <f>IFERROR(__xludf.DUMMYFUNCTION("""COMPUTED_VALUE"""),"No")</f>
        <v>No</v>
      </c>
      <c r="I909" s="1" t="str">
        <f>IFERROR(__xludf.DUMMYFUNCTION("""COMPUTED_VALUE"""),"Will NOT work for them")</f>
        <v>Will NOT work for them</v>
      </c>
      <c r="J909" s="1">
        <f>IFERROR(__xludf.DUMMYFUNCTION("""COMPUTED_VALUE"""),8.0)</f>
        <v>8</v>
      </c>
      <c r="K909" s="1" t="str">
        <f>IFERROR(__xludf.DUMMYFUNCTION("""COMPUTED_VALUE"""),"Hybrid Working Environment with less than 3 days a month at office")</f>
        <v>Hybrid Working Environment with less than 3 days a month at office</v>
      </c>
      <c r="L9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09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909" s="1" t="str">
        <f>IFERROR(__xludf.DUMMYFUNCTION("""COMPUTED_VALUE"""),"Manager who explains what is expected, sets a goal and helps achieve it")</f>
        <v>Manager who explains what is expected, sets a goal and helps achieve it</v>
      </c>
      <c r="P909" s="1" t="str">
        <f>IFERROR(__xludf.DUMMYFUNCTION("""COMPUTED_VALUE"""),"Work with 2 to 3 people in my team")</f>
        <v>Work with 2 to 3 people in my team</v>
      </c>
      <c r="Q909" s="1" t="str">
        <f>IFERROR(__xludf.DUMMYFUNCTION("""COMPUTED_VALUE"""),"I have NO other choice")</f>
        <v>I have NO other choice</v>
      </c>
      <c r="R909" s="1" t="str">
        <f>IFERROR(__xludf.DUMMYFUNCTION("""COMPUTED_VALUE"""),"This will be hard to do, but if it is the right company I would try")</f>
        <v>This will be hard to do, but if it is the right company I would try</v>
      </c>
      <c r="S909" s="1"/>
    </row>
    <row r="910">
      <c r="A910" s="2">
        <f>IFERROR(__xludf.DUMMYFUNCTION("""COMPUTED_VALUE"""),45024.42998184028)</f>
        <v>45024.42998</v>
      </c>
      <c r="B910" s="1" t="str">
        <f>IFERROR(__xludf.DUMMYFUNCTION("""COMPUTED_VALUE"""),"India")</f>
        <v>India</v>
      </c>
      <c r="C910" s="1">
        <f>IFERROR(__xludf.DUMMYFUNCTION("""COMPUTED_VALUE"""),751007.0)</f>
        <v>751007</v>
      </c>
      <c r="D910" s="1" t="str">
        <f>IFERROR(__xludf.DUMMYFUNCTION("""COMPUTED_VALUE"""),"Male")</f>
        <v>Male</v>
      </c>
      <c r="E910" s="1" t="str">
        <f>IFERROR(__xludf.DUMMYFUNCTION("""COMPUTED_VALUE"""),"My Parents")</f>
        <v>My Parents</v>
      </c>
      <c r="F910" s="1" t="str">
        <f>IFERROR(__xludf.DUMMYFUNCTION("""COMPUTED_VALUE"""),"Yes, I will earn and do that")</f>
        <v>Yes, I will earn and do that</v>
      </c>
      <c r="G910" s="1" t="str">
        <f>IFERROR(__xludf.DUMMYFUNCTION("""COMPUTED_VALUE"""),"This will be hard to do, but if it is the right company I would try")</f>
        <v>This will be hard to do, but if it is the right company I would try</v>
      </c>
      <c r="H910" s="1" t="str">
        <f>IFERROR(__xludf.DUMMYFUNCTION("""COMPUTED_VALUE"""),"No")</f>
        <v>No</v>
      </c>
      <c r="I910" s="1" t="str">
        <f>IFERROR(__xludf.DUMMYFUNCTION("""COMPUTED_VALUE"""),"Will NOT work for them")</f>
        <v>Will NOT work for them</v>
      </c>
      <c r="J910" s="1">
        <f>IFERROR(__xludf.DUMMYFUNCTION("""COMPUTED_VALUE"""),7.0)</f>
        <v>7</v>
      </c>
      <c r="K910" s="1" t="str">
        <f>IFERROR(__xludf.DUMMYFUNCTION("""COMPUTED_VALUE"""),"Fully Remote with Options to travel as and when needed")</f>
        <v>Fully Remote with Options to travel as and when needed</v>
      </c>
      <c r="L9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0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910" s="1" t="str">
        <f>IFERROR(__xludf.DUMMYFUNCTION("""COMPUTED_VALUE"""),"Manager who clearly describes what she/he needs")</f>
        <v>Manager who clearly describes what she/he needs</v>
      </c>
      <c r="P910" s="1" t="str">
        <f>IFERROR(__xludf.DUMMYFUNCTION("""COMPUTED_VALUE"""),"Work with 7 to 10 or more people in my team")</f>
        <v>Work with 7 to 10 or more people in my team</v>
      </c>
      <c r="Q910" s="1" t="str">
        <f>IFERROR(__xludf.DUMMYFUNCTION("""COMPUTED_VALUE"""),"Yes, I Understand this is gonna happen everywhere")</f>
        <v>Yes, I Understand this is gonna happen everywhere</v>
      </c>
      <c r="R910" s="1" t="str">
        <f>IFERROR(__xludf.DUMMYFUNCTION("""COMPUTED_VALUE"""),"This will be hard to do, but if it is the right company I would try")</f>
        <v>This will be hard to do, but if it is the right company I would try</v>
      </c>
      <c r="S910" s="1"/>
    </row>
    <row r="911">
      <c r="A911" s="2">
        <f>IFERROR(__xludf.DUMMYFUNCTION("""COMPUTED_VALUE"""),45024.43951693287)</f>
        <v>45024.43952</v>
      </c>
      <c r="B911" s="1" t="str">
        <f>IFERROR(__xludf.DUMMYFUNCTION("""COMPUTED_VALUE"""),"India")</f>
        <v>India</v>
      </c>
      <c r="C911" s="1">
        <f>IFERROR(__xludf.DUMMYFUNCTION("""COMPUTED_VALUE"""),700091.0)</f>
        <v>700091</v>
      </c>
      <c r="D911" s="1" t="str">
        <f>IFERROR(__xludf.DUMMYFUNCTION("""COMPUTED_VALUE"""),"Female")</f>
        <v>Female</v>
      </c>
      <c r="E911" s="1" t="str">
        <f>IFERROR(__xludf.DUMMYFUNCTION("""COMPUTED_VALUE"""),"People from my circle, but not family members")</f>
        <v>People from my circle, but not family members</v>
      </c>
      <c r="F911" s="1" t="str">
        <f>IFERROR(__xludf.DUMMYFUNCTION("""COMPUTED_VALUE"""),"No I would not be pursuing Higher Education outside of India")</f>
        <v>No I would not be pursuing Higher Education outside of India</v>
      </c>
      <c r="G911" s="1" t="str">
        <f>IFERROR(__xludf.DUMMYFUNCTION("""COMPUTED_VALUE"""),"Will work for 3 years or more")</f>
        <v>Will work for 3 years or more</v>
      </c>
      <c r="H911" s="1" t="str">
        <f>IFERROR(__xludf.DUMMYFUNCTION("""COMPUTED_VALUE"""),"No")</f>
        <v>No</v>
      </c>
      <c r="I911" s="1" t="str">
        <f>IFERROR(__xludf.DUMMYFUNCTION("""COMPUTED_VALUE"""),"Will NOT work for them")</f>
        <v>Will NOT work for them</v>
      </c>
      <c r="J911" s="1">
        <f>IFERROR(__xludf.DUMMYFUNCTION("""COMPUTED_VALUE"""),7.0)</f>
        <v>7</v>
      </c>
      <c r="K911" s="1" t="str">
        <f>IFERROR(__xludf.DUMMYFUNCTION("""COMPUTED_VALUE"""),"Hybrid Working Environment with more than 15 days a month at office")</f>
        <v>Hybrid Working Environment with more than 15 days a month at office</v>
      </c>
      <c r="L9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1" s="1" t="str">
        <f>IFERROR(__xludf.DUMMYFUNCTION("""COMPUTED_VALUE"""),"Manage and drive End-to-End Projects or Products, Design and Develop amazing software, Look deeply into Data and generate insights, Work as a freelancer and do my thing my way")</f>
        <v>Manage and drive End-to-End Projects or Products, Design and Develop amazing software, Look deeply into Data and generate insights, Work as a freelancer and do my thing my way</v>
      </c>
      <c r="O911" s="1" t="str">
        <f>IFERROR(__xludf.DUMMYFUNCTION("""COMPUTED_VALUE"""),"Manager who explains what is expected, sets a goal and helps achieve it")</f>
        <v>Manager who explains what is expected, sets a goal and helps achieve it</v>
      </c>
      <c r="P911" s="1" t="str">
        <f>IFERROR(__xludf.DUMMYFUNCTION("""COMPUTED_VALUE"""),"Work with 2 to 3 people in my team, Work with 5 to 6 people in my team")</f>
        <v>Work with 2 to 3 people in my team, Work with 5 to 6 people in my team</v>
      </c>
      <c r="Q911" s="1" t="str">
        <f>IFERROR(__xludf.DUMMYFUNCTION("""COMPUTED_VALUE"""),"Yes, I Understand this is gonna happen everywhere")</f>
        <v>Yes, I Understand this is gonna happen everywhere</v>
      </c>
      <c r="R911" s="1" t="str">
        <f>IFERROR(__xludf.DUMMYFUNCTION("""COMPUTED_VALUE"""),"This will be hard to do, but if it is the right company I would try")</f>
        <v>This will be hard to do, but if it is the right company I would try</v>
      </c>
      <c r="S911" s="1"/>
    </row>
    <row r="912">
      <c r="A912" s="2">
        <f>IFERROR(__xludf.DUMMYFUNCTION("""COMPUTED_VALUE"""),45024.43967422454)</f>
        <v>45024.43967</v>
      </c>
      <c r="B912" s="1" t="str">
        <f>IFERROR(__xludf.DUMMYFUNCTION("""COMPUTED_VALUE"""),"India")</f>
        <v>India</v>
      </c>
      <c r="C912" s="1">
        <f>IFERROR(__xludf.DUMMYFUNCTION("""COMPUTED_VALUE"""),600015.0)</f>
        <v>600015</v>
      </c>
      <c r="D912" s="1" t="str">
        <f>IFERROR(__xludf.DUMMYFUNCTION("""COMPUTED_VALUE"""),"Male")</f>
        <v>Male</v>
      </c>
      <c r="E912" s="1" t="str">
        <f>IFERROR(__xludf.DUMMYFUNCTION("""COMPUTED_VALUE"""),"People from my circle, but not family members")</f>
        <v>People from my circle, but not family members</v>
      </c>
      <c r="F912" s="1" t="str">
        <f>IFERROR(__xludf.DUMMYFUNCTION("""COMPUTED_VALUE"""),"Yes, I will earn and do that")</f>
        <v>Yes, I will earn and do that</v>
      </c>
      <c r="G912" s="1" t="str">
        <f>IFERROR(__xludf.DUMMYFUNCTION("""COMPUTED_VALUE"""),"This will be hard to do, but if it is the right company I would try")</f>
        <v>This will be hard to do, but if it is the right company I would try</v>
      </c>
      <c r="H912" s="1" t="str">
        <f>IFERROR(__xludf.DUMMYFUNCTION("""COMPUTED_VALUE"""),"Yes")</f>
        <v>Yes</v>
      </c>
      <c r="I912" s="1" t="str">
        <f>IFERROR(__xludf.DUMMYFUNCTION("""COMPUTED_VALUE"""),"Will work for them")</f>
        <v>Will work for them</v>
      </c>
      <c r="J912" s="1">
        <f>IFERROR(__xludf.DUMMYFUNCTION("""COMPUTED_VALUE"""),7.0)</f>
        <v>7</v>
      </c>
      <c r="K912" s="1" t="str">
        <f>IFERROR(__xludf.DUMMYFUNCTION("""COMPUTED_VALUE"""),"Hybrid Working Environment with more than 15 days a month at office")</f>
        <v>Hybrid Working Environment with more than 15 days a month at office</v>
      </c>
      <c r="L912" s="1" t="str">
        <f>IFERROR(__xludf.DUMMYFUNCTION("""COMPUTED_VALUE"""),"Employer who appreciates learning and enables that environment")</f>
        <v>Employer who appreciates learning and enables that environment</v>
      </c>
      <c r="M9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2" s="1" t="str">
        <f>IFERROR(__xludf.DUMMYFUNCTION("""COMPUTED_VALUE"""),"Business Operations in any organization, Look deeply into Data and generate insights, Work in a BPO setup for some well known client, Entrepreneur or Start Up")</f>
        <v>Business Operations in any organization, Look deeply into Data and generate insights, Work in a BPO setup for some well known client, Entrepreneur or Start Up</v>
      </c>
      <c r="O912" s="1" t="str">
        <f>IFERROR(__xludf.DUMMYFUNCTION("""COMPUTED_VALUE"""),"Manager who explains what is expected, sets a goal and helps achieve it")</f>
        <v>Manager who explains what is expected, sets a goal and helps achieve it</v>
      </c>
      <c r="P91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912" s="1" t="str">
        <f>IFERROR(__xludf.DUMMYFUNCTION("""COMPUTED_VALUE"""),"Yes, I Understand this is gonna happen everywhere")</f>
        <v>Yes, I Understand this is gonna happen everywhere</v>
      </c>
      <c r="R912" s="1" t="str">
        <f>IFERROR(__xludf.DUMMYFUNCTION("""COMPUTED_VALUE"""),"No way")</f>
        <v>No way</v>
      </c>
      <c r="S912" s="1"/>
    </row>
    <row r="913">
      <c r="A913" s="2">
        <f>IFERROR(__xludf.DUMMYFUNCTION("""COMPUTED_VALUE"""),45024.45422517361)</f>
        <v>45024.45423</v>
      </c>
      <c r="B913" s="1" t="str">
        <f>IFERROR(__xludf.DUMMYFUNCTION("""COMPUTED_VALUE"""),"India")</f>
        <v>India</v>
      </c>
      <c r="C913" s="1">
        <f>IFERROR(__xludf.DUMMYFUNCTION("""COMPUTED_VALUE"""),530051.0)</f>
        <v>530051</v>
      </c>
      <c r="D913" s="1" t="str">
        <f>IFERROR(__xludf.DUMMYFUNCTION("""COMPUTED_VALUE"""),"Female")</f>
        <v>Female</v>
      </c>
      <c r="E913" s="1" t="str">
        <f>IFERROR(__xludf.DUMMYFUNCTION("""COMPUTED_VALUE"""),"People who have changed the world for better")</f>
        <v>People who have changed the world for better</v>
      </c>
      <c r="F913" s="1" t="str">
        <f>IFERROR(__xludf.DUMMYFUNCTION("""COMPUTED_VALUE"""),"No I would not be pursuing Higher Education outside of India")</f>
        <v>No I would not be pursuing Higher Education outside of India</v>
      </c>
      <c r="G913" s="1" t="str">
        <f>IFERROR(__xludf.DUMMYFUNCTION("""COMPUTED_VALUE"""),"This will be hard to do, but if it is the right company I would try")</f>
        <v>This will be hard to do, but if it is the right company I would try</v>
      </c>
      <c r="H913" s="1" t="str">
        <f>IFERROR(__xludf.DUMMYFUNCTION("""COMPUTED_VALUE"""),"No")</f>
        <v>No</v>
      </c>
      <c r="I913" s="1" t="str">
        <f>IFERROR(__xludf.DUMMYFUNCTION("""COMPUTED_VALUE"""),"Will NOT work for them")</f>
        <v>Will NOT work for them</v>
      </c>
      <c r="J913" s="1">
        <f>IFERROR(__xludf.DUMMYFUNCTION("""COMPUTED_VALUE"""),9.0)</f>
        <v>9</v>
      </c>
      <c r="K913" s="1" t="str">
        <f>IFERROR(__xludf.DUMMYFUNCTION("""COMPUTED_VALUE"""),"Fully Remote with Options to travel as and when needed")</f>
        <v>Fully Remote with Options to travel as and when needed</v>
      </c>
      <c r="L9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13" s="1" t="str">
        <f>IFERROR(__xludf.DUMMYFUNCTION("""COMPUTED_VALUE"""),"Design and Creative strategy in any company, Teaching in any of the institutes/colleges/online or offline, Look deeply into Data and generate insights, Become a content Creator in some platform")</f>
        <v>Design and Creative strategy in any company, Teaching in any of the institutes/colleges/online or offline, Look deeply into Data and generate insights, Become a content Creator in some platform</v>
      </c>
      <c r="O913" s="1" t="str">
        <f>IFERROR(__xludf.DUMMYFUNCTION("""COMPUTED_VALUE"""),"Manager who clearly describes what she/he needs")</f>
        <v>Manager who clearly describes what she/he needs</v>
      </c>
      <c r="P913" s="1" t="str">
        <f>IFERROR(__xludf.DUMMYFUNCTION("""COMPUTED_VALUE"""),"Work with 2 to 3 people in my team, Work with 5 to 6 people in my team, Work with more than 10 people in my team")</f>
        <v>Work with 2 to 3 people in my team, Work with 5 to 6 people in my team, Work with more than 10 people in my team</v>
      </c>
      <c r="Q913" s="1" t="str">
        <f>IFERROR(__xludf.DUMMYFUNCTION("""COMPUTED_VALUE"""),"Yes, I Understand this is gonna happen everywhere")</f>
        <v>Yes, I Understand this is gonna happen everywhere</v>
      </c>
      <c r="R913" s="1" t="str">
        <f>IFERROR(__xludf.DUMMYFUNCTION("""COMPUTED_VALUE"""),"No way")</f>
        <v>No way</v>
      </c>
      <c r="S913" s="1"/>
    </row>
    <row r="914">
      <c r="A914" s="2">
        <f>IFERROR(__xludf.DUMMYFUNCTION("""COMPUTED_VALUE"""),45024.467157824074)</f>
        <v>45024.46716</v>
      </c>
      <c r="B914" s="1" t="str">
        <f>IFERROR(__xludf.DUMMYFUNCTION("""COMPUTED_VALUE"""),"India")</f>
        <v>India</v>
      </c>
      <c r="C914" s="1">
        <f>IFERROR(__xludf.DUMMYFUNCTION("""COMPUTED_VALUE"""),600095.0)</f>
        <v>600095</v>
      </c>
      <c r="D914" s="1" t="str">
        <f>IFERROR(__xludf.DUMMYFUNCTION("""COMPUTED_VALUE"""),"Male")</f>
        <v>Male</v>
      </c>
      <c r="E914" s="1" t="str">
        <f>IFERROR(__xludf.DUMMYFUNCTION("""COMPUTED_VALUE"""),"People who have changed the world for better")</f>
        <v>People who have changed the world for better</v>
      </c>
      <c r="F914" s="1" t="str">
        <f>IFERROR(__xludf.DUMMYFUNCTION("""COMPUTED_VALUE"""),"No I would not be pursuing Higher Education outside of India")</f>
        <v>No I would not be pursuing Higher Education outside of India</v>
      </c>
      <c r="G914" s="1" t="str">
        <f>IFERROR(__xludf.DUMMYFUNCTION("""COMPUTED_VALUE"""),"Will work for 3 years or more")</f>
        <v>Will work for 3 years or more</v>
      </c>
      <c r="H914" s="1" t="str">
        <f>IFERROR(__xludf.DUMMYFUNCTION("""COMPUTED_VALUE"""),"No")</f>
        <v>No</v>
      </c>
      <c r="I914" s="1" t="str">
        <f>IFERROR(__xludf.DUMMYFUNCTION("""COMPUTED_VALUE"""),"Will NOT work for them")</f>
        <v>Will NOT work for them</v>
      </c>
      <c r="J914" s="1">
        <f>IFERROR(__xludf.DUMMYFUNCTION("""COMPUTED_VALUE"""),7.0)</f>
        <v>7</v>
      </c>
      <c r="K914" s="1" t="str">
        <f>IFERROR(__xludf.DUMMYFUNCTION("""COMPUTED_VALUE"""),"Every Day Office Environment")</f>
        <v>Every Day Office Environment</v>
      </c>
      <c r="L914" s="1" t="str">
        <f>IFERROR(__xludf.DUMMYFUNCTION("""COMPUTED_VALUE"""),"Employer who appreciates learning and enables that environment")</f>
        <v>Employer who appreciates learning and enables that environment</v>
      </c>
      <c r="M9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14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914" s="1" t="str">
        <f>IFERROR(__xludf.DUMMYFUNCTION("""COMPUTED_VALUE"""),"Manager who clearly describes what she/he needs")</f>
        <v>Manager who clearly describes what she/he needs</v>
      </c>
      <c r="P91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914" s="1" t="str">
        <f>IFERROR(__xludf.DUMMYFUNCTION("""COMPUTED_VALUE"""),"No")</f>
        <v>No</v>
      </c>
      <c r="R914" s="1" t="str">
        <f>IFERROR(__xludf.DUMMYFUNCTION("""COMPUTED_VALUE"""),"This will be hard to do, but if it is the right company I would try")</f>
        <v>This will be hard to do, but if it is the right company I would try</v>
      </c>
      <c r="S914" s="1"/>
    </row>
    <row r="915">
      <c r="A915" s="2">
        <f>IFERROR(__xludf.DUMMYFUNCTION("""COMPUTED_VALUE"""),45024.469035393515)</f>
        <v>45024.46904</v>
      </c>
      <c r="B915" s="1" t="str">
        <f>IFERROR(__xludf.DUMMYFUNCTION("""COMPUTED_VALUE"""),"India")</f>
        <v>India</v>
      </c>
      <c r="C915" s="1">
        <f>IFERROR(__xludf.DUMMYFUNCTION("""COMPUTED_VALUE"""),442902.0)</f>
        <v>442902</v>
      </c>
      <c r="D915" s="1" t="str">
        <f>IFERROR(__xludf.DUMMYFUNCTION("""COMPUTED_VALUE"""),"Female")</f>
        <v>Female</v>
      </c>
      <c r="E915" s="1" t="str">
        <f>IFERROR(__xludf.DUMMYFUNCTION("""COMPUTED_VALUE"""),"People who have changed the world for better")</f>
        <v>People who have changed the world for better</v>
      </c>
      <c r="F915" s="1" t="str">
        <f>IFERROR(__xludf.DUMMYFUNCTION("""COMPUTED_VALUE"""),"No, But if someone could bare the cost I will")</f>
        <v>No, But if someone could bare the cost I will</v>
      </c>
      <c r="G915" s="1" t="str">
        <f>IFERROR(__xludf.DUMMYFUNCTION("""COMPUTED_VALUE"""),"This will be hard to do, but if it is the right company I would try")</f>
        <v>This will be hard to do, but if it is the right company I would try</v>
      </c>
      <c r="H915" s="1" t="str">
        <f>IFERROR(__xludf.DUMMYFUNCTION("""COMPUTED_VALUE"""),"Yes")</f>
        <v>Yes</v>
      </c>
      <c r="I915" s="1" t="str">
        <f>IFERROR(__xludf.DUMMYFUNCTION("""COMPUTED_VALUE"""),"Will NOT work for them")</f>
        <v>Will NOT work for them</v>
      </c>
      <c r="J915" s="1">
        <f>IFERROR(__xludf.DUMMYFUNCTION("""COMPUTED_VALUE"""),10.0)</f>
        <v>10</v>
      </c>
      <c r="K915" s="1" t="str">
        <f>IFERROR(__xludf.DUMMYFUNCTION("""COMPUTED_VALUE"""),"Every Day Office Environment")</f>
        <v>Every Day Office Environment</v>
      </c>
      <c r="L915" s="1" t="str">
        <f>IFERROR(__xludf.DUMMYFUNCTION("""COMPUTED_VALUE"""),"Employer who appreciates learning and enables that environment")</f>
        <v>Employer who appreciates learning and enables that environment</v>
      </c>
      <c r="M91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15" s="1" t="str">
        <f>IFERROR(__xludf.DUMMYFUNCTION("""COMPUTED_VALUE"""),"Design and Creative strategy in any company, Business Operations in any organization, I Want to sell things/Sales, An Artificial Intelligence Specialist / Talking to Robots")</f>
        <v>Design and Creative strategy in any company, Business Operations in any organization, I Want to sell things/Sales, An Artificial Intelligence Specialist / Talking to Robots</v>
      </c>
      <c r="O915" s="1" t="str">
        <f>IFERROR(__xludf.DUMMYFUNCTION("""COMPUTED_VALUE"""),"Manager who sets goal and helps me achieve it")</f>
        <v>Manager who sets goal and helps me achieve it</v>
      </c>
      <c r="P915" s="1" t="str">
        <f>IFERROR(__xludf.DUMMYFUNCTION("""COMPUTED_VALUE"""),"Work with 2 to 3 people in my team")</f>
        <v>Work with 2 to 3 people in my team</v>
      </c>
      <c r="Q915" s="1" t="str">
        <f>IFERROR(__xludf.DUMMYFUNCTION("""COMPUTED_VALUE"""),"Yes, I Understand this is gonna happen everywhere")</f>
        <v>Yes, I Understand this is gonna happen everywhere</v>
      </c>
      <c r="R915" s="1" t="str">
        <f>IFERROR(__xludf.DUMMYFUNCTION("""COMPUTED_VALUE"""),"This will be hard to do, but if it is the right company I would try")</f>
        <v>This will be hard to do, but if it is the right company I would try</v>
      </c>
      <c r="S915" s="1"/>
    </row>
    <row r="916">
      <c r="A916" s="2">
        <f>IFERROR(__xludf.DUMMYFUNCTION("""COMPUTED_VALUE"""),45024.4843937963)</f>
        <v>45024.48439</v>
      </c>
      <c r="B916" s="1" t="str">
        <f>IFERROR(__xludf.DUMMYFUNCTION("""COMPUTED_VALUE"""),"India")</f>
        <v>India</v>
      </c>
      <c r="C916" s="1">
        <f>IFERROR(__xludf.DUMMYFUNCTION("""COMPUTED_VALUE"""),500060.0)</f>
        <v>500060</v>
      </c>
      <c r="D916" s="1" t="str">
        <f>IFERROR(__xludf.DUMMYFUNCTION("""COMPUTED_VALUE"""),"Male")</f>
        <v>Male</v>
      </c>
      <c r="E916" s="1" t="str">
        <f>IFERROR(__xludf.DUMMYFUNCTION("""COMPUTED_VALUE"""),"People who have changed the world for better")</f>
        <v>People who have changed the world for better</v>
      </c>
      <c r="F916" s="1" t="str">
        <f>IFERROR(__xludf.DUMMYFUNCTION("""COMPUTED_VALUE"""),"No, But if someone could bare the cost I will")</f>
        <v>No, But if someone could bare the cost I will</v>
      </c>
      <c r="G916" s="1" t="str">
        <f>IFERROR(__xludf.DUMMYFUNCTION("""COMPUTED_VALUE"""),"This will be hard to do, but if it is the right company I would try")</f>
        <v>This will be hard to do, but if it is the right company I would try</v>
      </c>
      <c r="H916" s="1" t="str">
        <f>IFERROR(__xludf.DUMMYFUNCTION("""COMPUTED_VALUE"""),"No")</f>
        <v>No</v>
      </c>
      <c r="I916" s="1" t="str">
        <f>IFERROR(__xludf.DUMMYFUNCTION("""COMPUTED_VALUE"""),"Will NOT work for them")</f>
        <v>Will NOT work for them</v>
      </c>
      <c r="J916" s="1">
        <f>IFERROR(__xludf.DUMMYFUNCTION("""COMPUTED_VALUE"""),4.0)</f>
        <v>4</v>
      </c>
      <c r="K916" s="1" t="str">
        <f>IFERROR(__xludf.DUMMYFUNCTION("""COMPUTED_VALUE"""),"Hybrid Working Environment with more than 15 days a month at office")</f>
        <v>Hybrid Working Environment with more than 15 days a month at office</v>
      </c>
      <c r="L9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16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916" s="1" t="str">
        <f>IFERROR(__xludf.DUMMYFUNCTION("""COMPUTED_VALUE"""),"Manager who explains what is expected, sets a goal and helps achieve it")</f>
        <v>Manager who explains what is expected, sets a goal and helps achieve it</v>
      </c>
      <c r="P916" s="1" t="str">
        <f>IFERROR(__xludf.DUMMYFUNCTION("""COMPUTED_VALUE"""),"Work with 5 to 6 people in my team")</f>
        <v>Work with 5 to 6 people in my team</v>
      </c>
      <c r="Q916" s="1" t="str">
        <f>IFERROR(__xludf.DUMMYFUNCTION("""COMPUTED_VALUE"""),"Yes, I Understand this is gonna happen everywhere")</f>
        <v>Yes, I Understand this is gonna happen everywhere</v>
      </c>
      <c r="R916" s="1" t="str">
        <f>IFERROR(__xludf.DUMMYFUNCTION("""COMPUTED_VALUE"""),"This will be hard to do, but if it is the right company I would try")</f>
        <v>This will be hard to do, but if it is the right company I would try</v>
      </c>
      <c r="S916" s="1"/>
    </row>
    <row r="917">
      <c r="A917" s="2">
        <f>IFERROR(__xludf.DUMMYFUNCTION("""COMPUTED_VALUE"""),45024.48728335648)</f>
        <v>45024.48728</v>
      </c>
      <c r="B917" s="1" t="str">
        <f>IFERROR(__xludf.DUMMYFUNCTION("""COMPUTED_VALUE"""),"India")</f>
        <v>India</v>
      </c>
      <c r="C917" s="1">
        <f>IFERROR(__xludf.DUMMYFUNCTION("""COMPUTED_VALUE"""),522202.0)</f>
        <v>522202</v>
      </c>
      <c r="D917" s="1" t="str">
        <f>IFERROR(__xludf.DUMMYFUNCTION("""COMPUTED_VALUE"""),"Male")</f>
        <v>Male</v>
      </c>
      <c r="E917" s="1" t="str">
        <f>IFERROR(__xludf.DUMMYFUNCTION("""COMPUTED_VALUE"""),"My Parents")</f>
        <v>My Parents</v>
      </c>
      <c r="F917" s="1" t="str">
        <f>IFERROR(__xludf.DUMMYFUNCTION("""COMPUTED_VALUE"""),"Yes, I will earn and do that")</f>
        <v>Yes, I will earn and do that</v>
      </c>
      <c r="G917" s="1" t="str">
        <f>IFERROR(__xludf.DUMMYFUNCTION("""COMPUTED_VALUE"""),"This will be hard to do, but if it is the right company I would try")</f>
        <v>This will be hard to do, but if it is the right company I would try</v>
      </c>
      <c r="H917" s="1" t="str">
        <f>IFERROR(__xludf.DUMMYFUNCTION("""COMPUTED_VALUE"""),"No")</f>
        <v>No</v>
      </c>
      <c r="I917" s="1" t="str">
        <f>IFERROR(__xludf.DUMMYFUNCTION("""COMPUTED_VALUE"""),"Will NOT work for them")</f>
        <v>Will NOT work for them</v>
      </c>
      <c r="J917" s="1">
        <f>IFERROR(__xludf.DUMMYFUNCTION("""COMPUTED_VALUE"""),5.0)</f>
        <v>5</v>
      </c>
      <c r="K917" s="1" t="str">
        <f>IFERROR(__xludf.DUMMYFUNCTION("""COMPUTED_VALUE"""),"Hybrid Working Environment with more than 15 days a month at office")</f>
        <v>Hybrid Working Environment with more than 15 days a month at office</v>
      </c>
      <c r="L9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17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917" s="1" t="str">
        <f>IFERROR(__xludf.DUMMYFUNCTION("""COMPUTED_VALUE"""),"Manager who sets goal and helps me achieve it")</f>
        <v>Manager who sets goal and helps me achieve it</v>
      </c>
      <c r="P917" s="1" t="str">
        <f>IFERROR(__xludf.DUMMYFUNCTION("""COMPUTED_VALUE"""),"Work with 2 to 3 people in my team, Work with 5 to 6 people in my team")</f>
        <v>Work with 2 to 3 people in my team, Work with 5 to 6 people in my team</v>
      </c>
      <c r="Q917" s="1" t="str">
        <f>IFERROR(__xludf.DUMMYFUNCTION("""COMPUTED_VALUE"""),"Yes, I Understand this is gonna happen everywhere")</f>
        <v>Yes, I Understand this is gonna happen everywhere</v>
      </c>
      <c r="R917" s="1" t="str">
        <f>IFERROR(__xludf.DUMMYFUNCTION("""COMPUTED_VALUE"""),"This will be hard to do, but if it is the right company I would try")</f>
        <v>This will be hard to do, but if it is the right company I would try</v>
      </c>
      <c r="S917" s="1"/>
    </row>
    <row r="918">
      <c r="A918" s="2">
        <f>IFERROR(__xludf.DUMMYFUNCTION("""COMPUTED_VALUE"""),45024.49317614583)</f>
        <v>45024.49318</v>
      </c>
      <c r="B918" s="1" t="str">
        <f>IFERROR(__xludf.DUMMYFUNCTION("""COMPUTED_VALUE"""),"India")</f>
        <v>India</v>
      </c>
      <c r="C918" s="1">
        <f>IFERROR(__xludf.DUMMYFUNCTION("""COMPUTED_VALUE"""),110058.0)</f>
        <v>110058</v>
      </c>
      <c r="D918" s="1" t="str">
        <f>IFERROR(__xludf.DUMMYFUNCTION("""COMPUTED_VALUE"""),"Male")</f>
        <v>Male</v>
      </c>
      <c r="E918" s="1" t="str">
        <f>IFERROR(__xludf.DUMMYFUNCTION("""COMPUTED_VALUE"""),"My Parents")</f>
        <v>My Parents</v>
      </c>
      <c r="F918" s="1" t="str">
        <f>IFERROR(__xludf.DUMMYFUNCTION("""COMPUTED_VALUE"""),"Yes, I will earn and do that")</f>
        <v>Yes, I will earn and do that</v>
      </c>
      <c r="G918" s="1" t="str">
        <f>IFERROR(__xludf.DUMMYFUNCTION("""COMPUTED_VALUE"""),"Will work for 3 years or more")</f>
        <v>Will work for 3 years or more</v>
      </c>
      <c r="H918" s="1" t="str">
        <f>IFERROR(__xludf.DUMMYFUNCTION("""COMPUTED_VALUE"""),"No")</f>
        <v>No</v>
      </c>
      <c r="I918" s="1" t="str">
        <f>IFERROR(__xludf.DUMMYFUNCTION("""COMPUTED_VALUE"""),"Will NOT work for them")</f>
        <v>Will NOT work for them</v>
      </c>
      <c r="J918" s="1">
        <f>IFERROR(__xludf.DUMMYFUNCTION("""COMPUTED_VALUE"""),5.0)</f>
        <v>5</v>
      </c>
      <c r="K918" s="1" t="str">
        <f>IFERROR(__xludf.DUMMYFUNCTION("""COMPUTED_VALUE"""),"Hybrid Working Environment with less than 3 days a month at office")</f>
        <v>Hybrid Working Environment with less than 3 days a month at office</v>
      </c>
      <c r="L9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8" s="1" t="str">
        <f>IFERROR(__xludf.DUMMYFUNCTION("""COMPUTED_VALUE"""),"Design and Creative strategy in any company, Teaching in any of the institutes/colleges/online or offline, Business Operations in any organization, Work in a BPO setup for some well known client")</f>
        <v>Design and Creative strategy in any company, Teaching in any of the institutes/colleges/online or offline, Business Operations in any organization, Work in a BPO setup for some well known client</v>
      </c>
      <c r="O918" s="1" t="str">
        <f>IFERROR(__xludf.DUMMYFUNCTION("""COMPUTED_VALUE"""),"Manager who explains what is expected, sets a goal and helps achieve it")</f>
        <v>Manager who explains what is expected, sets a goal and helps achieve it</v>
      </c>
      <c r="P918" s="1" t="str">
        <f>IFERROR(__xludf.DUMMYFUNCTION("""COMPUTED_VALUE"""),"Work with 5 to 6 people in my team")</f>
        <v>Work with 5 to 6 people in my team</v>
      </c>
      <c r="Q918" s="1" t="str">
        <f>IFERROR(__xludf.DUMMYFUNCTION("""COMPUTED_VALUE"""),"Yes, I Understand this is gonna happen everywhere")</f>
        <v>Yes, I Understand this is gonna happen everywhere</v>
      </c>
      <c r="R918" s="1" t="str">
        <f>IFERROR(__xludf.DUMMYFUNCTION("""COMPUTED_VALUE"""),"This will be hard to do, but if it is the right company I would try")</f>
        <v>This will be hard to do, but if it is the right company I would try</v>
      </c>
      <c r="S918" s="1"/>
    </row>
    <row r="919">
      <c r="A919" s="2">
        <f>IFERROR(__xludf.DUMMYFUNCTION("""COMPUTED_VALUE"""),45024.50109534722)</f>
        <v>45024.5011</v>
      </c>
      <c r="B919" s="1" t="str">
        <f>IFERROR(__xludf.DUMMYFUNCTION("""COMPUTED_VALUE"""),"India")</f>
        <v>India</v>
      </c>
      <c r="C919" s="1">
        <f>IFERROR(__xludf.DUMMYFUNCTION("""COMPUTED_VALUE"""),110089.0)</f>
        <v>110089</v>
      </c>
      <c r="D919" s="1" t="str">
        <f>IFERROR(__xludf.DUMMYFUNCTION("""COMPUTED_VALUE"""),"Female")</f>
        <v>Female</v>
      </c>
      <c r="E919" s="1" t="str">
        <f>IFERROR(__xludf.DUMMYFUNCTION("""COMPUTED_VALUE"""),"My Parents")</f>
        <v>My Parents</v>
      </c>
      <c r="F919" s="1" t="str">
        <f>IFERROR(__xludf.DUMMYFUNCTION("""COMPUTED_VALUE"""),"No I would not be pursuing Higher Education outside of India")</f>
        <v>No I would not be pursuing Higher Education outside of India</v>
      </c>
      <c r="G919" s="1" t="str">
        <f>IFERROR(__xludf.DUMMYFUNCTION("""COMPUTED_VALUE"""),"Will work for 3 years or more")</f>
        <v>Will work for 3 years or more</v>
      </c>
      <c r="H919" s="1" t="str">
        <f>IFERROR(__xludf.DUMMYFUNCTION("""COMPUTED_VALUE"""),"No")</f>
        <v>No</v>
      </c>
      <c r="I919" s="1" t="str">
        <f>IFERROR(__xludf.DUMMYFUNCTION("""COMPUTED_VALUE"""),"Will NOT work for them")</f>
        <v>Will NOT work for them</v>
      </c>
      <c r="J919" s="1">
        <f>IFERROR(__xludf.DUMMYFUNCTION("""COMPUTED_VALUE"""),9.0)</f>
        <v>9</v>
      </c>
      <c r="K919" s="1" t="str">
        <f>IFERROR(__xludf.DUMMYFUNCTION("""COMPUTED_VALUE"""),"Every Day Office Environment")</f>
        <v>Every Day Office Environment</v>
      </c>
      <c r="L9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19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919" s="1" t="str">
        <f>IFERROR(__xludf.DUMMYFUNCTION("""COMPUTED_VALUE"""),"Manager who explains what is expected, sets a goal and helps achieve it")</f>
        <v>Manager who explains what is expected, sets a goal and helps achieve it</v>
      </c>
      <c r="P919" s="1" t="str">
        <f>IFERROR(__xludf.DUMMYFUNCTION("""COMPUTED_VALUE"""),"Work alone, Work with 2 to 3 people in my team")</f>
        <v>Work alone, Work with 2 to 3 people in my team</v>
      </c>
      <c r="Q919" s="1" t="str">
        <f>IFERROR(__xludf.DUMMYFUNCTION("""COMPUTED_VALUE"""),"I have NO other choice")</f>
        <v>I have NO other choice</v>
      </c>
      <c r="R919" s="1" t="str">
        <f>IFERROR(__xludf.DUMMYFUNCTION("""COMPUTED_VALUE"""),"No way")</f>
        <v>No way</v>
      </c>
      <c r="S919" s="1"/>
    </row>
    <row r="920">
      <c r="A920" s="2">
        <f>IFERROR(__xludf.DUMMYFUNCTION("""COMPUTED_VALUE"""),45024.50764239584)</f>
        <v>45024.50764</v>
      </c>
      <c r="B920" s="1" t="str">
        <f>IFERROR(__xludf.DUMMYFUNCTION("""COMPUTED_VALUE"""),"India")</f>
        <v>India</v>
      </c>
      <c r="C920" s="1">
        <f>IFERROR(__xludf.DUMMYFUNCTION("""COMPUTED_VALUE"""),600117.0)</f>
        <v>600117</v>
      </c>
      <c r="D920" s="1" t="str">
        <f>IFERROR(__xludf.DUMMYFUNCTION("""COMPUTED_VALUE"""),"Male")</f>
        <v>Male</v>
      </c>
      <c r="E920" s="1" t="str">
        <f>IFERROR(__xludf.DUMMYFUNCTION("""COMPUTED_VALUE"""),"Influencers who had successful careers")</f>
        <v>Influencers who had successful careers</v>
      </c>
      <c r="F920" s="1" t="str">
        <f>IFERROR(__xludf.DUMMYFUNCTION("""COMPUTED_VALUE"""),"Yes, I will earn and do that")</f>
        <v>Yes, I will earn and do that</v>
      </c>
      <c r="G920" s="1" t="str">
        <f>IFERROR(__xludf.DUMMYFUNCTION("""COMPUTED_VALUE"""),"This will be hard to do, but if it is the right company I would try")</f>
        <v>This will be hard to do, but if it is the right company I would try</v>
      </c>
      <c r="H920" s="1" t="str">
        <f>IFERROR(__xludf.DUMMYFUNCTION("""COMPUTED_VALUE"""),"No")</f>
        <v>No</v>
      </c>
      <c r="I920" s="1" t="str">
        <f>IFERROR(__xludf.DUMMYFUNCTION("""COMPUTED_VALUE"""),"Will NOT work for them")</f>
        <v>Will NOT work for them</v>
      </c>
      <c r="J920" s="1">
        <f>IFERROR(__xludf.DUMMYFUNCTION("""COMPUTED_VALUE"""),3.0)</f>
        <v>3</v>
      </c>
      <c r="K920" s="1" t="str">
        <f>IFERROR(__xludf.DUMMYFUNCTION("""COMPUTED_VALUE"""),"Hybrid Working Environment with less than 3 days a month at office")</f>
        <v>Hybrid Working Environment with less than 3 days a month at office</v>
      </c>
      <c r="L920" s="1" t="str">
        <f>IFERROR(__xludf.DUMMYFUNCTION("""COMPUTED_VALUE"""),"Employer who rewards learning and enables that environment")</f>
        <v>Employer who rewards learning and enables that environment</v>
      </c>
      <c r="M9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20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920" s="1" t="str">
        <f>IFERROR(__xludf.DUMMYFUNCTION("""COMPUTED_VALUE"""),"Manager who sets goal and helps me achieve it")</f>
        <v>Manager who sets goal and helps me achieve it</v>
      </c>
      <c r="P920" s="1" t="str">
        <f>IFERROR(__xludf.DUMMYFUNCTION("""COMPUTED_VALUE"""),"Work with 2 to 3 people in my team")</f>
        <v>Work with 2 to 3 people in my team</v>
      </c>
      <c r="Q920" s="1" t="str">
        <f>IFERROR(__xludf.DUMMYFUNCTION("""COMPUTED_VALUE"""),"Yes, I Understand this is gonna happen everywhere")</f>
        <v>Yes, I Understand this is gonna happen everywhere</v>
      </c>
      <c r="R920" s="1" t="str">
        <f>IFERROR(__xludf.DUMMYFUNCTION("""COMPUTED_VALUE"""),"This will be hard to do, but if it is the right company I would try")</f>
        <v>This will be hard to do, but if it is the right company I would try</v>
      </c>
      <c r="S920" s="1"/>
    </row>
    <row r="921">
      <c r="A921" s="2">
        <f>IFERROR(__xludf.DUMMYFUNCTION("""COMPUTED_VALUE"""),45024.5107562037)</f>
        <v>45024.51076</v>
      </c>
      <c r="B921" s="1" t="str">
        <f>IFERROR(__xludf.DUMMYFUNCTION("""COMPUTED_VALUE"""),"India")</f>
        <v>India</v>
      </c>
      <c r="C921" s="1">
        <f>IFERROR(__xludf.DUMMYFUNCTION("""COMPUTED_VALUE"""),600042.0)</f>
        <v>600042</v>
      </c>
      <c r="D921" s="1" t="str">
        <f>IFERROR(__xludf.DUMMYFUNCTION("""COMPUTED_VALUE"""),"Male")</f>
        <v>Male</v>
      </c>
      <c r="E921" s="1" t="str">
        <f>IFERROR(__xludf.DUMMYFUNCTION("""COMPUTED_VALUE"""),"My Parents")</f>
        <v>My Parents</v>
      </c>
      <c r="F921" s="1" t="str">
        <f>IFERROR(__xludf.DUMMYFUNCTION("""COMPUTED_VALUE"""),"Yes, I will earn and do that")</f>
        <v>Yes, I will earn and do that</v>
      </c>
      <c r="G921" s="1" t="str">
        <f>IFERROR(__xludf.DUMMYFUNCTION("""COMPUTED_VALUE"""),"This will be hard to do, but if it is the right company I would try")</f>
        <v>This will be hard to do, but if it is the right company I would try</v>
      </c>
      <c r="H921" s="1" t="str">
        <f>IFERROR(__xludf.DUMMYFUNCTION("""COMPUTED_VALUE"""),"No")</f>
        <v>No</v>
      </c>
      <c r="I921" s="1" t="str">
        <f>IFERROR(__xludf.DUMMYFUNCTION("""COMPUTED_VALUE"""),"Will NOT work for them")</f>
        <v>Will NOT work for them</v>
      </c>
      <c r="J921" s="1">
        <f>IFERROR(__xludf.DUMMYFUNCTION("""COMPUTED_VALUE"""),6.0)</f>
        <v>6</v>
      </c>
      <c r="K921" s="1" t="str">
        <f>IFERROR(__xludf.DUMMYFUNCTION("""COMPUTED_VALUE"""),"Every Day Office Environment")</f>
        <v>Every Day Office Environment</v>
      </c>
      <c r="L9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921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921" s="1" t="str">
        <f>IFERROR(__xludf.DUMMYFUNCTION("""COMPUTED_VALUE"""),"Manager who sets goal and helps me achieve it")</f>
        <v>Manager who sets goal and helps me achieve it</v>
      </c>
      <c r="P921" s="1" t="str">
        <f>IFERROR(__xludf.DUMMYFUNCTION("""COMPUTED_VALUE"""),"Work with 2 to 3 people in my team")</f>
        <v>Work with 2 to 3 people in my team</v>
      </c>
      <c r="Q921" s="1" t="str">
        <f>IFERROR(__xludf.DUMMYFUNCTION("""COMPUTED_VALUE"""),"No")</f>
        <v>No</v>
      </c>
      <c r="R921" s="1" t="str">
        <f>IFERROR(__xludf.DUMMYFUNCTION("""COMPUTED_VALUE"""),"No way")</f>
        <v>No way</v>
      </c>
      <c r="S921" s="1"/>
    </row>
    <row r="922">
      <c r="A922" s="2">
        <f>IFERROR(__xludf.DUMMYFUNCTION("""COMPUTED_VALUE"""),45024.51708384259)</f>
        <v>45024.51708</v>
      </c>
      <c r="B922" s="1" t="str">
        <f>IFERROR(__xludf.DUMMYFUNCTION("""COMPUTED_VALUE"""),"India")</f>
        <v>India</v>
      </c>
      <c r="C922" s="1">
        <f>IFERROR(__xludf.DUMMYFUNCTION("""COMPUTED_VALUE"""),753010.0)</f>
        <v>753010</v>
      </c>
      <c r="D922" s="1" t="str">
        <f>IFERROR(__xludf.DUMMYFUNCTION("""COMPUTED_VALUE"""),"Male")</f>
        <v>Male</v>
      </c>
      <c r="E922" s="1" t="str">
        <f>IFERROR(__xludf.DUMMYFUNCTION("""COMPUTED_VALUE"""),"Influencers who had successful careers")</f>
        <v>Influencers who had successful careers</v>
      </c>
      <c r="F922" s="1" t="str">
        <f>IFERROR(__xludf.DUMMYFUNCTION("""COMPUTED_VALUE"""),"No I would not be pursuing Higher Education outside of India")</f>
        <v>No I would not be pursuing Higher Education outside of India</v>
      </c>
      <c r="G922" s="1" t="str">
        <f>IFERROR(__xludf.DUMMYFUNCTION("""COMPUTED_VALUE"""),"This will be hard to do, but if it is the right company I would try")</f>
        <v>This will be hard to do, but if it is the right company I would try</v>
      </c>
      <c r="H922" s="1" t="str">
        <f>IFERROR(__xludf.DUMMYFUNCTION("""COMPUTED_VALUE"""),"No")</f>
        <v>No</v>
      </c>
      <c r="I922" s="1" t="str">
        <f>IFERROR(__xludf.DUMMYFUNCTION("""COMPUTED_VALUE"""),"Will NOT work for them")</f>
        <v>Will NOT work for them</v>
      </c>
      <c r="J922" s="1">
        <f>IFERROR(__xludf.DUMMYFUNCTION("""COMPUTED_VALUE"""),2.0)</f>
        <v>2</v>
      </c>
      <c r="K922" s="1" t="str">
        <f>IFERROR(__xludf.DUMMYFUNCTION("""COMPUTED_VALUE"""),"Hybrid Working Environment with more than 15 days a month at office")</f>
        <v>Hybrid Working Environment with more than 15 days a month at office</v>
      </c>
      <c r="L9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22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922" s="1" t="str">
        <f>IFERROR(__xludf.DUMMYFUNCTION("""COMPUTED_VALUE"""),"Manager who sets targets and expects me to achieve it")</f>
        <v>Manager who sets targets and expects me to achieve it</v>
      </c>
      <c r="P922" s="1" t="str">
        <f>IFERROR(__xludf.DUMMYFUNCTION("""COMPUTED_VALUE"""),"Work with 2 to 3 people in my team")</f>
        <v>Work with 2 to 3 people in my team</v>
      </c>
      <c r="Q922" s="1" t="str">
        <f>IFERROR(__xludf.DUMMYFUNCTION("""COMPUTED_VALUE"""),"Yes, I Understand this is gonna happen everywhere")</f>
        <v>Yes, I Understand this is gonna happen everywhere</v>
      </c>
      <c r="R922" s="1" t="str">
        <f>IFERROR(__xludf.DUMMYFUNCTION("""COMPUTED_VALUE"""),"This will be hard to do, but if it is the right company I would try")</f>
        <v>This will be hard to do, but if it is the right company I would try</v>
      </c>
      <c r="S922" s="1"/>
    </row>
    <row r="923">
      <c r="A923" s="2">
        <f>IFERROR(__xludf.DUMMYFUNCTION("""COMPUTED_VALUE"""),45024.52433027778)</f>
        <v>45024.52433</v>
      </c>
      <c r="B923" s="1" t="str">
        <f>IFERROR(__xludf.DUMMYFUNCTION("""COMPUTED_VALUE"""),"India")</f>
        <v>India</v>
      </c>
      <c r="C923" s="1">
        <f>IFERROR(__xludf.DUMMYFUNCTION("""COMPUTED_VALUE"""),600100.0)</f>
        <v>600100</v>
      </c>
      <c r="D923" s="1" t="str">
        <f>IFERROR(__xludf.DUMMYFUNCTION("""COMPUTED_VALUE"""),"Male")</f>
        <v>Male</v>
      </c>
      <c r="E923" s="1" t="str">
        <f>IFERROR(__xludf.DUMMYFUNCTION("""COMPUTED_VALUE"""),"Influencers who had successful careers")</f>
        <v>Influencers who had successful careers</v>
      </c>
      <c r="F923" s="1" t="str">
        <f>IFERROR(__xludf.DUMMYFUNCTION("""COMPUTED_VALUE"""),"No, But if someone could bare the cost I will")</f>
        <v>No, But if someone could bare the cost I will</v>
      </c>
      <c r="G923" s="1" t="str">
        <f>IFERROR(__xludf.DUMMYFUNCTION("""COMPUTED_VALUE"""),"This will be hard to do, but if it is the right company I would try")</f>
        <v>This will be hard to do, but if it is the right company I would try</v>
      </c>
      <c r="H923" s="1" t="str">
        <f>IFERROR(__xludf.DUMMYFUNCTION("""COMPUTED_VALUE"""),"No")</f>
        <v>No</v>
      </c>
      <c r="I923" s="1" t="str">
        <f>IFERROR(__xludf.DUMMYFUNCTION("""COMPUTED_VALUE"""),"Will work for them")</f>
        <v>Will work for them</v>
      </c>
      <c r="J923" s="1">
        <f>IFERROR(__xludf.DUMMYFUNCTION("""COMPUTED_VALUE"""),4.0)</f>
        <v>4</v>
      </c>
      <c r="K923" s="1" t="str">
        <f>IFERROR(__xludf.DUMMYFUNCTION("""COMPUTED_VALUE"""),"Fully Remote with Options to travel as and when needed")</f>
        <v>Fully Remote with Options to travel as and when needed</v>
      </c>
      <c r="L923" s="1" t="str">
        <f>IFERROR(__xludf.DUMMYFUNCTION("""COMPUTED_VALUE"""),"Employer who appreciates learning and enables that environment")</f>
        <v>Employer who appreciates learning and enables that environment</v>
      </c>
      <c r="M92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23" s="1" t="str">
        <f>IFERROR(__xludf.DUMMYFUNCTION("""COMPUTED_VALUE"""),"Design and Creative strategy in any company, Build and develop a Team, Work as a freelancer and do my thing my way, Manufacturing / Oil and Gas/ Construction / Hard Physical Work related")</f>
        <v>Design and Creative strategy in any company, Build and develop a Team, Work as a freelancer and do my thing my way, Manufacturing / Oil and Gas/ Construction / Hard Physical Work related</v>
      </c>
      <c r="O923" s="1" t="str">
        <f>IFERROR(__xludf.DUMMYFUNCTION("""COMPUTED_VALUE"""),"Manager who explains what is expected, sets a goal and helps achieve it")</f>
        <v>Manager who explains what is expected, sets a goal and helps achieve it</v>
      </c>
      <c r="P923" s="1" t="str">
        <f>IFERROR(__xludf.DUMMYFUNCTION("""COMPUTED_VALUE"""),"Work with 2 to 3 people in my team")</f>
        <v>Work with 2 to 3 people in my team</v>
      </c>
      <c r="Q923" s="1" t="str">
        <f>IFERROR(__xludf.DUMMYFUNCTION("""COMPUTED_VALUE"""),"Yes, I Understand this is gonna happen everywhere")</f>
        <v>Yes, I Understand this is gonna happen everywhere</v>
      </c>
      <c r="R923" s="1" t="str">
        <f>IFERROR(__xludf.DUMMYFUNCTION("""COMPUTED_VALUE"""),"This will be hard to do, but if it is the right company I would try")</f>
        <v>This will be hard to do, but if it is the right company I would try</v>
      </c>
      <c r="S923" s="1"/>
    </row>
    <row r="924">
      <c r="A924" s="2">
        <f>IFERROR(__xludf.DUMMYFUNCTION("""COMPUTED_VALUE"""),45024.530059247685)</f>
        <v>45024.53006</v>
      </c>
      <c r="B924" s="1" t="str">
        <f>IFERROR(__xludf.DUMMYFUNCTION("""COMPUTED_VALUE"""),"India")</f>
        <v>India</v>
      </c>
      <c r="C924" s="1">
        <f>IFERROR(__xludf.DUMMYFUNCTION("""COMPUTED_VALUE"""),560034.0)</f>
        <v>560034</v>
      </c>
      <c r="D924" s="1" t="str">
        <f>IFERROR(__xludf.DUMMYFUNCTION("""COMPUTED_VALUE"""),"Male")</f>
        <v>Male</v>
      </c>
      <c r="E924" s="1" t="str">
        <f>IFERROR(__xludf.DUMMYFUNCTION("""COMPUTED_VALUE"""),"People who have changed the world for better")</f>
        <v>People who have changed the world for better</v>
      </c>
      <c r="F924" s="1" t="str">
        <f>IFERROR(__xludf.DUMMYFUNCTION("""COMPUTED_VALUE"""),"No, But if someone could bare the cost I will")</f>
        <v>No, But if someone could bare the cost I will</v>
      </c>
      <c r="G924" s="1" t="str">
        <f>IFERROR(__xludf.DUMMYFUNCTION("""COMPUTED_VALUE"""),"This will be hard to do, but if it is the right company I would try")</f>
        <v>This will be hard to do, but if it is the right company I would try</v>
      </c>
      <c r="H924" s="1" t="str">
        <f>IFERROR(__xludf.DUMMYFUNCTION("""COMPUTED_VALUE"""),"No")</f>
        <v>No</v>
      </c>
      <c r="I924" s="1" t="str">
        <f>IFERROR(__xludf.DUMMYFUNCTION("""COMPUTED_VALUE"""),"Will NOT work for them")</f>
        <v>Will NOT work for them</v>
      </c>
      <c r="J924" s="1">
        <f>IFERROR(__xludf.DUMMYFUNCTION("""COMPUTED_VALUE"""),7.0)</f>
        <v>7</v>
      </c>
      <c r="K924" s="1" t="str">
        <f>IFERROR(__xludf.DUMMYFUNCTION("""COMPUTED_VALUE"""),"Hybrid Working Environment with more than 15 days a month at office")</f>
        <v>Hybrid Working Environment with more than 15 days a month at office</v>
      </c>
      <c r="L9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924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924" s="1" t="str">
        <f>IFERROR(__xludf.DUMMYFUNCTION("""COMPUTED_VALUE"""),"Manager who explains what is expected, sets a goal and helps achieve it")</f>
        <v>Manager who explains what is expected, sets a goal and helps achieve it</v>
      </c>
      <c r="P924" s="1" t="str">
        <f>IFERROR(__xludf.DUMMYFUNCTION("""COMPUTED_VALUE"""),"Work with 2 to 3 people in my team")</f>
        <v>Work with 2 to 3 people in my team</v>
      </c>
      <c r="Q924" s="1" t="str">
        <f>IFERROR(__xludf.DUMMYFUNCTION("""COMPUTED_VALUE"""),"Yes, I Understand this is gonna happen everywhere")</f>
        <v>Yes, I Understand this is gonna happen everywhere</v>
      </c>
      <c r="R924" s="1" t="str">
        <f>IFERROR(__xludf.DUMMYFUNCTION("""COMPUTED_VALUE"""),"This will be hard to do, but if it is the right company I would try")</f>
        <v>This will be hard to do, but if it is the right company I would try</v>
      </c>
      <c r="S924" s="1"/>
    </row>
    <row r="925">
      <c r="A925" s="2">
        <f>IFERROR(__xludf.DUMMYFUNCTION("""COMPUTED_VALUE"""),45024.544432939816)</f>
        <v>45024.54443</v>
      </c>
      <c r="B925" s="1" t="str">
        <f>IFERROR(__xludf.DUMMYFUNCTION("""COMPUTED_VALUE"""),"India")</f>
        <v>India</v>
      </c>
      <c r="C925" s="1">
        <f>IFERROR(__xludf.DUMMYFUNCTION("""COMPUTED_VALUE"""),410203.0)</f>
        <v>410203</v>
      </c>
      <c r="D925" s="1" t="str">
        <f>IFERROR(__xludf.DUMMYFUNCTION("""COMPUTED_VALUE"""),"Male")</f>
        <v>Male</v>
      </c>
      <c r="E925" s="1" t="str">
        <f>IFERROR(__xludf.DUMMYFUNCTION("""COMPUTED_VALUE"""),"Social Media like LinkedIn")</f>
        <v>Social Media like LinkedIn</v>
      </c>
      <c r="F925" s="1" t="str">
        <f>IFERROR(__xludf.DUMMYFUNCTION("""COMPUTED_VALUE"""),"Yes, I will earn and do that")</f>
        <v>Yes, I will earn and do that</v>
      </c>
      <c r="G925" s="1" t="str">
        <f>IFERROR(__xludf.DUMMYFUNCTION("""COMPUTED_VALUE"""),"Will work for 3 years or more")</f>
        <v>Will work for 3 years or more</v>
      </c>
      <c r="H925" s="1" t="str">
        <f>IFERROR(__xludf.DUMMYFUNCTION("""COMPUTED_VALUE"""),"No")</f>
        <v>No</v>
      </c>
      <c r="I925" s="1" t="str">
        <f>IFERROR(__xludf.DUMMYFUNCTION("""COMPUTED_VALUE"""),"Will NOT work for them")</f>
        <v>Will NOT work for them</v>
      </c>
      <c r="J925" s="1">
        <f>IFERROR(__xludf.DUMMYFUNCTION("""COMPUTED_VALUE"""),5.0)</f>
        <v>5</v>
      </c>
      <c r="K925" s="1" t="str">
        <f>IFERROR(__xludf.DUMMYFUNCTION("""COMPUTED_VALUE"""),"Fully Remote with Options to travel as and when needed")</f>
        <v>Fully Remote with Options to travel as and when needed</v>
      </c>
      <c r="L9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25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925" s="1" t="str">
        <f>IFERROR(__xludf.DUMMYFUNCTION("""COMPUTED_VALUE"""),"Manager who explains what is expected, sets a goal and helps achieve it")</f>
        <v>Manager who explains what is expected, sets a goal and helps achieve it</v>
      </c>
      <c r="P925" s="1" t="str">
        <f>IFERROR(__xludf.DUMMYFUNCTION("""COMPUTED_VALUE"""),"Work with 5 to 6 people in my team")</f>
        <v>Work with 5 to 6 people in my team</v>
      </c>
      <c r="Q925" s="1" t="str">
        <f>IFERROR(__xludf.DUMMYFUNCTION("""COMPUTED_VALUE"""),"Yes, I Understand this is gonna happen everywhere")</f>
        <v>Yes, I Understand this is gonna happen everywhere</v>
      </c>
      <c r="R925" s="1" t="str">
        <f>IFERROR(__xludf.DUMMYFUNCTION("""COMPUTED_VALUE"""),"This will be hard to do, but if it is the right company I would try")</f>
        <v>This will be hard to do, but if it is the right company I would try</v>
      </c>
      <c r="S925" s="1"/>
    </row>
    <row r="926">
      <c r="A926" s="2">
        <f>IFERROR(__xludf.DUMMYFUNCTION("""COMPUTED_VALUE"""),45024.55412822917)</f>
        <v>45024.55413</v>
      </c>
      <c r="B926" s="1" t="str">
        <f>IFERROR(__xludf.DUMMYFUNCTION("""COMPUTED_VALUE"""),"India")</f>
        <v>India</v>
      </c>
      <c r="C926" s="1">
        <f>IFERROR(__xludf.DUMMYFUNCTION("""COMPUTED_VALUE"""),152025.0)</f>
        <v>152025</v>
      </c>
      <c r="D926" s="1" t="str">
        <f>IFERROR(__xludf.DUMMYFUNCTION("""COMPUTED_VALUE"""),"Female")</f>
        <v>Female</v>
      </c>
      <c r="E926" s="1" t="str">
        <f>IFERROR(__xludf.DUMMYFUNCTION("""COMPUTED_VALUE"""),"People from my circle, but not family members")</f>
        <v>People from my circle, but not family members</v>
      </c>
      <c r="F926" s="1" t="str">
        <f>IFERROR(__xludf.DUMMYFUNCTION("""COMPUTED_VALUE"""),"Yes, I will earn and do that")</f>
        <v>Yes, I will earn and do that</v>
      </c>
      <c r="G926" s="1" t="str">
        <f>IFERROR(__xludf.DUMMYFUNCTION("""COMPUTED_VALUE"""),"This will be hard to do, but if it is the right company I would try")</f>
        <v>This will be hard to do, but if it is the right company I would try</v>
      </c>
      <c r="H926" s="1" t="str">
        <f>IFERROR(__xludf.DUMMYFUNCTION("""COMPUTED_VALUE"""),"No")</f>
        <v>No</v>
      </c>
      <c r="I926" s="1" t="str">
        <f>IFERROR(__xludf.DUMMYFUNCTION("""COMPUTED_VALUE"""),"Will NOT work for them")</f>
        <v>Will NOT work for them</v>
      </c>
      <c r="J926" s="1">
        <f>IFERROR(__xludf.DUMMYFUNCTION("""COMPUTED_VALUE"""),3.0)</f>
        <v>3</v>
      </c>
      <c r="K926" s="1" t="str">
        <f>IFERROR(__xludf.DUMMYFUNCTION("""COMPUTED_VALUE"""),"Fully Remote with Options to travel as and when needed")</f>
        <v>Fully Remote with Options to travel as and when needed</v>
      </c>
      <c r="L9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26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926" s="1" t="str">
        <f>IFERROR(__xludf.DUMMYFUNCTION("""COMPUTED_VALUE"""),"Manager who explains what is expected, sets a goal and helps achieve it")</f>
        <v>Manager who explains what is expected, sets a goal and helps achieve it</v>
      </c>
      <c r="P926" s="1" t="str">
        <f>IFERROR(__xludf.DUMMYFUNCTION("""COMPUTED_VALUE"""),"Work with 7 to 10 or more people in my team")</f>
        <v>Work with 7 to 10 or more people in my team</v>
      </c>
      <c r="Q926" s="1" t="str">
        <f>IFERROR(__xludf.DUMMYFUNCTION("""COMPUTED_VALUE"""),"Yes, I Understand this is gonna happen everywhere")</f>
        <v>Yes, I Understand this is gonna happen everywhere</v>
      </c>
      <c r="R926" s="1" t="str">
        <f>IFERROR(__xludf.DUMMYFUNCTION("""COMPUTED_VALUE"""),"This will be hard to do, but if it is the right company I would try")</f>
        <v>This will be hard to do, but if it is the right company I would try</v>
      </c>
      <c r="S926" s="1"/>
    </row>
    <row r="927">
      <c r="A927" s="2">
        <f>IFERROR(__xludf.DUMMYFUNCTION("""COMPUTED_VALUE"""),45024.55522648148)</f>
        <v>45024.55523</v>
      </c>
      <c r="B927" s="1" t="str">
        <f>IFERROR(__xludf.DUMMYFUNCTION("""COMPUTED_VALUE"""),"India")</f>
        <v>India</v>
      </c>
      <c r="C927" s="1">
        <f>IFERROR(__xludf.DUMMYFUNCTION("""COMPUTED_VALUE"""),400018.0)</f>
        <v>400018</v>
      </c>
      <c r="D927" s="1" t="str">
        <f>IFERROR(__xludf.DUMMYFUNCTION("""COMPUTED_VALUE"""),"Male")</f>
        <v>Male</v>
      </c>
      <c r="E927" s="1" t="str">
        <f>IFERROR(__xludf.DUMMYFUNCTION("""COMPUTED_VALUE"""),"People from my circle, but not family members")</f>
        <v>People from my circle, but not family members</v>
      </c>
      <c r="F927" s="1" t="str">
        <f>IFERROR(__xludf.DUMMYFUNCTION("""COMPUTED_VALUE"""),"No I would not be pursuing Higher Education outside of India")</f>
        <v>No I would not be pursuing Higher Education outside of India</v>
      </c>
      <c r="G927" s="1" t="str">
        <f>IFERROR(__xludf.DUMMYFUNCTION("""COMPUTED_VALUE"""),"Will work for 3 years or more")</f>
        <v>Will work for 3 years or more</v>
      </c>
      <c r="H927" s="1" t="str">
        <f>IFERROR(__xludf.DUMMYFUNCTION("""COMPUTED_VALUE"""),"Yes")</f>
        <v>Yes</v>
      </c>
      <c r="I927" s="1" t="str">
        <f>IFERROR(__xludf.DUMMYFUNCTION("""COMPUTED_VALUE"""),"Will NOT work for them")</f>
        <v>Will NOT work for them</v>
      </c>
      <c r="J927" s="1">
        <f>IFERROR(__xludf.DUMMYFUNCTION("""COMPUTED_VALUE"""),6.0)</f>
        <v>6</v>
      </c>
      <c r="K927" s="1" t="str">
        <f>IFERROR(__xludf.DUMMYFUNCTION("""COMPUTED_VALUE"""),"Fully Remote with Options to travel as and when needed")</f>
        <v>Fully Remote with Options to travel as and when needed</v>
      </c>
      <c r="L9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27" s="1" t="str">
        <f>IFERROR(__xludf.DUMMYFUNCTION("""COMPUTED_VALUE"""),"Design and Creative strategy in any company, Manage and drive End-to-End Projects or Products, Look deeply into Data and generate insights, Manufacturing / Oil and Gas/ Construction / Hard Physical Work related")</f>
        <v>Design and Creative strategy in any company, Manage and drive End-to-End Projects or Products, Look deeply into Data and generate insights, Manufacturing / Oil and Gas/ Construction / Hard Physical Work related</v>
      </c>
      <c r="O927" s="1" t="str">
        <f>IFERROR(__xludf.DUMMYFUNCTION("""COMPUTED_VALUE"""),"Manager who explains what is expected, sets a goal and helps achieve it")</f>
        <v>Manager who explains what is expected, sets a goal and helps achieve it</v>
      </c>
      <c r="P92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927" s="1" t="str">
        <f>IFERROR(__xludf.DUMMYFUNCTION("""COMPUTED_VALUE"""),"Yes, I Understand this is gonna happen everywhere")</f>
        <v>Yes, I Understand this is gonna happen everywhere</v>
      </c>
      <c r="R927" s="1" t="str">
        <f>IFERROR(__xludf.DUMMYFUNCTION("""COMPUTED_VALUE"""),"This will be hard to do, but if it is the right company I would try")</f>
        <v>This will be hard to do, but if it is the right company I would try</v>
      </c>
      <c r="S927" s="1"/>
    </row>
    <row r="928">
      <c r="A928" s="2">
        <f>IFERROR(__xludf.DUMMYFUNCTION("""COMPUTED_VALUE"""),45024.57685761574)</f>
        <v>45024.57686</v>
      </c>
      <c r="B928" s="1" t="str">
        <f>IFERROR(__xludf.DUMMYFUNCTION("""COMPUTED_VALUE"""),"India")</f>
        <v>India</v>
      </c>
      <c r="C928" s="1">
        <f>IFERROR(__xludf.DUMMYFUNCTION("""COMPUTED_VALUE"""),560050.0)</f>
        <v>560050</v>
      </c>
      <c r="D928" s="1" t="str">
        <f>IFERROR(__xludf.DUMMYFUNCTION("""COMPUTED_VALUE"""),"Male")</f>
        <v>Male</v>
      </c>
      <c r="E928" s="1" t="str">
        <f>IFERROR(__xludf.DUMMYFUNCTION("""COMPUTED_VALUE"""),"People from my circle, but not family members")</f>
        <v>People from my circle, but not family members</v>
      </c>
      <c r="F928" s="1" t="str">
        <f>IFERROR(__xludf.DUMMYFUNCTION("""COMPUTED_VALUE"""),"Yes, I will earn and do that")</f>
        <v>Yes, I will earn and do that</v>
      </c>
      <c r="G928" s="1" t="str">
        <f>IFERROR(__xludf.DUMMYFUNCTION("""COMPUTED_VALUE"""),"This will be hard to do, but if it is the right company I would try")</f>
        <v>This will be hard to do, but if it is the right company I would try</v>
      </c>
      <c r="H928" s="1" t="str">
        <f>IFERROR(__xludf.DUMMYFUNCTION("""COMPUTED_VALUE"""),"No")</f>
        <v>No</v>
      </c>
      <c r="I928" s="1" t="str">
        <f>IFERROR(__xludf.DUMMYFUNCTION("""COMPUTED_VALUE"""),"Will NOT work for them")</f>
        <v>Will NOT work for them</v>
      </c>
      <c r="J928" s="1">
        <f>IFERROR(__xludf.DUMMYFUNCTION("""COMPUTED_VALUE"""),4.0)</f>
        <v>4</v>
      </c>
      <c r="K928" s="1" t="str">
        <f>IFERROR(__xludf.DUMMYFUNCTION("""COMPUTED_VALUE"""),"Every Day Office Environment")</f>
        <v>Every Day Office Environment</v>
      </c>
      <c r="L9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928" s="1" t="str">
        <f>IFERROR(__xludf.DUMMYFUNCTION("""COMPUTED_VALUE"""),"Teaching in any of the institutes/colleges/online or offline, Build and develop a Team, Entrepreneur or Start Up, Manufacturing / Oil and Gas/ Construction / Hard Physical Work related")</f>
        <v>Teaching in any of the institutes/colleges/online or offline, Build and develop a Team, Entrepreneur or Start Up, Manufacturing / Oil and Gas/ Construction / Hard Physical Work related</v>
      </c>
      <c r="O928" s="1" t="str">
        <f>IFERROR(__xludf.DUMMYFUNCTION("""COMPUTED_VALUE"""),"Manager who sets targets and expects me to achieve it")</f>
        <v>Manager who sets targets and expects me to achieve it</v>
      </c>
      <c r="P928" s="1" t="str">
        <f>IFERROR(__xludf.DUMMYFUNCTION("""COMPUTED_VALUE"""),"Work with 5 to 6 people in my team")</f>
        <v>Work with 5 to 6 people in my team</v>
      </c>
      <c r="Q928" s="1" t="str">
        <f>IFERROR(__xludf.DUMMYFUNCTION("""COMPUTED_VALUE"""),"I have NO other choice")</f>
        <v>I have NO other choice</v>
      </c>
      <c r="R928" s="1" t="str">
        <f>IFERROR(__xludf.DUMMYFUNCTION("""COMPUTED_VALUE"""),"This will be hard to do, but if it is the right company I would try")</f>
        <v>This will be hard to do, but if it is the right company I would try</v>
      </c>
      <c r="S928" s="1"/>
    </row>
    <row r="929">
      <c r="A929" s="2">
        <f>IFERROR(__xludf.DUMMYFUNCTION("""COMPUTED_VALUE"""),45024.60231938657)</f>
        <v>45024.60232</v>
      </c>
      <c r="B929" s="1" t="str">
        <f>IFERROR(__xludf.DUMMYFUNCTION("""COMPUTED_VALUE"""),"India")</f>
        <v>India</v>
      </c>
      <c r="C929" s="1">
        <f>IFERROR(__xludf.DUMMYFUNCTION("""COMPUTED_VALUE"""),583104.0)</f>
        <v>583104</v>
      </c>
      <c r="D929" s="1" t="str">
        <f>IFERROR(__xludf.DUMMYFUNCTION("""COMPUTED_VALUE"""),"Male")</f>
        <v>Male</v>
      </c>
      <c r="E929" s="1" t="str">
        <f>IFERROR(__xludf.DUMMYFUNCTION("""COMPUTED_VALUE"""),"My Parents")</f>
        <v>My Parents</v>
      </c>
      <c r="F929" s="1" t="str">
        <f>IFERROR(__xludf.DUMMYFUNCTION("""COMPUTED_VALUE"""),"No, But if someone could bare the cost I will")</f>
        <v>No, But if someone could bare the cost I will</v>
      </c>
      <c r="G929" s="1" t="str">
        <f>IFERROR(__xludf.DUMMYFUNCTION("""COMPUTED_VALUE"""),"Will work for 3 years or more")</f>
        <v>Will work for 3 years or more</v>
      </c>
      <c r="H929" s="1" t="str">
        <f>IFERROR(__xludf.DUMMYFUNCTION("""COMPUTED_VALUE"""),"No")</f>
        <v>No</v>
      </c>
      <c r="I929" s="1" t="str">
        <f>IFERROR(__xludf.DUMMYFUNCTION("""COMPUTED_VALUE"""),"Will NOT work for them")</f>
        <v>Will NOT work for them</v>
      </c>
      <c r="J929" s="1">
        <f>IFERROR(__xludf.DUMMYFUNCTION("""COMPUTED_VALUE"""),8.0)</f>
        <v>8</v>
      </c>
      <c r="K929" s="1" t="str">
        <f>IFERROR(__xludf.DUMMYFUNCTION("""COMPUTED_VALUE"""),"Fully Remote with Options to travel as and when needed")</f>
        <v>Fully Remote with Options to travel as and when needed</v>
      </c>
      <c r="L9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929" s="1" t="str">
        <f>IFERROR(__xludf.DUMMYFUNCTION("""COMPUTED_VALUE"""),"Build and develop a Team, Look deeply into Data and generate insights, Work as a freelancer and do my thing my way, An Artificial Intelligence Specialist / Talking to Robots")</f>
        <v>Build and develop a Team, Look deeply into Data and generate insights, Work as a freelancer and do my thing my way, An Artificial Intelligence Specialist / Talking to Robots</v>
      </c>
      <c r="O929" s="1" t="str">
        <f>IFERROR(__xludf.DUMMYFUNCTION("""COMPUTED_VALUE"""),"Manager who explains what is expected, sets a goal and helps achieve it")</f>
        <v>Manager who explains what is expected, sets a goal and helps achieve it</v>
      </c>
      <c r="P929" s="1" t="str">
        <f>IFERROR(__xludf.DUMMYFUNCTION("""COMPUTED_VALUE"""),"Work with 5 to 6 people in my team")</f>
        <v>Work with 5 to 6 people in my team</v>
      </c>
      <c r="Q929" s="1" t="str">
        <f>IFERROR(__xludf.DUMMYFUNCTION("""COMPUTED_VALUE"""),"Yes")</f>
        <v>Yes</v>
      </c>
      <c r="R929" s="1" t="str">
        <f>IFERROR(__xludf.DUMMYFUNCTION("""COMPUTED_VALUE"""),"This will be hard to do, but if it is the right company I would try")</f>
        <v>This will be hard to do, but if it is the right company I would try</v>
      </c>
      <c r="S929" s="1"/>
    </row>
    <row r="930">
      <c r="A930" s="2">
        <f>IFERROR(__xludf.DUMMYFUNCTION("""COMPUTED_VALUE"""),45024.6183990625)</f>
        <v>45024.6184</v>
      </c>
      <c r="B930" s="1" t="str">
        <f>IFERROR(__xludf.DUMMYFUNCTION("""COMPUTED_VALUE"""),"Others")</f>
        <v>Others</v>
      </c>
      <c r="C930" s="1">
        <f>IFERROR(__xludf.DUMMYFUNCTION("""COMPUTED_VALUE"""),92.0)</f>
        <v>92</v>
      </c>
      <c r="D930" s="1" t="str">
        <f>IFERROR(__xludf.DUMMYFUNCTION("""COMPUTED_VALUE"""),"Male")</f>
        <v>Male</v>
      </c>
      <c r="E930" s="1" t="str">
        <f>IFERROR(__xludf.DUMMYFUNCTION("""COMPUTED_VALUE"""),"People who have changed the world for better")</f>
        <v>People who have changed the world for better</v>
      </c>
      <c r="F930" s="1" t="str">
        <f>IFERROR(__xludf.DUMMYFUNCTION("""COMPUTED_VALUE"""),"Yes, I will earn and do that")</f>
        <v>Yes, I will earn and do that</v>
      </c>
      <c r="G930" s="1" t="str">
        <f>IFERROR(__xludf.DUMMYFUNCTION("""COMPUTED_VALUE"""),"No way")</f>
        <v>No way</v>
      </c>
      <c r="H930" s="1" t="str">
        <f>IFERROR(__xludf.DUMMYFUNCTION("""COMPUTED_VALUE"""),"No")</f>
        <v>No</v>
      </c>
      <c r="I930" s="1" t="str">
        <f>IFERROR(__xludf.DUMMYFUNCTION("""COMPUTED_VALUE"""),"Will NOT work for them")</f>
        <v>Will NOT work for them</v>
      </c>
      <c r="J930" s="1">
        <f>IFERROR(__xludf.DUMMYFUNCTION("""COMPUTED_VALUE"""),2.0)</f>
        <v>2</v>
      </c>
      <c r="K930" s="1" t="str">
        <f>IFERROR(__xludf.DUMMYFUNCTION("""COMPUTED_VALUE"""),"Fully Remote with Options to travel as and when needed")</f>
        <v>Fully Remote with Options to travel as and when needed</v>
      </c>
      <c r="L930" s="1" t="str">
        <f>IFERROR(__xludf.DUMMYFUNCTION("""COMPUTED_VALUE"""),"Employer who rewards learning and enables that environment")</f>
        <v>Employer who rewards learning and enables that environment</v>
      </c>
      <c r="M93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30" s="1" t="str">
        <f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930" s="1" t="str">
        <f>IFERROR(__xludf.DUMMYFUNCTION("""COMPUTED_VALUE"""),"Manager who sets targets and expects me to achieve it")</f>
        <v>Manager who sets targets and expects me to achieve it</v>
      </c>
      <c r="P930" s="1" t="str">
        <f>IFERROR(__xludf.DUMMYFUNCTION("""COMPUTED_VALUE"""),"Work with 2 to 3 people in my team")</f>
        <v>Work with 2 to 3 people in my team</v>
      </c>
      <c r="Q930" s="1" t="str">
        <f>IFERROR(__xludf.DUMMYFUNCTION("""COMPUTED_VALUE"""),"Yes, I Understand this is gonna happen everywhere")</f>
        <v>Yes, I Understand this is gonna happen everywhere</v>
      </c>
      <c r="R930" s="1" t="str">
        <f>IFERROR(__xludf.DUMMYFUNCTION("""COMPUTED_VALUE"""),"No way")</f>
        <v>No way</v>
      </c>
      <c r="S930" s="1"/>
    </row>
    <row r="931">
      <c r="A931" s="2">
        <f>IFERROR(__xludf.DUMMYFUNCTION("""COMPUTED_VALUE"""),45024.619525104164)</f>
        <v>45024.61953</v>
      </c>
      <c r="B931" s="1" t="str">
        <f>IFERROR(__xludf.DUMMYFUNCTION("""COMPUTED_VALUE"""),"India")</f>
        <v>India</v>
      </c>
      <c r="C931" s="1">
        <f>IFERROR(__xludf.DUMMYFUNCTION("""COMPUTED_VALUE"""),571201.0)</f>
        <v>571201</v>
      </c>
      <c r="D931" s="1" t="str">
        <f>IFERROR(__xludf.DUMMYFUNCTION("""COMPUTED_VALUE"""),"Male")</f>
        <v>Male</v>
      </c>
      <c r="E931" s="1" t="str">
        <f>IFERROR(__xludf.DUMMYFUNCTION("""COMPUTED_VALUE"""),"People who have changed the world for better")</f>
        <v>People who have changed the world for better</v>
      </c>
      <c r="F931" s="1" t="str">
        <f>IFERROR(__xludf.DUMMYFUNCTION("""COMPUTED_VALUE"""),"Yes, I will earn and do that")</f>
        <v>Yes, I will earn and do that</v>
      </c>
      <c r="G931" s="1" t="str">
        <f>IFERROR(__xludf.DUMMYFUNCTION("""COMPUTED_VALUE"""),"Will work for 3 years or more")</f>
        <v>Will work for 3 years or more</v>
      </c>
      <c r="H931" s="1" t="str">
        <f>IFERROR(__xludf.DUMMYFUNCTION("""COMPUTED_VALUE"""),"No")</f>
        <v>No</v>
      </c>
      <c r="I931" s="1" t="str">
        <f>IFERROR(__xludf.DUMMYFUNCTION("""COMPUTED_VALUE"""),"Will work for them")</f>
        <v>Will work for them</v>
      </c>
      <c r="J931" s="1">
        <f>IFERROR(__xludf.DUMMYFUNCTION("""COMPUTED_VALUE"""),1.0)</f>
        <v>1</v>
      </c>
      <c r="K931" s="1" t="str">
        <f>IFERROR(__xludf.DUMMYFUNCTION("""COMPUTED_VALUE"""),"Every Day Office Environment")</f>
        <v>Every Day Office Environment</v>
      </c>
      <c r="L9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3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31" s="1" t="str">
        <f>IFERROR(__xludf.DUMMYFUNCTION("""COMPUTED_VALUE"""),"Build and develop a Team, Entrepreneur or Start Up, An Artificial Intelligence Specialist / Talking to Robots, Manufacturing / Oil and Gas/ Construction / Hard Physical Work related")</f>
        <v>Build and develop a Team, Entrepreneur or Start Up, An Artificial Intelligence Specialist / Talking to Robots, Manufacturing / Oil and Gas/ Construction / Hard Physical Work related</v>
      </c>
      <c r="O931" s="1" t="str">
        <f>IFERROR(__xludf.DUMMYFUNCTION("""COMPUTED_VALUE"""),"Manager who explains what is expected, sets a goal and helps achieve it")</f>
        <v>Manager who explains what is expected, sets a goal and helps achieve it</v>
      </c>
      <c r="P931" s="1" t="str">
        <f>IFERROR(__xludf.DUMMYFUNCTION("""COMPUTED_VALUE"""),"Work with more than 10 people in my team")</f>
        <v>Work with more than 10 people in my team</v>
      </c>
      <c r="Q931" s="1" t="str">
        <f>IFERROR(__xludf.DUMMYFUNCTION("""COMPUTED_VALUE"""),"Yes, I Understand this is gonna happen everywhere")</f>
        <v>Yes, I Understand this is gonna happen everywhere</v>
      </c>
      <c r="R931" s="1" t="str">
        <f>IFERROR(__xludf.DUMMYFUNCTION("""COMPUTED_VALUE"""),"This will be hard to do, but if it is the right company I would try")</f>
        <v>This will be hard to do, but if it is the right company I would try</v>
      </c>
      <c r="S931" s="1"/>
    </row>
    <row r="932">
      <c r="A932" s="2">
        <f>IFERROR(__xludf.DUMMYFUNCTION("""COMPUTED_VALUE"""),45024.62980964121)</f>
        <v>45024.62981</v>
      </c>
      <c r="B932" s="1" t="str">
        <f>IFERROR(__xludf.DUMMYFUNCTION("""COMPUTED_VALUE"""),"India")</f>
        <v>India</v>
      </c>
      <c r="C932" s="1">
        <f>IFERROR(__xludf.DUMMYFUNCTION("""COMPUTED_VALUE"""),641007.0)</f>
        <v>641007</v>
      </c>
      <c r="D932" s="1" t="str">
        <f>IFERROR(__xludf.DUMMYFUNCTION("""COMPUTED_VALUE"""),"Female")</f>
        <v>Female</v>
      </c>
      <c r="E932" s="1" t="str">
        <f>IFERROR(__xludf.DUMMYFUNCTION("""COMPUTED_VALUE"""),"Influencers who had successful careers")</f>
        <v>Influencers who had successful careers</v>
      </c>
      <c r="F932" s="1" t="str">
        <f>IFERROR(__xludf.DUMMYFUNCTION("""COMPUTED_VALUE"""),"No, But if someone could bare the cost I will")</f>
        <v>No, But if someone could bare the cost I will</v>
      </c>
      <c r="G932" s="1" t="str">
        <f>IFERROR(__xludf.DUMMYFUNCTION("""COMPUTED_VALUE"""),"This will be hard to do, but if it is the right company I would try")</f>
        <v>This will be hard to do, but if it is the right company I would try</v>
      </c>
      <c r="H932" s="1" t="str">
        <f>IFERROR(__xludf.DUMMYFUNCTION("""COMPUTED_VALUE"""),"Yes")</f>
        <v>Yes</v>
      </c>
      <c r="I932" s="1" t="str">
        <f>IFERROR(__xludf.DUMMYFUNCTION("""COMPUTED_VALUE"""),"Will work for them")</f>
        <v>Will work for them</v>
      </c>
      <c r="J932" s="1">
        <f>IFERROR(__xludf.DUMMYFUNCTION("""COMPUTED_VALUE"""),5.0)</f>
        <v>5</v>
      </c>
      <c r="K932" s="1" t="str">
        <f>IFERROR(__xludf.DUMMYFUNCTION("""COMPUTED_VALUE"""),"Hybrid Working Environment with more than 15 days a month at office")</f>
        <v>Hybrid Working Environment with more than 15 days a month at office</v>
      </c>
      <c r="L932" s="1" t="str">
        <f>IFERROR(__xludf.DUMMYFUNCTION("""COMPUTED_VALUE"""),"Employer who rewards learning and enables that environment")</f>
        <v>Employer who rewards learning and enables that environment</v>
      </c>
      <c r="M9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32" s="1" t="str">
        <f>IFERROR(__xludf.DUMMYFUNCTION("""COMPUTED_VALUE"""),"Business Operations in any organization, Build and develop a Team, Look deeply into Data and generate insights, Work in a BPO setup for some well known client")</f>
        <v>Business Operations in any organization, Build and develop a Team, Look deeply into Data and generate insights, Work in a BPO setup for some well known client</v>
      </c>
      <c r="O932" s="1" t="str">
        <f>IFERROR(__xludf.DUMMYFUNCTION("""COMPUTED_VALUE"""),"Manager who explains what is expected, sets a goal and helps achieve it")</f>
        <v>Manager who explains what is expected, sets a goal and helps achieve it</v>
      </c>
      <c r="P932" s="1" t="str">
        <f>IFERROR(__xludf.DUMMYFUNCTION("""COMPUTED_VALUE"""),"Work with 5 to 6 people in my team")</f>
        <v>Work with 5 to 6 people in my team</v>
      </c>
      <c r="Q932" s="1" t="str">
        <f>IFERROR(__xludf.DUMMYFUNCTION("""COMPUTED_VALUE"""),"Yes, I Understand this is gonna happen everywhere")</f>
        <v>Yes, I Understand this is gonna happen everywhere</v>
      </c>
      <c r="R932" s="1" t="str">
        <f>IFERROR(__xludf.DUMMYFUNCTION("""COMPUTED_VALUE"""),"This will be hard to do, but if it is the right company I would try")</f>
        <v>This will be hard to do, but if it is the right company I would try</v>
      </c>
      <c r="S932" s="1"/>
    </row>
    <row r="933">
      <c r="A933" s="2">
        <f>IFERROR(__xludf.DUMMYFUNCTION("""COMPUTED_VALUE"""),45024.66310978009)</f>
        <v>45024.66311</v>
      </c>
      <c r="B933" s="1" t="str">
        <f>IFERROR(__xludf.DUMMYFUNCTION("""COMPUTED_VALUE"""),"India")</f>
        <v>India</v>
      </c>
      <c r="C933" s="1">
        <f>IFERROR(__xludf.DUMMYFUNCTION("""COMPUTED_VALUE"""),121002.0)</f>
        <v>121002</v>
      </c>
      <c r="D933" s="1" t="str">
        <f>IFERROR(__xludf.DUMMYFUNCTION("""COMPUTED_VALUE"""),"Male")</f>
        <v>Male</v>
      </c>
      <c r="E933" s="1" t="str">
        <f>IFERROR(__xludf.DUMMYFUNCTION("""COMPUTED_VALUE"""),"People who have changed the world for better")</f>
        <v>People who have changed the world for better</v>
      </c>
      <c r="F933" s="1" t="str">
        <f>IFERROR(__xludf.DUMMYFUNCTION("""COMPUTED_VALUE"""),"Yes, I will earn and do that")</f>
        <v>Yes, I will earn and do that</v>
      </c>
      <c r="G933" s="1" t="str">
        <f>IFERROR(__xludf.DUMMYFUNCTION("""COMPUTED_VALUE"""),"This will be hard to do, but if it is the right company I would try")</f>
        <v>This will be hard to do, but if it is the right company I would try</v>
      </c>
      <c r="H933" s="1" t="str">
        <f>IFERROR(__xludf.DUMMYFUNCTION("""COMPUTED_VALUE"""),"Yes")</f>
        <v>Yes</v>
      </c>
      <c r="I933" s="1" t="str">
        <f>IFERROR(__xludf.DUMMYFUNCTION("""COMPUTED_VALUE"""),"Will work for them")</f>
        <v>Will work for them</v>
      </c>
      <c r="J933" s="1">
        <f>IFERROR(__xludf.DUMMYFUNCTION("""COMPUTED_VALUE"""),8.0)</f>
        <v>8</v>
      </c>
      <c r="K933" s="1" t="str">
        <f>IFERROR(__xludf.DUMMYFUNCTION("""COMPUTED_VALUE"""),"Hybrid Working Environment with less than 3 days a month at office")</f>
        <v>Hybrid Working Environment with less than 3 days a month at office</v>
      </c>
      <c r="L9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3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33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933" s="1" t="str">
        <f>IFERROR(__xludf.DUMMYFUNCTION("""COMPUTED_VALUE"""),"Manager who explains what is expected, sets a goal and helps achieve it")</f>
        <v>Manager who explains what is expected, sets a goal and helps achieve it</v>
      </c>
      <c r="P933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933" s="1" t="str">
        <f>IFERROR(__xludf.DUMMYFUNCTION("""COMPUTED_VALUE"""),"Yes, I Understand this is gonna happen everywhere")</f>
        <v>Yes, I Understand this is gonna happen everywhere</v>
      </c>
      <c r="R933" s="1" t="str">
        <f>IFERROR(__xludf.DUMMYFUNCTION("""COMPUTED_VALUE"""),"This will be hard to do, but if it is the right company I would try")</f>
        <v>This will be hard to do, but if it is the right company I would try</v>
      </c>
      <c r="S933" s="1"/>
    </row>
    <row r="934">
      <c r="A934" s="2">
        <f>IFERROR(__xludf.DUMMYFUNCTION("""COMPUTED_VALUE"""),45024.70979357639)</f>
        <v>45024.70979</v>
      </c>
      <c r="B934" s="1" t="str">
        <f>IFERROR(__xludf.DUMMYFUNCTION("""COMPUTED_VALUE"""),"India")</f>
        <v>India</v>
      </c>
      <c r="C934" s="1">
        <f>IFERROR(__xludf.DUMMYFUNCTION("""COMPUTED_VALUE"""),600100.0)</f>
        <v>600100</v>
      </c>
      <c r="D934" s="1" t="str">
        <f>IFERROR(__xludf.DUMMYFUNCTION("""COMPUTED_VALUE"""),"Male")</f>
        <v>Male</v>
      </c>
      <c r="E934" s="1" t="str">
        <f>IFERROR(__xludf.DUMMYFUNCTION("""COMPUTED_VALUE"""),"Influencers who had successful careers")</f>
        <v>Influencers who had successful careers</v>
      </c>
      <c r="F934" s="1" t="str">
        <f>IFERROR(__xludf.DUMMYFUNCTION("""COMPUTED_VALUE"""),"No, But if someone could bare the cost I will")</f>
        <v>No, But if someone could bare the cost I will</v>
      </c>
      <c r="G934" s="1" t="str">
        <f>IFERROR(__xludf.DUMMYFUNCTION("""COMPUTED_VALUE"""),"This will be hard to do, but if it is the right company I would try")</f>
        <v>This will be hard to do, but if it is the right company I would try</v>
      </c>
      <c r="H934" s="1" t="str">
        <f>IFERROR(__xludf.DUMMYFUNCTION("""COMPUTED_VALUE"""),"Yes")</f>
        <v>Yes</v>
      </c>
      <c r="I934" s="1" t="str">
        <f>IFERROR(__xludf.DUMMYFUNCTION("""COMPUTED_VALUE"""),"Will NOT work for them")</f>
        <v>Will NOT work for them</v>
      </c>
      <c r="J934" s="1">
        <f>IFERROR(__xludf.DUMMYFUNCTION("""COMPUTED_VALUE"""),4.0)</f>
        <v>4</v>
      </c>
      <c r="K934" s="1" t="str">
        <f>IFERROR(__xludf.DUMMYFUNCTION("""COMPUTED_VALUE"""),"Hybrid Working Environment with more than 15 days a month at office")</f>
        <v>Hybrid Working Environment with more than 15 days a month at office</v>
      </c>
      <c r="L934" s="1" t="str">
        <f>IFERROR(__xludf.DUMMYFUNCTION("""COMPUTED_VALUE"""),"Employer who rewards learning and enables that environment")</f>
        <v>Employer who rewards learning and enables that environment</v>
      </c>
      <c r="M93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34" s="1" t="str">
        <f>IFERROR(__xludf.DUMMYFUNCTION("""COMPUTED_VALUE"""),"Teaching in any of the institutes/colleges/online or offline, I Want to sell things/Sales, An Artificial Intelligence Specialist / Talking to Robots, Manufacturing / Oil and Gas/ Construction / Hard Physical Work related")</f>
        <v>Teaching in any of the institutes/colleges/online or offline, I Want to sell things/Sales, An Artificial Intelligence Specialist / Talking to Robots, Manufacturing / Oil and Gas/ Construction / Hard Physical Work related</v>
      </c>
      <c r="O934" s="1" t="str">
        <f>IFERROR(__xludf.DUMMYFUNCTION("""COMPUTED_VALUE"""),"Manager who explains what is expected, sets a goal and helps achieve it")</f>
        <v>Manager who explains what is expected, sets a goal and helps achieve it</v>
      </c>
      <c r="P934" s="1" t="str">
        <f>IFERROR(__xludf.DUMMYFUNCTION("""COMPUTED_VALUE"""),"Work with 5 to 6 people in my team")</f>
        <v>Work with 5 to 6 people in my team</v>
      </c>
      <c r="Q934" s="1" t="str">
        <f>IFERROR(__xludf.DUMMYFUNCTION("""COMPUTED_VALUE"""),"Yes, I Understand this is gonna happen everywhere")</f>
        <v>Yes, I Understand this is gonna happen everywhere</v>
      </c>
      <c r="R934" s="1" t="str">
        <f>IFERROR(__xludf.DUMMYFUNCTION("""COMPUTED_VALUE"""),"This will be hard to do, but if it is the right company I would try")</f>
        <v>This will be hard to do, but if it is the right company I would try</v>
      </c>
      <c r="S934" s="1"/>
    </row>
    <row r="935">
      <c r="A935" s="2">
        <f>IFERROR(__xludf.DUMMYFUNCTION("""COMPUTED_VALUE"""),45024.7281678125)</f>
        <v>45024.72817</v>
      </c>
      <c r="B935" s="1" t="str">
        <f>IFERROR(__xludf.DUMMYFUNCTION("""COMPUTED_VALUE"""),"India")</f>
        <v>India</v>
      </c>
      <c r="C935" s="1">
        <f>IFERROR(__xludf.DUMMYFUNCTION("""COMPUTED_VALUE"""),600100.0)</f>
        <v>600100</v>
      </c>
      <c r="D935" s="1" t="str">
        <f>IFERROR(__xludf.DUMMYFUNCTION("""COMPUTED_VALUE"""),"Female")</f>
        <v>Female</v>
      </c>
      <c r="E935" s="1" t="str">
        <f>IFERROR(__xludf.DUMMYFUNCTION("""COMPUTED_VALUE"""),"Social Media like LinkedIn")</f>
        <v>Social Media like LinkedIn</v>
      </c>
      <c r="F935" s="1" t="str">
        <f>IFERROR(__xludf.DUMMYFUNCTION("""COMPUTED_VALUE"""),"No I would not be pursuing Higher Education outside of India")</f>
        <v>No I would not be pursuing Higher Education outside of India</v>
      </c>
      <c r="G935" s="1" t="str">
        <f>IFERROR(__xludf.DUMMYFUNCTION("""COMPUTED_VALUE"""),"This will be hard to do, but if it is the right company I would try")</f>
        <v>This will be hard to do, but if it is the right company I would try</v>
      </c>
      <c r="H935" s="1" t="str">
        <f>IFERROR(__xludf.DUMMYFUNCTION("""COMPUTED_VALUE"""),"No")</f>
        <v>No</v>
      </c>
      <c r="I935" s="1" t="str">
        <f>IFERROR(__xludf.DUMMYFUNCTION("""COMPUTED_VALUE"""),"Will work for them")</f>
        <v>Will work for them</v>
      </c>
      <c r="J935" s="1">
        <f>IFERROR(__xludf.DUMMYFUNCTION("""COMPUTED_VALUE"""),2.0)</f>
        <v>2</v>
      </c>
      <c r="K935" s="1" t="str">
        <f>IFERROR(__xludf.DUMMYFUNCTION("""COMPUTED_VALUE"""),"Hybrid Working Environment with more than 15 days a month at office")</f>
        <v>Hybrid Working Environment with more than 15 days a month at office</v>
      </c>
      <c r="L935" s="1" t="str">
        <f>IFERROR(__xludf.DUMMYFUNCTION("""COMPUTED_VALUE"""),"Employer who appreciates learning and enables that environment")</f>
        <v>Employer who appreciates learning and enables that environment</v>
      </c>
      <c r="M93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35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935" s="1" t="str">
        <f>IFERROR(__xludf.DUMMYFUNCTION("""COMPUTED_VALUE"""),"Manager who sets goal and helps me achieve it")</f>
        <v>Manager who sets goal and helps me achieve it</v>
      </c>
      <c r="P935" s="1" t="str">
        <f>IFERROR(__xludf.DUMMYFUNCTION("""COMPUTED_VALUE"""),"Work with 5 to 6 people in my team")</f>
        <v>Work with 5 to 6 people in my team</v>
      </c>
      <c r="Q935" s="1" t="str">
        <f>IFERROR(__xludf.DUMMYFUNCTION("""COMPUTED_VALUE"""),"Yes, I Understand this is gonna happen everywhere")</f>
        <v>Yes, I Understand this is gonna happen everywhere</v>
      </c>
      <c r="R935" s="1" t="str">
        <f>IFERROR(__xludf.DUMMYFUNCTION("""COMPUTED_VALUE"""),"This will be hard to do, but if it is the right company I would try")</f>
        <v>This will be hard to do, but if it is the right company I would try</v>
      </c>
      <c r="S935" s="1"/>
    </row>
    <row r="936">
      <c r="A936" s="2">
        <f>IFERROR(__xludf.DUMMYFUNCTION("""COMPUTED_VALUE"""),45024.72851291667)</f>
        <v>45024.72851</v>
      </c>
      <c r="B936" s="1" t="str">
        <f>IFERROR(__xludf.DUMMYFUNCTION("""COMPUTED_VALUE"""),"United Arab Emirates")</f>
        <v>United Arab Emirates</v>
      </c>
      <c r="C936" s="1" t="str">
        <f>IFERROR(__xludf.DUMMYFUNCTION("""COMPUTED_VALUE"""),"00000")</f>
        <v>00000</v>
      </c>
      <c r="D936" s="1" t="str">
        <f>IFERROR(__xludf.DUMMYFUNCTION("""COMPUTED_VALUE"""),"Female")</f>
        <v>Female</v>
      </c>
      <c r="E936" s="1" t="str">
        <f>IFERROR(__xludf.DUMMYFUNCTION("""COMPUTED_VALUE"""),"People who have changed the world for better")</f>
        <v>People who have changed the world for better</v>
      </c>
      <c r="F936" s="1" t="str">
        <f>IFERROR(__xludf.DUMMYFUNCTION("""COMPUTED_VALUE"""),"Yes, I will earn and do that")</f>
        <v>Yes, I will earn and do that</v>
      </c>
      <c r="G936" s="1" t="str">
        <f>IFERROR(__xludf.DUMMYFUNCTION("""COMPUTED_VALUE"""),"This will be hard to do, but if it is the right company I would try")</f>
        <v>This will be hard to do, but if it is the right company I would try</v>
      </c>
      <c r="H936" s="1" t="str">
        <f>IFERROR(__xludf.DUMMYFUNCTION("""COMPUTED_VALUE"""),"No")</f>
        <v>No</v>
      </c>
      <c r="I936" s="1" t="str">
        <f>IFERROR(__xludf.DUMMYFUNCTION("""COMPUTED_VALUE"""),"Will NOT work for them")</f>
        <v>Will NOT work for them</v>
      </c>
      <c r="J936" s="1">
        <f>IFERROR(__xludf.DUMMYFUNCTION("""COMPUTED_VALUE"""),5.0)</f>
        <v>5</v>
      </c>
      <c r="K936" s="1" t="str">
        <f>IFERROR(__xludf.DUMMYFUNCTION("""COMPUTED_VALUE"""),"Every Day Office Environment")</f>
        <v>Every Day Office Environment</v>
      </c>
      <c r="L936" s="1" t="str">
        <f>IFERROR(__xludf.DUMMYFUNCTION("""COMPUTED_VALUE"""),"Employer who appreciates learning and enables that environment")</f>
        <v>Employer who appreciates learning and enables that environment</v>
      </c>
      <c r="M93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936" s="1" t="str">
        <f>IFERROR(__xludf.DUMMYFUNCTION("""COMPUTED_VALUE"""),"Design and Creative strategy in any company, Business Operations in any organization, Design and Develop amazing software, Work in a BPO setup for some well known client")</f>
        <v>Design and Creative strategy in any company, Business Operations in any organization, Design and Develop amazing software, Work in a BPO setup for some well known client</v>
      </c>
      <c r="O936" s="1" t="str">
        <f>IFERROR(__xludf.DUMMYFUNCTION("""COMPUTED_VALUE"""),"Manager who sets targets and expects me to achieve it")</f>
        <v>Manager who sets targets and expects me to achieve it</v>
      </c>
      <c r="P936" s="1" t="str">
        <f>IFERROR(__xludf.DUMMYFUNCTION("""COMPUTED_VALUE"""),"Work with more than 10 people in my team")</f>
        <v>Work with more than 10 people in my team</v>
      </c>
      <c r="Q936" s="1" t="str">
        <f>IFERROR(__xludf.DUMMYFUNCTION("""COMPUTED_VALUE"""),"I have NO other choice")</f>
        <v>I have NO other choice</v>
      </c>
      <c r="R936" s="1" t="str">
        <f>IFERROR(__xludf.DUMMYFUNCTION("""COMPUTED_VALUE"""),"No way")</f>
        <v>No way</v>
      </c>
      <c r="S936" s="1"/>
    </row>
    <row r="937">
      <c r="A937" s="2">
        <f>IFERROR(__xludf.DUMMYFUNCTION("""COMPUTED_VALUE"""),45024.746457002315)</f>
        <v>45024.74646</v>
      </c>
      <c r="B937" s="1" t="str">
        <f>IFERROR(__xludf.DUMMYFUNCTION("""COMPUTED_VALUE"""),"India")</f>
        <v>India</v>
      </c>
      <c r="C937" s="1">
        <f>IFERROR(__xludf.DUMMYFUNCTION("""COMPUTED_VALUE"""),623525.0)</f>
        <v>623525</v>
      </c>
      <c r="D937" s="1" t="str">
        <f>IFERROR(__xludf.DUMMYFUNCTION("""COMPUTED_VALUE"""),"Female")</f>
        <v>Female</v>
      </c>
      <c r="E937" s="1" t="str">
        <f>IFERROR(__xludf.DUMMYFUNCTION("""COMPUTED_VALUE"""),"My Parents")</f>
        <v>My Parents</v>
      </c>
      <c r="F937" s="1" t="str">
        <f>IFERROR(__xludf.DUMMYFUNCTION("""COMPUTED_VALUE"""),"Yes, I will earn and do that")</f>
        <v>Yes, I will earn and do that</v>
      </c>
      <c r="G937" s="1" t="str">
        <f>IFERROR(__xludf.DUMMYFUNCTION("""COMPUTED_VALUE"""),"Will work for 3 years or more")</f>
        <v>Will work for 3 years or more</v>
      </c>
      <c r="H937" s="1" t="str">
        <f>IFERROR(__xludf.DUMMYFUNCTION("""COMPUTED_VALUE"""),"No")</f>
        <v>No</v>
      </c>
      <c r="I937" s="1" t="str">
        <f>IFERROR(__xludf.DUMMYFUNCTION("""COMPUTED_VALUE"""),"Will NOT work for them")</f>
        <v>Will NOT work for them</v>
      </c>
      <c r="J937" s="1">
        <f>IFERROR(__xludf.DUMMYFUNCTION("""COMPUTED_VALUE"""),3.0)</f>
        <v>3</v>
      </c>
      <c r="K937" s="1" t="str">
        <f>IFERROR(__xludf.DUMMYFUNCTION("""COMPUTED_VALUE"""),"Every Day Office Environment")</f>
        <v>Every Day Office Environment</v>
      </c>
      <c r="L937" s="1" t="str">
        <f>IFERROR(__xludf.DUMMYFUNCTION("""COMPUTED_VALUE"""),"Employer who appreciates learning and enables that environment")</f>
        <v>Employer who appreciates learning and enables that environment</v>
      </c>
      <c r="M93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937" s="1" t="str">
        <f>IFERROR(__xludf.DUMMYFUNCTION("""COMPUTED_VALUE"""),"Teaching in any of the institutes/colleges/online or offline, Build and develop a Team, Look deeply into Data and generate insights, Become a content Creator in some platform")</f>
        <v>Teaching in any of the institutes/colleges/online or offline, Build and develop a Team, Look deeply into Data and generate insights, Become a content Creator in some platform</v>
      </c>
      <c r="O937" s="1" t="str">
        <f>IFERROR(__xludf.DUMMYFUNCTION("""COMPUTED_VALUE"""),"Manager who sets targets and expects me to achieve it")</f>
        <v>Manager who sets targets and expects me to achieve it</v>
      </c>
      <c r="P937" s="1" t="str">
        <f>IFERROR(__xludf.DUMMYFUNCTION("""COMPUTED_VALUE"""),"Work alone")</f>
        <v>Work alone</v>
      </c>
      <c r="Q937" s="1" t="str">
        <f>IFERROR(__xludf.DUMMYFUNCTION("""COMPUTED_VALUE"""),"No")</f>
        <v>No</v>
      </c>
      <c r="R937" s="1" t="str">
        <f>IFERROR(__xludf.DUMMYFUNCTION("""COMPUTED_VALUE"""),"No way")</f>
        <v>No way</v>
      </c>
      <c r="S937" s="1"/>
    </row>
    <row r="938">
      <c r="A938" s="2">
        <f>IFERROR(__xludf.DUMMYFUNCTION("""COMPUTED_VALUE"""),45024.74739725694)</f>
        <v>45024.7474</v>
      </c>
      <c r="B938" s="1" t="str">
        <f>IFERROR(__xludf.DUMMYFUNCTION("""COMPUTED_VALUE"""),"India")</f>
        <v>India</v>
      </c>
      <c r="C938" s="1">
        <f>IFERROR(__xludf.DUMMYFUNCTION("""COMPUTED_VALUE"""),623525.0)</f>
        <v>623525</v>
      </c>
      <c r="D938" s="1" t="str">
        <f>IFERROR(__xludf.DUMMYFUNCTION("""COMPUTED_VALUE"""),"Female")</f>
        <v>Female</v>
      </c>
      <c r="E938" s="1" t="str">
        <f>IFERROR(__xludf.DUMMYFUNCTION("""COMPUTED_VALUE"""),"Influencers who had successful careers")</f>
        <v>Influencers who had successful careers</v>
      </c>
      <c r="F938" s="1" t="str">
        <f>IFERROR(__xludf.DUMMYFUNCTION("""COMPUTED_VALUE"""),"No, But if someone could bare the cost I will")</f>
        <v>No, But if someone could bare the cost I will</v>
      </c>
      <c r="G938" s="1" t="str">
        <f>IFERROR(__xludf.DUMMYFUNCTION("""COMPUTED_VALUE"""),"This will be hard to do, but if it is the right company I would try")</f>
        <v>This will be hard to do, but if it is the right company I would try</v>
      </c>
      <c r="H938" s="1" t="str">
        <f>IFERROR(__xludf.DUMMYFUNCTION("""COMPUTED_VALUE"""),"No")</f>
        <v>No</v>
      </c>
      <c r="I938" s="1" t="str">
        <f>IFERROR(__xludf.DUMMYFUNCTION("""COMPUTED_VALUE"""),"Will NOT work for them")</f>
        <v>Will NOT work for them</v>
      </c>
      <c r="J938" s="1">
        <f>IFERROR(__xludf.DUMMYFUNCTION("""COMPUTED_VALUE"""),6.0)</f>
        <v>6</v>
      </c>
      <c r="K938" s="1" t="str">
        <f>IFERROR(__xludf.DUMMYFUNCTION("""COMPUTED_VALUE"""),"Every Day Office Environment")</f>
        <v>Every Day Office Environment</v>
      </c>
      <c r="L938" s="1" t="str">
        <f>IFERROR(__xludf.DUMMYFUNCTION("""COMPUTED_VALUE"""),"Employer who rewards learning and enables that environment")</f>
        <v>Employer who rewards learning and enables that environment</v>
      </c>
      <c r="M93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38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938" s="1" t="str">
        <f>IFERROR(__xludf.DUMMYFUNCTION("""COMPUTED_VALUE"""),"Manager who sets goal and helps me achieve it")</f>
        <v>Manager who sets goal and helps me achieve it</v>
      </c>
      <c r="P938" s="1" t="str">
        <f>IFERROR(__xludf.DUMMYFUNCTION("""COMPUTED_VALUE"""),"Work with 2 to 3 people in my team")</f>
        <v>Work with 2 to 3 people in my team</v>
      </c>
      <c r="Q938" s="1" t="str">
        <f>IFERROR(__xludf.DUMMYFUNCTION("""COMPUTED_VALUE"""),"Yes")</f>
        <v>Yes</v>
      </c>
      <c r="R938" s="1" t="str">
        <f>IFERROR(__xludf.DUMMYFUNCTION("""COMPUTED_VALUE"""),"This will be hard to do, but if it is the right company I would try")</f>
        <v>This will be hard to do, but if it is the right company I would try</v>
      </c>
      <c r="S938" s="1"/>
    </row>
    <row r="939">
      <c r="A939" s="2">
        <f>IFERROR(__xludf.DUMMYFUNCTION("""COMPUTED_VALUE"""),45024.75659883102)</f>
        <v>45024.7566</v>
      </c>
      <c r="B939" s="1" t="str">
        <f>IFERROR(__xludf.DUMMYFUNCTION("""COMPUTED_VALUE"""),"India")</f>
        <v>India</v>
      </c>
      <c r="C939" s="1">
        <f>IFERROR(__xludf.DUMMYFUNCTION("""COMPUTED_VALUE"""),231001.0)</f>
        <v>231001</v>
      </c>
      <c r="D939" s="1" t="str">
        <f>IFERROR(__xludf.DUMMYFUNCTION("""COMPUTED_VALUE"""),"Male")</f>
        <v>Male</v>
      </c>
      <c r="E939" s="1" t="str">
        <f>IFERROR(__xludf.DUMMYFUNCTION("""COMPUTED_VALUE"""),"Influencers who had successful careers")</f>
        <v>Influencers who had successful careers</v>
      </c>
      <c r="F939" s="1" t="str">
        <f>IFERROR(__xludf.DUMMYFUNCTION("""COMPUTED_VALUE"""),"No I would not be pursuing Higher Education outside of India")</f>
        <v>No I would not be pursuing Higher Education outside of India</v>
      </c>
      <c r="G939" s="1" t="str">
        <f>IFERROR(__xludf.DUMMYFUNCTION("""COMPUTED_VALUE"""),"This will be hard to do, but if it is the right company I would try")</f>
        <v>This will be hard to do, but if it is the right company I would try</v>
      </c>
      <c r="H939" s="1" t="str">
        <f>IFERROR(__xludf.DUMMYFUNCTION("""COMPUTED_VALUE"""),"No")</f>
        <v>No</v>
      </c>
      <c r="I939" s="1" t="str">
        <f>IFERROR(__xludf.DUMMYFUNCTION("""COMPUTED_VALUE"""),"Will NOT work for them")</f>
        <v>Will NOT work for them</v>
      </c>
      <c r="J939" s="1">
        <f>IFERROR(__xludf.DUMMYFUNCTION("""COMPUTED_VALUE"""),7.0)</f>
        <v>7</v>
      </c>
      <c r="K939" s="1" t="str">
        <f>IFERROR(__xludf.DUMMYFUNCTION("""COMPUTED_VALUE"""),"Fully Remote with No option to visit offices")</f>
        <v>Fully Remote with No option to visit offices</v>
      </c>
      <c r="L939" s="1" t="str">
        <f>IFERROR(__xludf.DUMMYFUNCTION("""COMPUTED_VALUE"""),"Employer who appreciates learning and enables that environment")</f>
        <v>Employer who appreciates learning and enables that environment</v>
      </c>
      <c r="M93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939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939" s="1" t="str">
        <f>IFERROR(__xludf.DUMMYFUNCTION("""COMPUTED_VALUE"""),"Manager who sets goal and helps me achieve it")</f>
        <v>Manager who sets goal and helps me achieve it</v>
      </c>
      <c r="P939" s="1" t="str">
        <f>IFERROR(__xludf.DUMMYFUNCTION("""COMPUTED_VALUE"""),"Work with 7 to 10 or more people in my team")</f>
        <v>Work with 7 to 10 or more people in my team</v>
      </c>
      <c r="Q939" s="1" t="str">
        <f>IFERROR(__xludf.DUMMYFUNCTION("""COMPUTED_VALUE"""),"I have NO other choice")</f>
        <v>I have NO other choice</v>
      </c>
      <c r="R939" s="1" t="str">
        <f>IFERROR(__xludf.DUMMYFUNCTION("""COMPUTED_VALUE"""),"No way")</f>
        <v>No way</v>
      </c>
      <c r="S939" s="1"/>
    </row>
    <row r="940">
      <c r="A940" s="2">
        <f>IFERROR(__xludf.DUMMYFUNCTION("""COMPUTED_VALUE"""),45024.76091171296)</f>
        <v>45024.76091</v>
      </c>
      <c r="B940" s="1" t="str">
        <f>IFERROR(__xludf.DUMMYFUNCTION("""COMPUTED_VALUE"""),"India")</f>
        <v>India</v>
      </c>
      <c r="C940" s="1">
        <f>IFERROR(__xludf.DUMMYFUNCTION("""COMPUTED_VALUE"""),313001.0)</f>
        <v>313001</v>
      </c>
      <c r="D940" s="1" t="str">
        <f>IFERROR(__xludf.DUMMYFUNCTION("""COMPUTED_VALUE"""),"Female")</f>
        <v>Female</v>
      </c>
      <c r="E940" s="1" t="str">
        <f>IFERROR(__xludf.DUMMYFUNCTION("""COMPUTED_VALUE"""),"People who have changed the world for better")</f>
        <v>People who have changed the world for better</v>
      </c>
      <c r="F940" s="1" t="str">
        <f>IFERROR(__xludf.DUMMYFUNCTION("""COMPUTED_VALUE"""),"No I would not be pursuing Higher Education outside of India")</f>
        <v>No I would not be pursuing Higher Education outside of India</v>
      </c>
      <c r="G940" s="1" t="str">
        <f>IFERROR(__xludf.DUMMYFUNCTION("""COMPUTED_VALUE"""),"Will work for 3 years or more")</f>
        <v>Will work for 3 years or more</v>
      </c>
      <c r="H940" s="1" t="str">
        <f>IFERROR(__xludf.DUMMYFUNCTION("""COMPUTED_VALUE"""),"No")</f>
        <v>No</v>
      </c>
      <c r="I940" s="1" t="str">
        <f>IFERROR(__xludf.DUMMYFUNCTION("""COMPUTED_VALUE"""),"Will NOT work for them")</f>
        <v>Will NOT work for them</v>
      </c>
      <c r="J940" s="1">
        <f>IFERROR(__xludf.DUMMYFUNCTION("""COMPUTED_VALUE"""),1.0)</f>
        <v>1</v>
      </c>
      <c r="K940" s="1" t="str">
        <f>IFERROR(__xludf.DUMMYFUNCTION("""COMPUTED_VALUE"""),"Every Day Office Environment")</f>
        <v>Every Day Office Environment</v>
      </c>
      <c r="L9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40" s="1" t="str">
        <f>IFERROR(__xludf.DUMMYFUNCTION("""COMPUTED_VALUE"""),"Teaching in any of the institutes/colleges/online or offline, Look deeply into Data and generate insights, Entrepreneur or Start Up, I Want to sell things/Sales")</f>
        <v>Teaching in any of the institutes/colleges/online or offline, Look deeply into Data and generate insights, Entrepreneur or Start Up, I Want to sell things/Sales</v>
      </c>
      <c r="O940" s="1" t="str">
        <f>IFERROR(__xludf.DUMMYFUNCTION("""COMPUTED_VALUE"""),"Manager who explains what is expected, sets a goal and helps achieve it")</f>
        <v>Manager who explains what is expected, sets a goal and helps achieve it</v>
      </c>
      <c r="P94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940" s="1" t="str">
        <f>IFERROR(__xludf.DUMMYFUNCTION("""COMPUTED_VALUE"""),"Yes, I Understand this is gonna happen everywhere")</f>
        <v>Yes, I Understand this is gonna happen everywhere</v>
      </c>
      <c r="R940" s="1" t="str">
        <f>IFERROR(__xludf.DUMMYFUNCTION("""COMPUTED_VALUE"""),"This will be hard to do, but if it is the right company I would try")</f>
        <v>This will be hard to do, but if it is the right company I would try</v>
      </c>
      <c r="S940" s="1"/>
    </row>
    <row r="941">
      <c r="A941" s="2">
        <f>IFERROR(__xludf.DUMMYFUNCTION("""COMPUTED_VALUE"""),45024.792181944445)</f>
        <v>45024.79218</v>
      </c>
      <c r="B941" s="1" t="str">
        <f>IFERROR(__xludf.DUMMYFUNCTION("""COMPUTED_VALUE"""),"India")</f>
        <v>India</v>
      </c>
      <c r="C941" s="1">
        <f>IFERROR(__xludf.DUMMYFUNCTION("""COMPUTED_VALUE"""),628901.0)</f>
        <v>628901</v>
      </c>
      <c r="D941" s="1" t="str">
        <f>IFERROR(__xludf.DUMMYFUNCTION("""COMPUTED_VALUE"""),"Female")</f>
        <v>Female</v>
      </c>
      <c r="E941" s="1" t="str">
        <f>IFERROR(__xludf.DUMMYFUNCTION("""COMPUTED_VALUE"""),"My Parents")</f>
        <v>My Parents</v>
      </c>
      <c r="F941" s="1" t="str">
        <f>IFERROR(__xludf.DUMMYFUNCTION("""COMPUTED_VALUE"""),"Yes, I will earn and do that")</f>
        <v>Yes, I will earn and do that</v>
      </c>
      <c r="G941" s="1" t="str">
        <f>IFERROR(__xludf.DUMMYFUNCTION("""COMPUTED_VALUE"""),"This will be hard to do, but if it is the right company I would try")</f>
        <v>This will be hard to do, but if it is the right company I would try</v>
      </c>
      <c r="H941" s="1" t="str">
        <f>IFERROR(__xludf.DUMMYFUNCTION("""COMPUTED_VALUE"""),"Yes")</f>
        <v>Yes</v>
      </c>
      <c r="I941" s="1" t="str">
        <f>IFERROR(__xludf.DUMMYFUNCTION("""COMPUTED_VALUE"""),"Will work for them")</f>
        <v>Will work for them</v>
      </c>
      <c r="J941" s="1">
        <f>IFERROR(__xludf.DUMMYFUNCTION("""COMPUTED_VALUE"""),5.0)</f>
        <v>5</v>
      </c>
      <c r="K941" s="1" t="str">
        <f>IFERROR(__xludf.DUMMYFUNCTION("""COMPUTED_VALUE"""),"Hybrid Working Environment with less than 3 days a month at office")</f>
        <v>Hybrid Working Environment with less than 3 days a month at office</v>
      </c>
      <c r="L941" s="1" t="str">
        <f>IFERROR(__xludf.DUMMYFUNCTION("""COMPUTED_VALUE"""),"Employer who rewards learning and enables that environment")</f>
        <v>Employer who rewards learning and enables that environment</v>
      </c>
      <c r="M941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941" s="1" t="str">
        <f>IFERROR(__xludf.DUMMYFUNCTION("""COMPUTED_VALUE"""),"Business Operations in any organization, Work in a BPO setup for some well known client, Become a content Creator in some platform, Entrepreneur or Start Up")</f>
        <v>Business Operations in any organization, Work in a BPO setup for some well known client, Become a content Creator in some platform, Entrepreneur or Start Up</v>
      </c>
      <c r="O941" s="1" t="str">
        <f>IFERROR(__xludf.DUMMYFUNCTION("""COMPUTED_VALUE"""),"Manager who clearly describes what she/he needs")</f>
        <v>Manager who clearly describes what she/he needs</v>
      </c>
      <c r="P941" s="1" t="str">
        <f>IFERROR(__xludf.DUMMYFUNCTION("""COMPUTED_VALUE"""),"Work with 2 to 3 people in my team")</f>
        <v>Work with 2 to 3 people in my team</v>
      </c>
      <c r="Q941" s="1" t="str">
        <f>IFERROR(__xludf.DUMMYFUNCTION("""COMPUTED_VALUE"""),"Yes, I Understand this is gonna happen everywhere")</f>
        <v>Yes, I Understand this is gonna happen everywhere</v>
      </c>
      <c r="R941" s="1" t="str">
        <f>IFERROR(__xludf.DUMMYFUNCTION("""COMPUTED_VALUE"""),"This will be hard to do, but if it is the right company I would try")</f>
        <v>This will be hard to do, but if it is the right company I would try</v>
      </c>
      <c r="S941" s="1"/>
    </row>
    <row r="942">
      <c r="A942" s="2">
        <f>IFERROR(__xludf.DUMMYFUNCTION("""COMPUTED_VALUE"""),45024.84271964121)</f>
        <v>45024.84272</v>
      </c>
      <c r="B942" s="1" t="str">
        <f>IFERROR(__xludf.DUMMYFUNCTION("""COMPUTED_VALUE"""),"India")</f>
        <v>India</v>
      </c>
      <c r="C942" s="1">
        <f>IFERROR(__xludf.DUMMYFUNCTION("""COMPUTED_VALUE"""),600117.0)</f>
        <v>600117</v>
      </c>
      <c r="D942" s="1" t="str">
        <f>IFERROR(__xludf.DUMMYFUNCTION("""COMPUTED_VALUE"""),"Male")</f>
        <v>Male</v>
      </c>
      <c r="E942" s="1" t="str">
        <f>IFERROR(__xludf.DUMMYFUNCTION("""COMPUTED_VALUE"""),"People who have changed the world for better")</f>
        <v>People who have changed the world for better</v>
      </c>
      <c r="F942" s="1" t="str">
        <f>IFERROR(__xludf.DUMMYFUNCTION("""COMPUTED_VALUE"""),"Yes, I will earn and do that")</f>
        <v>Yes, I will earn and do that</v>
      </c>
      <c r="G942" s="1" t="str">
        <f>IFERROR(__xludf.DUMMYFUNCTION("""COMPUTED_VALUE"""),"Will work for 3 years or more")</f>
        <v>Will work for 3 years or more</v>
      </c>
      <c r="H942" s="1" t="str">
        <f>IFERROR(__xludf.DUMMYFUNCTION("""COMPUTED_VALUE"""),"No")</f>
        <v>No</v>
      </c>
      <c r="I942" s="1" t="str">
        <f>IFERROR(__xludf.DUMMYFUNCTION("""COMPUTED_VALUE"""),"Will NOT work for them")</f>
        <v>Will NOT work for them</v>
      </c>
      <c r="J942" s="1">
        <f>IFERROR(__xludf.DUMMYFUNCTION("""COMPUTED_VALUE"""),5.0)</f>
        <v>5</v>
      </c>
      <c r="K942" s="1" t="str">
        <f>IFERROR(__xludf.DUMMYFUNCTION("""COMPUTED_VALUE"""),"Hybrid Working Environment with less than 3 days a month at office")</f>
        <v>Hybrid Working Environment with less than 3 days a month at office</v>
      </c>
      <c r="L942" s="1" t="str">
        <f>IFERROR(__xludf.DUMMYFUNCTION("""COMPUTED_VALUE"""),"Employer who rewards learning and enables that environment")</f>
        <v>Employer who rewards learning and enables that environment</v>
      </c>
      <c r="M9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42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942" s="1" t="str">
        <f>IFERROR(__xludf.DUMMYFUNCTION("""COMPUTED_VALUE"""),"Manager who explains what is expected, sets a goal and helps achieve it")</f>
        <v>Manager who explains what is expected, sets a goal and helps achieve it</v>
      </c>
      <c r="P942" s="1" t="str">
        <f>IFERROR(__xludf.DUMMYFUNCTION("""COMPUTED_VALUE"""),"Work with 2 to 3 people in my team")</f>
        <v>Work with 2 to 3 people in my team</v>
      </c>
      <c r="Q942" s="1" t="str">
        <f>IFERROR(__xludf.DUMMYFUNCTION("""COMPUTED_VALUE"""),"Yes, I Understand this is gonna happen everywhere")</f>
        <v>Yes, I Understand this is gonna happen everywhere</v>
      </c>
      <c r="R942" s="1" t="str">
        <f>IFERROR(__xludf.DUMMYFUNCTION("""COMPUTED_VALUE"""),"This will be hard to do, but if it is the right company I would try")</f>
        <v>This will be hard to do, but if it is the right company I would try</v>
      </c>
      <c r="S942" s="1"/>
    </row>
    <row r="943">
      <c r="A943" s="2">
        <f>IFERROR(__xludf.DUMMYFUNCTION("""COMPUTED_VALUE"""),45024.86582652778)</f>
        <v>45024.86583</v>
      </c>
      <c r="B943" s="1" t="str">
        <f>IFERROR(__xludf.DUMMYFUNCTION("""COMPUTED_VALUE"""),"India")</f>
        <v>India</v>
      </c>
      <c r="C943" s="1">
        <f>IFERROR(__xludf.DUMMYFUNCTION("""COMPUTED_VALUE"""),623525.0)</f>
        <v>623525</v>
      </c>
      <c r="D943" s="1" t="str">
        <f>IFERROR(__xludf.DUMMYFUNCTION("""COMPUTED_VALUE"""),"Male")</f>
        <v>Male</v>
      </c>
      <c r="E943" s="1" t="str">
        <f>IFERROR(__xludf.DUMMYFUNCTION("""COMPUTED_VALUE"""),"Influencers who had successful careers")</f>
        <v>Influencers who had successful careers</v>
      </c>
      <c r="F943" s="1" t="str">
        <f>IFERROR(__xludf.DUMMYFUNCTION("""COMPUTED_VALUE"""),"No, But if someone could bare the cost I will")</f>
        <v>No, But if someone could bare the cost I will</v>
      </c>
      <c r="G943" s="1" t="str">
        <f>IFERROR(__xludf.DUMMYFUNCTION("""COMPUTED_VALUE"""),"No way")</f>
        <v>No way</v>
      </c>
      <c r="H943" s="1" t="str">
        <f>IFERROR(__xludf.DUMMYFUNCTION("""COMPUTED_VALUE"""),"Yes")</f>
        <v>Yes</v>
      </c>
      <c r="I943" s="1" t="str">
        <f>IFERROR(__xludf.DUMMYFUNCTION("""COMPUTED_VALUE"""),"Will work for them")</f>
        <v>Will work for them</v>
      </c>
      <c r="J943" s="1">
        <f>IFERROR(__xludf.DUMMYFUNCTION("""COMPUTED_VALUE"""),3.0)</f>
        <v>3</v>
      </c>
      <c r="K943" s="1" t="str">
        <f>IFERROR(__xludf.DUMMYFUNCTION("""COMPUTED_VALUE"""),"Every Day Office Environment")</f>
        <v>Every Day Office Environment</v>
      </c>
      <c r="L9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43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943" s="1" t="str">
        <f>IFERROR(__xludf.DUMMYFUNCTION("""COMPUTED_VALUE"""),"Manager who sets targets and expects me to achieve it")</f>
        <v>Manager who sets targets and expects me to achieve it</v>
      </c>
      <c r="P943" s="1" t="str">
        <f>IFERROR(__xludf.DUMMYFUNCTION("""COMPUTED_VALUE"""),"Work alone")</f>
        <v>Work alone</v>
      </c>
      <c r="Q943" s="1" t="str">
        <f>IFERROR(__xludf.DUMMYFUNCTION("""COMPUTED_VALUE"""),"I have NO other choice")</f>
        <v>I have NO other choice</v>
      </c>
      <c r="R943" s="1" t="str">
        <f>IFERROR(__xludf.DUMMYFUNCTION("""COMPUTED_VALUE"""),"No way")</f>
        <v>No way</v>
      </c>
      <c r="S943" s="1"/>
    </row>
    <row r="944">
      <c r="A944" s="2">
        <f>IFERROR(__xludf.DUMMYFUNCTION("""COMPUTED_VALUE"""),45024.876266990745)</f>
        <v>45024.87627</v>
      </c>
      <c r="B944" s="1" t="str">
        <f>IFERROR(__xludf.DUMMYFUNCTION("""COMPUTED_VALUE"""),"India")</f>
        <v>India</v>
      </c>
      <c r="C944" s="1">
        <f>IFERROR(__xludf.DUMMYFUNCTION("""COMPUTED_VALUE"""),382002.0)</f>
        <v>382002</v>
      </c>
      <c r="D944" s="1" t="str">
        <f>IFERROR(__xludf.DUMMYFUNCTION("""COMPUTED_VALUE"""),"Male")</f>
        <v>Male</v>
      </c>
      <c r="E944" s="1" t="str">
        <f>IFERROR(__xludf.DUMMYFUNCTION("""COMPUTED_VALUE"""),"People from my circle, but not family members")</f>
        <v>People from my circle, but not family members</v>
      </c>
      <c r="F944" s="1" t="str">
        <f>IFERROR(__xludf.DUMMYFUNCTION("""COMPUTED_VALUE"""),"No, But if someone could bare the cost I will")</f>
        <v>No, But if someone could bare the cost I will</v>
      </c>
      <c r="G944" s="1" t="str">
        <f>IFERROR(__xludf.DUMMYFUNCTION("""COMPUTED_VALUE"""),"Will work for 3 years or more")</f>
        <v>Will work for 3 years or more</v>
      </c>
      <c r="H944" s="1" t="str">
        <f>IFERROR(__xludf.DUMMYFUNCTION("""COMPUTED_VALUE"""),"Yes")</f>
        <v>Yes</v>
      </c>
      <c r="I944" s="1" t="str">
        <f>IFERROR(__xludf.DUMMYFUNCTION("""COMPUTED_VALUE"""),"Will NOT work for them")</f>
        <v>Will NOT work for them</v>
      </c>
      <c r="J944" s="1">
        <f>IFERROR(__xludf.DUMMYFUNCTION("""COMPUTED_VALUE"""),7.0)</f>
        <v>7</v>
      </c>
      <c r="K944" s="1" t="str">
        <f>IFERROR(__xludf.DUMMYFUNCTION("""COMPUTED_VALUE"""),"Hybrid Working Environment with more than 15 days a month at office")</f>
        <v>Hybrid Working Environment with more than 15 days a month at office</v>
      </c>
      <c r="L9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4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944" s="1" t="str">
        <f>IFERROR(__xludf.DUMMYFUNCTION("""COMPUTED_VALUE"""),"Manager who sets goal and helps me achieve it")</f>
        <v>Manager who sets goal and helps me achieve it</v>
      </c>
      <c r="P944" s="1" t="str">
        <f>IFERROR(__xludf.DUMMYFUNCTION("""COMPUTED_VALUE"""),"Work alone")</f>
        <v>Work alone</v>
      </c>
      <c r="Q944" s="1" t="str">
        <f>IFERROR(__xludf.DUMMYFUNCTION("""COMPUTED_VALUE"""),"I have NO other choice")</f>
        <v>I have NO other choice</v>
      </c>
      <c r="R944" s="1" t="str">
        <f>IFERROR(__xludf.DUMMYFUNCTION("""COMPUTED_VALUE"""),"No way")</f>
        <v>No way</v>
      </c>
      <c r="S944" s="1"/>
    </row>
    <row r="945">
      <c r="A945" s="2">
        <f>IFERROR(__xludf.DUMMYFUNCTION("""COMPUTED_VALUE"""),45024.87817538195)</f>
        <v>45024.87818</v>
      </c>
      <c r="B945" s="1" t="str">
        <f>IFERROR(__xludf.DUMMYFUNCTION("""COMPUTED_VALUE"""),"Canada")</f>
        <v>Canada</v>
      </c>
      <c r="C945" s="1" t="str">
        <f>IFERROR(__xludf.DUMMYFUNCTION("""COMPUTED_VALUE"""),"K0AK4P")</f>
        <v>K0AK4P</v>
      </c>
      <c r="D945" s="1" t="str">
        <f>IFERROR(__xludf.DUMMYFUNCTION("""COMPUTED_VALUE"""),"Female")</f>
        <v>Female</v>
      </c>
      <c r="E945" s="1" t="str">
        <f>IFERROR(__xludf.DUMMYFUNCTION("""COMPUTED_VALUE"""),"People who have changed the world for better")</f>
        <v>People who have changed the world for better</v>
      </c>
      <c r="F945" s="1" t="str">
        <f>IFERROR(__xludf.DUMMYFUNCTION("""COMPUTED_VALUE"""),"Yes, I will earn and do that")</f>
        <v>Yes, I will earn and do that</v>
      </c>
      <c r="G945" s="1" t="str">
        <f>IFERROR(__xludf.DUMMYFUNCTION("""COMPUTED_VALUE"""),"Will work for 3 years or more")</f>
        <v>Will work for 3 years or more</v>
      </c>
      <c r="H945" s="1" t="str">
        <f>IFERROR(__xludf.DUMMYFUNCTION("""COMPUTED_VALUE"""),"Yes")</f>
        <v>Yes</v>
      </c>
      <c r="I945" s="1" t="str">
        <f>IFERROR(__xludf.DUMMYFUNCTION("""COMPUTED_VALUE"""),"Will NOT work for them")</f>
        <v>Will NOT work for them</v>
      </c>
      <c r="J945" s="1">
        <f>IFERROR(__xludf.DUMMYFUNCTION("""COMPUTED_VALUE"""),9.0)</f>
        <v>9</v>
      </c>
      <c r="K945" s="1" t="str">
        <f>IFERROR(__xludf.DUMMYFUNCTION("""COMPUTED_VALUE"""),"Fully Remote with No option to visit offices")</f>
        <v>Fully Remote with No option to visit offices</v>
      </c>
      <c r="L9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5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45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945" s="1" t="str">
        <f>IFERROR(__xludf.DUMMYFUNCTION("""COMPUTED_VALUE"""),"Manager who explains what is expected, sets a goal and helps achieve it")</f>
        <v>Manager who explains what is expected, sets a goal and helps achieve it</v>
      </c>
      <c r="P945" s="1" t="str">
        <f>IFERROR(__xludf.DUMMYFUNCTION("""COMPUTED_VALUE"""),"Work alone")</f>
        <v>Work alone</v>
      </c>
      <c r="Q945" s="1" t="str">
        <f>IFERROR(__xludf.DUMMYFUNCTION("""COMPUTED_VALUE"""),"Yes")</f>
        <v>Yes</v>
      </c>
      <c r="R945" s="1" t="str">
        <f>IFERROR(__xludf.DUMMYFUNCTION("""COMPUTED_VALUE"""),"No way")</f>
        <v>No way</v>
      </c>
      <c r="S945" s="1"/>
    </row>
    <row r="946">
      <c r="A946" s="2">
        <f>IFERROR(__xludf.DUMMYFUNCTION("""COMPUTED_VALUE"""),45024.961993703706)</f>
        <v>45024.96199</v>
      </c>
      <c r="B946" s="1" t="str">
        <f>IFERROR(__xludf.DUMMYFUNCTION("""COMPUTED_VALUE"""),"India")</f>
        <v>India</v>
      </c>
      <c r="C946" s="1" t="str">
        <f>IFERROR(__xludf.DUMMYFUNCTION("""COMPUTED_VALUE"""),"-")</f>
        <v>-</v>
      </c>
      <c r="D946" s="1" t="str">
        <f>IFERROR(__xludf.DUMMYFUNCTION("""COMPUTED_VALUE"""),"Female")</f>
        <v>Female</v>
      </c>
      <c r="E946" s="1" t="str">
        <f>IFERROR(__xludf.DUMMYFUNCTION("""COMPUTED_VALUE"""),"Influencers who had successful careers")</f>
        <v>Influencers who had successful careers</v>
      </c>
      <c r="F946" s="1" t="str">
        <f>IFERROR(__xludf.DUMMYFUNCTION("""COMPUTED_VALUE"""),"No I would not be pursuing Higher Education outside of India")</f>
        <v>No I would not be pursuing Higher Education outside of India</v>
      </c>
      <c r="G946" s="1" t="str">
        <f>IFERROR(__xludf.DUMMYFUNCTION("""COMPUTED_VALUE"""),"This will be hard to do, but if it is the right company I would try")</f>
        <v>This will be hard to do, but if it is the right company I would try</v>
      </c>
      <c r="H946" s="1" t="str">
        <f>IFERROR(__xludf.DUMMYFUNCTION("""COMPUTED_VALUE"""),"No")</f>
        <v>No</v>
      </c>
      <c r="I946" s="1" t="str">
        <f>IFERROR(__xludf.DUMMYFUNCTION("""COMPUTED_VALUE"""),"Will NOT work for them")</f>
        <v>Will NOT work for them</v>
      </c>
      <c r="J946" s="1">
        <f>IFERROR(__xludf.DUMMYFUNCTION("""COMPUTED_VALUE"""),5.0)</f>
        <v>5</v>
      </c>
      <c r="K946" s="1" t="str">
        <f>IFERROR(__xludf.DUMMYFUNCTION("""COMPUTED_VALUE"""),"Hybrid Working Environment with more than 15 days a month at office")</f>
        <v>Hybrid Working Environment with more than 15 days a month at office</v>
      </c>
      <c r="L9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946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946" s="1" t="str">
        <f>IFERROR(__xludf.DUMMYFUNCTION("""COMPUTED_VALUE"""),"Manager who explains what is expected, sets a goal and helps achieve it")</f>
        <v>Manager who explains what is expected, sets a goal and helps achieve it</v>
      </c>
      <c r="P946" s="1" t="str">
        <f>IFERROR(__xludf.DUMMYFUNCTION("""COMPUTED_VALUE"""),"Work with 2 to 3 people in my team")</f>
        <v>Work with 2 to 3 people in my team</v>
      </c>
      <c r="Q946" s="1" t="str">
        <f>IFERROR(__xludf.DUMMYFUNCTION("""COMPUTED_VALUE"""),"Yes, I Understand this is gonna happen everywhere")</f>
        <v>Yes, I Understand this is gonna happen everywhere</v>
      </c>
      <c r="R946" s="1" t="str">
        <f>IFERROR(__xludf.DUMMYFUNCTION("""COMPUTED_VALUE"""),"This will be hard to do, but if it is the right company I would try")</f>
        <v>This will be hard to do, but if it is the right company I would try</v>
      </c>
      <c r="S946" s="1"/>
    </row>
    <row r="947">
      <c r="A947" s="2">
        <f>IFERROR(__xludf.DUMMYFUNCTION("""COMPUTED_VALUE"""),45025.11211217592)</f>
        <v>45025.11211</v>
      </c>
      <c r="B947" s="1" t="str">
        <f>IFERROR(__xludf.DUMMYFUNCTION("""COMPUTED_VALUE"""),"India")</f>
        <v>India</v>
      </c>
      <c r="C947" s="1">
        <f>IFERROR(__xludf.DUMMYFUNCTION("""COMPUTED_VALUE"""),431001.0)</f>
        <v>431001</v>
      </c>
      <c r="D947" s="1" t="str">
        <f>IFERROR(__xludf.DUMMYFUNCTION("""COMPUTED_VALUE"""),"Male")</f>
        <v>Male</v>
      </c>
      <c r="E947" s="1" t="str">
        <f>IFERROR(__xludf.DUMMYFUNCTION("""COMPUTED_VALUE"""),"Influencers who had successful careers")</f>
        <v>Influencers who had successful careers</v>
      </c>
      <c r="F947" s="1" t="str">
        <f>IFERROR(__xludf.DUMMYFUNCTION("""COMPUTED_VALUE"""),"Yes, I will earn and do that")</f>
        <v>Yes, I will earn and do that</v>
      </c>
      <c r="G947" s="1" t="str">
        <f>IFERROR(__xludf.DUMMYFUNCTION("""COMPUTED_VALUE"""),"This will be hard to do, but if it is the right company I would try")</f>
        <v>This will be hard to do, but if it is the right company I would try</v>
      </c>
      <c r="H947" s="1" t="str">
        <f>IFERROR(__xludf.DUMMYFUNCTION("""COMPUTED_VALUE"""),"Yes")</f>
        <v>Yes</v>
      </c>
      <c r="I947" s="1" t="str">
        <f>IFERROR(__xludf.DUMMYFUNCTION("""COMPUTED_VALUE"""),"Will NOT work for them")</f>
        <v>Will NOT work for them</v>
      </c>
      <c r="J947" s="1">
        <f>IFERROR(__xludf.DUMMYFUNCTION("""COMPUTED_VALUE"""),5.0)</f>
        <v>5</v>
      </c>
      <c r="K947" s="1" t="str">
        <f>IFERROR(__xludf.DUMMYFUNCTION("""COMPUTED_VALUE"""),"Fully Remote with Options to travel as and when needed")</f>
        <v>Fully Remote with Options to travel as and when needed</v>
      </c>
      <c r="L9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47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47" s="1" t="str">
        <f>IFERROR(__xludf.DUMMYFUNCTION("""COMPUTED_VALUE"""),"Manager who explains what is expected, sets a goal and helps achieve it")</f>
        <v>Manager who explains what is expected, sets a goal and helps achieve it</v>
      </c>
      <c r="P947" s="1" t="str">
        <f>IFERROR(__xludf.DUMMYFUNCTION("""COMPUTED_VALUE"""),"Work with 5 to 6 people in my team")</f>
        <v>Work with 5 to 6 people in my team</v>
      </c>
      <c r="Q947" s="1" t="str">
        <f>IFERROR(__xludf.DUMMYFUNCTION("""COMPUTED_VALUE"""),"Yes, I Understand this is gonna happen everywhere")</f>
        <v>Yes, I Understand this is gonna happen everywhere</v>
      </c>
      <c r="R947" s="1" t="str">
        <f>IFERROR(__xludf.DUMMYFUNCTION("""COMPUTED_VALUE"""),"This will be hard to do, but if it is the right company I would try")</f>
        <v>This will be hard to do, but if it is the right company I would try</v>
      </c>
      <c r="S947" s="1"/>
    </row>
    <row r="948">
      <c r="A948" s="2">
        <f>IFERROR(__xludf.DUMMYFUNCTION("""COMPUTED_VALUE"""),45025.31561975695)</f>
        <v>45025.31562</v>
      </c>
      <c r="B948" s="1" t="str">
        <f>IFERROR(__xludf.DUMMYFUNCTION("""COMPUTED_VALUE"""),"India")</f>
        <v>India</v>
      </c>
      <c r="C948" s="1">
        <f>IFERROR(__xludf.DUMMYFUNCTION("""COMPUTED_VALUE"""),505327.0)</f>
        <v>505327</v>
      </c>
      <c r="D948" s="1" t="str">
        <f>IFERROR(__xludf.DUMMYFUNCTION("""COMPUTED_VALUE"""),"Male")</f>
        <v>Male</v>
      </c>
      <c r="E948" s="1" t="str">
        <f>IFERROR(__xludf.DUMMYFUNCTION("""COMPUTED_VALUE"""),"People who have changed the world for better")</f>
        <v>People who have changed the world for better</v>
      </c>
      <c r="F948" s="1" t="str">
        <f>IFERROR(__xludf.DUMMYFUNCTION("""COMPUTED_VALUE"""),"Yes, I will earn and do that")</f>
        <v>Yes, I will earn and do that</v>
      </c>
      <c r="G948" s="1" t="str">
        <f>IFERROR(__xludf.DUMMYFUNCTION("""COMPUTED_VALUE"""),"This will be hard to do, but if it is the right company I would try")</f>
        <v>This will be hard to do, but if it is the right company I would try</v>
      </c>
      <c r="H948" s="1" t="str">
        <f>IFERROR(__xludf.DUMMYFUNCTION("""COMPUTED_VALUE"""),"No")</f>
        <v>No</v>
      </c>
      <c r="I948" s="1" t="str">
        <f>IFERROR(__xludf.DUMMYFUNCTION("""COMPUTED_VALUE"""),"Will NOT work for them")</f>
        <v>Will NOT work for them</v>
      </c>
      <c r="J948" s="1">
        <f>IFERROR(__xludf.DUMMYFUNCTION("""COMPUTED_VALUE"""),8.0)</f>
        <v>8</v>
      </c>
      <c r="K948" s="1" t="str">
        <f>IFERROR(__xludf.DUMMYFUNCTION("""COMPUTED_VALUE"""),"Hybrid Working Environment with more than 15 days a month at office")</f>
        <v>Hybrid Working Environment with more than 15 days a month at office</v>
      </c>
      <c r="L9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4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948" s="1" t="str">
        <f>IFERROR(__xludf.DUMMYFUNCTION("""COMPUTED_VALUE"""),"Manager who explains what is expected, sets a goal and helps achieve it")</f>
        <v>Manager who explains what is expected, sets a goal and helps achieve it</v>
      </c>
      <c r="P948" s="1" t="str">
        <f>IFERROR(__xludf.DUMMYFUNCTION("""COMPUTED_VALUE"""),"Work with 5 to 6 people in my team")</f>
        <v>Work with 5 to 6 people in my team</v>
      </c>
      <c r="Q948" s="1" t="str">
        <f>IFERROR(__xludf.DUMMYFUNCTION("""COMPUTED_VALUE"""),"Yes, I Understand this is gonna happen everywhere")</f>
        <v>Yes, I Understand this is gonna happen everywhere</v>
      </c>
      <c r="R948" s="1" t="str">
        <f>IFERROR(__xludf.DUMMYFUNCTION("""COMPUTED_VALUE"""),"This will be hard to do, but if it is the right company I would try")</f>
        <v>This will be hard to do, but if it is the right company I would try</v>
      </c>
      <c r="S948" s="1"/>
    </row>
    <row r="949">
      <c r="A949" s="2">
        <f>IFERROR(__xludf.DUMMYFUNCTION("""COMPUTED_VALUE"""),45025.40505306713)</f>
        <v>45025.40505</v>
      </c>
      <c r="B949" s="1" t="str">
        <f>IFERROR(__xludf.DUMMYFUNCTION("""COMPUTED_VALUE"""),"India")</f>
        <v>India</v>
      </c>
      <c r="C949" s="1">
        <f>IFERROR(__xludf.DUMMYFUNCTION("""COMPUTED_VALUE"""),410505.0)</f>
        <v>410505</v>
      </c>
      <c r="D949" s="1" t="str">
        <f>IFERROR(__xludf.DUMMYFUNCTION("""COMPUTED_VALUE"""),"Male")</f>
        <v>Male</v>
      </c>
      <c r="E949" s="1" t="str">
        <f>IFERROR(__xludf.DUMMYFUNCTION("""COMPUTED_VALUE"""),"Influencers who had successful careers")</f>
        <v>Influencers who had successful careers</v>
      </c>
      <c r="F949" s="1" t="str">
        <f>IFERROR(__xludf.DUMMYFUNCTION("""COMPUTED_VALUE"""),"No I would not be pursuing Higher Education outside of India")</f>
        <v>No I would not be pursuing Higher Education outside of India</v>
      </c>
      <c r="G949" s="1" t="str">
        <f>IFERROR(__xludf.DUMMYFUNCTION("""COMPUTED_VALUE"""),"Will work for 3 years or more")</f>
        <v>Will work for 3 years or more</v>
      </c>
      <c r="H949" s="1" t="str">
        <f>IFERROR(__xludf.DUMMYFUNCTION("""COMPUTED_VALUE"""),"Yes")</f>
        <v>Yes</v>
      </c>
      <c r="I949" s="1" t="str">
        <f>IFERROR(__xludf.DUMMYFUNCTION("""COMPUTED_VALUE"""),"Will NOT work for them")</f>
        <v>Will NOT work for them</v>
      </c>
      <c r="J949" s="1">
        <f>IFERROR(__xludf.DUMMYFUNCTION("""COMPUTED_VALUE"""),6.0)</f>
        <v>6</v>
      </c>
      <c r="K949" s="1" t="str">
        <f>IFERROR(__xludf.DUMMYFUNCTION("""COMPUTED_VALUE"""),"Hybrid Working Environment with less than 3 days a month at office")</f>
        <v>Hybrid Working Environment with less than 3 days a month at office</v>
      </c>
      <c r="L9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49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949" s="1" t="str">
        <f>IFERROR(__xludf.DUMMYFUNCTION("""COMPUTED_VALUE"""),"Manager who explains what is expected, sets a goal and helps achieve it")</f>
        <v>Manager who explains what is expected, sets a goal and helps achieve it</v>
      </c>
      <c r="P949" s="1" t="str">
        <f>IFERROR(__xludf.DUMMYFUNCTION("""COMPUTED_VALUE"""),"Work with 5 to 6 people in my team")</f>
        <v>Work with 5 to 6 people in my team</v>
      </c>
      <c r="Q949" s="1" t="str">
        <f>IFERROR(__xludf.DUMMYFUNCTION("""COMPUTED_VALUE"""),"No")</f>
        <v>No</v>
      </c>
      <c r="R949" s="1" t="str">
        <f>IFERROR(__xludf.DUMMYFUNCTION("""COMPUTED_VALUE"""),"This will be hard to do, but if it is the right company I would try")</f>
        <v>This will be hard to do, but if it is the right company I would try</v>
      </c>
      <c r="S949" s="1"/>
    </row>
    <row r="950">
      <c r="A950" s="2">
        <f>IFERROR(__xludf.DUMMYFUNCTION("""COMPUTED_VALUE"""),45025.471843935185)</f>
        <v>45025.47184</v>
      </c>
      <c r="B950" s="1" t="str">
        <f>IFERROR(__xludf.DUMMYFUNCTION("""COMPUTED_VALUE"""),"India")</f>
        <v>India</v>
      </c>
      <c r="C950" s="1">
        <f>IFERROR(__xludf.DUMMYFUNCTION("""COMPUTED_VALUE"""),575013.0)</f>
        <v>575013</v>
      </c>
      <c r="D950" s="1" t="str">
        <f>IFERROR(__xludf.DUMMYFUNCTION("""COMPUTED_VALUE"""),"Female")</f>
        <v>Female</v>
      </c>
      <c r="E950" s="1" t="str">
        <f>IFERROR(__xludf.DUMMYFUNCTION("""COMPUTED_VALUE"""),"Social Media like LinkedIn")</f>
        <v>Social Media like LinkedIn</v>
      </c>
      <c r="F950" s="1" t="str">
        <f>IFERROR(__xludf.DUMMYFUNCTION("""COMPUTED_VALUE"""),"Yes, I will earn and do that")</f>
        <v>Yes, I will earn and do that</v>
      </c>
      <c r="G950" s="1" t="str">
        <f>IFERROR(__xludf.DUMMYFUNCTION("""COMPUTED_VALUE"""),"This will be hard to do, but if it is the right company I would try")</f>
        <v>This will be hard to do, but if it is the right company I would try</v>
      </c>
      <c r="H950" s="1" t="str">
        <f>IFERROR(__xludf.DUMMYFUNCTION("""COMPUTED_VALUE"""),"No")</f>
        <v>No</v>
      </c>
      <c r="I950" s="1" t="str">
        <f>IFERROR(__xludf.DUMMYFUNCTION("""COMPUTED_VALUE"""),"Will NOT work for them")</f>
        <v>Will NOT work for them</v>
      </c>
      <c r="J950" s="1">
        <f>IFERROR(__xludf.DUMMYFUNCTION("""COMPUTED_VALUE"""),2.0)</f>
        <v>2</v>
      </c>
      <c r="K950" s="1" t="str">
        <f>IFERROR(__xludf.DUMMYFUNCTION("""COMPUTED_VALUE"""),"Fully Remote with Options to travel as and when needed")</f>
        <v>Fully Remote with Options to travel as and when needed</v>
      </c>
      <c r="L9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50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950" s="1" t="str">
        <f>IFERROR(__xludf.DUMMYFUNCTION("""COMPUTED_VALUE"""),"Manager who explains what is expected, sets a goal and helps achieve it")</f>
        <v>Manager who explains what is expected, sets a goal and helps achieve it</v>
      </c>
      <c r="P950" s="1" t="str">
        <f>IFERROR(__xludf.DUMMYFUNCTION("""COMPUTED_VALUE"""),"Work with 2 to 3 people in my team, Work with 5 to 6 people in my team")</f>
        <v>Work with 2 to 3 people in my team, Work with 5 to 6 people in my team</v>
      </c>
      <c r="Q950" s="1" t="str">
        <f>IFERROR(__xludf.DUMMYFUNCTION("""COMPUTED_VALUE"""),"No")</f>
        <v>No</v>
      </c>
      <c r="R950" s="1" t="str">
        <f>IFERROR(__xludf.DUMMYFUNCTION("""COMPUTED_VALUE"""),"This will be hard to do, but if it is the right company I would try")</f>
        <v>This will be hard to do, but if it is the right company I would try</v>
      </c>
      <c r="S950" s="1"/>
    </row>
    <row r="951">
      <c r="A951" s="2">
        <f>IFERROR(__xludf.DUMMYFUNCTION("""COMPUTED_VALUE"""),45025.590613368055)</f>
        <v>45025.59061</v>
      </c>
      <c r="B951" s="1" t="str">
        <f>IFERROR(__xludf.DUMMYFUNCTION("""COMPUTED_VALUE"""),"India")</f>
        <v>India</v>
      </c>
      <c r="C951" s="1">
        <f>IFERROR(__xludf.DUMMYFUNCTION("""COMPUTED_VALUE"""),442902.0)</f>
        <v>442902</v>
      </c>
      <c r="D951" s="1" t="str">
        <f>IFERROR(__xludf.DUMMYFUNCTION("""COMPUTED_VALUE"""),"Male")</f>
        <v>Male</v>
      </c>
      <c r="E951" s="1" t="str">
        <f>IFERROR(__xludf.DUMMYFUNCTION("""COMPUTED_VALUE"""),"My Parents")</f>
        <v>My Parents</v>
      </c>
      <c r="F951" s="1" t="str">
        <f>IFERROR(__xludf.DUMMYFUNCTION("""COMPUTED_VALUE"""),"Yes, I will earn and do that")</f>
        <v>Yes, I will earn and do that</v>
      </c>
      <c r="G951" s="1" t="str">
        <f>IFERROR(__xludf.DUMMYFUNCTION("""COMPUTED_VALUE"""),"No way")</f>
        <v>No way</v>
      </c>
      <c r="H951" s="1" t="str">
        <f>IFERROR(__xludf.DUMMYFUNCTION("""COMPUTED_VALUE"""),"No")</f>
        <v>No</v>
      </c>
      <c r="I951" s="1" t="str">
        <f>IFERROR(__xludf.DUMMYFUNCTION("""COMPUTED_VALUE"""),"Will NOT work for them")</f>
        <v>Will NOT work for them</v>
      </c>
      <c r="J951" s="1">
        <f>IFERROR(__xludf.DUMMYFUNCTION("""COMPUTED_VALUE"""),1.0)</f>
        <v>1</v>
      </c>
      <c r="K951" s="1" t="str">
        <f>IFERROR(__xludf.DUMMYFUNCTION("""COMPUTED_VALUE"""),"Fully Remote with Options to travel as and when needed")</f>
        <v>Fully Remote with Options to travel as and when needed</v>
      </c>
      <c r="L951" s="1" t="str">
        <f>IFERROR(__xludf.DUMMYFUNCTION("""COMPUTED_VALUE"""),"Employer who appreciates learning and enables that environment")</f>
        <v>Employer who appreciates learning and enables that environment</v>
      </c>
      <c r="M95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51" s="1" t="str">
        <f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951" s="1" t="str">
        <f>IFERROR(__xludf.DUMMYFUNCTION("""COMPUTED_VALUE"""),"Manager who sets unrealistic targets")</f>
        <v>Manager who sets unrealistic targets</v>
      </c>
      <c r="P951" s="1" t="str">
        <f>IFERROR(__xludf.DUMMYFUNCTION("""COMPUTED_VALUE"""),"Work with 2 to 3 people in my team, Work with 5 to 6 people in my team")</f>
        <v>Work with 2 to 3 people in my team, Work with 5 to 6 people in my team</v>
      </c>
      <c r="Q951" s="1" t="str">
        <f>IFERROR(__xludf.DUMMYFUNCTION("""COMPUTED_VALUE"""),"Yes, I Understand this is gonna happen everywhere")</f>
        <v>Yes, I Understand this is gonna happen everywhere</v>
      </c>
      <c r="R951" s="1" t="str">
        <f>IFERROR(__xludf.DUMMYFUNCTION("""COMPUTED_VALUE"""),"No way")</f>
        <v>No way</v>
      </c>
      <c r="S951" s="1"/>
    </row>
    <row r="952">
      <c r="A952" s="2">
        <f>IFERROR(__xludf.DUMMYFUNCTION("""COMPUTED_VALUE"""),45025.59439789352)</f>
        <v>45025.5944</v>
      </c>
      <c r="B952" s="1" t="str">
        <f>IFERROR(__xludf.DUMMYFUNCTION("""COMPUTED_VALUE"""),"India")</f>
        <v>India</v>
      </c>
      <c r="C952" s="1">
        <f>IFERROR(__xludf.DUMMYFUNCTION("""COMPUTED_VALUE"""),442902.0)</f>
        <v>442902</v>
      </c>
      <c r="D952" s="1" t="str">
        <f>IFERROR(__xludf.DUMMYFUNCTION("""COMPUTED_VALUE"""),"Female")</f>
        <v>Female</v>
      </c>
      <c r="E952" s="1" t="str">
        <f>IFERROR(__xludf.DUMMYFUNCTION("""COMPUTED_VALUE"""),"Influencers who had successful careers")</f>
        <v>Influencers who had successful careers</v>
      </c>
      <c r="F952" s="1" t="str">
        <f>IFERROR(__xludf.DUMMYFUNCTION("""COMPUTED_VALUE"""),"No, But if someone could bare the cost I will")</f>
        <v>No, But if someone could bare the cost I will</v>
      </c>
      <c r="G952" s="1" t="str">
        <f>IFERROR(__xludf.DUMMYFUNCTION("""COMPUTED_VALUE"""),"This will be hard to do, but if it is the right company I would try")</f>
        <v>This will be hard to do, but if it is the right company I would try</v>
      </c>
      <c r="H952" s="1" t="str">
        <f>IFERROR(__xludf.DUMMYFUNCTION("""COMPUTED_VALUE"""),"Yes")</f>
        <v>Yes</v>
      </c>
      <c r="I952" s="1" t="str">
        <f>IFERROR(__xludf.DUMMYFUNCTION("""COMPUTED_VALUE"""),"Will work for them")</f>
        <v>Will work for them</v>
      </c>
      <c r="J952" s="1">
        <f>IFERROR(__xludf.DUMMYFUNCTION("""COMPUTED_VALUE"""),8.0)</f>
        <v>8</v>
      </c>
      <c r="K952" s="1" t="str">
        <f>IFERROR(__xludf.DUMMYFUNCTION("""COMPUTED_VALUE"""),"Fully Remote with Options to travel as and when needed")</f>
        <v>Fully Remote with Options to travel as and when needed</v>
      </c>
      <c r="L95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95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952" s="1" t="str">
        <f>IFERROR(__xludf.DUMMYFUNCTION("""COMPUTED_VALUE"""),"Build and develop a Team, Design and Develop amazing software, Look deeply into Data and generate insights, Work in a BPO setup for some well known client")</f>
        <v>Build and develop a Team, Design and Develop amazing software, Look deeply into Data and generate insights, Work in a BPO setup for some well known client</v>
      </c>
      <c r="O952" s="1" t="str">
        <f>IFERROR(__xludf.DUMMYFUNCTION("""COMPUTED_VALUE"""),"Manager who explains what is expected, sets a goal and helps achieve it")</f>
        <v>Manager who explains what is expected, sets a goal and helps achieve it</v>
      </c>
      <c r="P952" s="1" t="str">
        <f>IFERROR(__xludf.DUMMYFUNCTION("""COMPUTED_VALUE"""),"Work with 5 to 6 people in my team")</f>
        <v>Work with 5 to 6 people in my team</v>
      </c>
      <c r="Q952" s="1" t="str">
        <f>IFERROR(__xludf.DUMMYFUNCTION("""COMPUTED_VALUE"""),"Yes, I Understand this is gonna happen everywhere")</f>
        <v>Yes, I Understand this is gonna happen everywhere</v>
      </c>
      <c r="R952" s="1" t="str">
        <f>IFERROR(__xludf.DUMMYFUNCTION("""COMPUTED_VALUE"""),"This will be hard to do, but if it is the right company I would try")</f>
        <v>This will be hard to do, but if it is the right company I would try</v>
      </c>
      <c r="S952" s="1"/>
    </row>
    <row r="953">
      <c r="A953" s="2">
        <f>IFERROR(__xludf.DUMMYFUNCTION("""COMPUTED_VALUE"""),45025.63554179398)</f>
        <v>45025.63554</v>
      </c>
      <c r="B953" s="1" t="str">
        <f>IFERROR(__xludf.DUMMYFUNCTION("""COMPUTED_VALUE"""),"India")</f>
        <v>India</v>
      </c>
      <c r="C953" s="1">
        <f>IFERROR(__xludf.DUMMYFUNCTION("""COMPUTED_VALUE"""),411902.0)</f>
        <v>411902</v>
      </c>
      <c r="D953" s="1" t="str">
        <f>IFERROR(__xludf.DUMMYFUNCTION("""COMPUTED_VALUE"""),"Male")</f>
        <v>Male</v>
      </c>
      <c r="E953" s="1" t="str">
        <f>IFERROR(__xludf.DUMMYFUNCTION("""COMPUTED_VALUE"""),"Influencers who had successful careers")</f>
        <v>Influencers who had successful careers</v>
      </c>
      <c r="F953" s="1" t="str">
        <f>IFERROR(__xludf.DUMMYFUNCTION("""COMPUTED_VALUE"""),"No I would not be pursuing Higher Education outside of India")</f>
        <v>No I would not be pursuing Higher Education outside of India</v>
      </c>
      <c r="G953" s="1" t="str">
        <f>IFERROR(__xludf.DUMMYFUNCTION("""COMPUTED_VALUE"""),"No way")</f>
        <v>No way</v>
      </c>
      <c r="H953" s="1" t="str">
        <f>IFERROR(__xludf.DUMMYFUNCTION("""COMPUTED_VALUE"""),"Yes")</f>
        <v>Yes</v>
      </c>
      <c r="I953" s="1" t="str">
        <f>IFERROR(__xludf.DUMMYFUNCTION("""COMPUTED_VALUE"""),"Will work for them")</f>
        <v>Will work for them</v>
      </c>
      <c r="J953" s="1">
        <f>IFERROR(__xludf.DUMMYFUNCTION("""COMPUTED_VALUE"""),5.0)</f>
        <v>5</v>
      </c>
      <c r="K953" s="1" t="str">
        <f>IFERROR(__xludf.DUMMYFUNCTION("""COMPUTED_VALUE"""),"Hybrid Working Environment with more than 15 days a month at office")</f>
        <v>Hybrid Working Environment with more than 15 days a month at office</v>
      </c>
      <c r="L9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53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953" s="1" t="str">
        <f>IFERROR(__xludf.DUMMYFUNCTION("""COMPUTED_VALUE"""),"Manager who sets goal and helps me achieve it")</f>
        <v>Manager who sets goal and helps me achieve it</v>
      </c>
      <c r="P953" s="1" t="str">
        <f>IFERROR(__xludf.DUMMYFUNCTION("""COMPUTED_VALUE"""),"Work with 5 to 6 people in my team")</f>
        <v>Work with 5 to 6 people in my team</v>
      </c>
      <c r="Q953" s="1" t="str">
        <f>IFERROR(__xludf.DUMMYFUNCTION("""COMPUTED_VALUE"""),"No")</f>
        <v>No</v>
      </c>
      <c r="R953" s="1" t="str">
        <f>IFERROR(__xludf.DUMMYFUNCTION("""COMPUTED_VALUE"""),"This will be hard to do, but if it is the right company I would try")</f>
        <v>This will be hard to do, but if it is the right company I would try</v>
      </c>
      <c r="S953" s="1"/>
    </row>
    <row r="954">
      <c r="A954" s="2">
        <f>IFERROR(__xludf.DUMMYFUNCTION("""COMPUTED_VALUE"""),45025.69143811343)</f>
        <v>45025.69144</v>
      </c>
      <c r="B954" s="1" t="str">
        <f>IFERROR(__xludf.DUMMYFUNCTION("""COMPUTED_VALUE"""),"India")</f>
        <v>India</v>
      </c>
      <c r="C954" s="1">
        <f>IFERROR(__xludf.DUMMYFUNCTION("""COMPUTED_VALUE"""),224001.0)</f>
        <v>224001</v>
      </c>
      <c r="D954" s="1" t="str">
        <f>IFERROR(__xludf.DUMMYFUNCTION("""COMPUTED_VALUE"""),"Male")</f>
        <v>Male</v>
      </c>
      <c r="E954" s="1" t="str">
        <f>IFERROR(__xludf.DUMMYFUNCTION("""COMPUTED_VALUE"""),"My Parents")</f>
        <v>My Parents</v>
      </c>
      <c r="F954" s="1" t="str">
        <f>IFERROR(__xludf.DUMMYFUNCTION("""COMPUTED_VALUE"""),"Yes, I will earn and do that")</f>
        <v>Yes, I will earn and do that</v>
      </c>
      <c r="G954" s="1" t="str">
        <f>IFERROR(__xludf.DUMMYFUNCTION("""COMPUTED_VALUE"""),"Will work for 3 years or more")</f>
        <v>Will work for 3 years or more</v>
      </c>
      <c r="H954" s="1" t="str">
        <f>IFERROR(__xludf.DUMMYFUNCTION("""COMPUTED_VALUE"""),"Yes")</f>
        <v>Yes</v>
      </c>
      <c r="I954" s="1" t="str">
        <f>IFERROR(__xludf.DUMMYFUNCTION("""COMPUTED_VALUE"""),"Will work for them")</f>
        <v>Will work for them</v>
      </c>
      <c r="J954" s="1">
        <f>IFERROR(__xludf.DUMMYFUNCTION("""COMPUTED_VALUE"""),5.0)</f>
        <v>5</v>
      </c>
      <c r="K954" s="1" t="str">
        <f>IFERROR(__xludf.DUMMYFUNCTION("""COMPUTED_VALUE"""),"Fully Remote with Options to travel as and when needed")</f>
        <v>Fully Remote with Options to travel as and when needed</v>
      </c>
      <c r="L9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54" s="1" t="str">
        <f>IFERROR(__xludf.DUMMYFUNCTION("""COMPUTED_VALUE"""),"Teaching in any of the institutes/colleges/online or offline, Build and develop a Team, Work as a freelancer and do my thing my way, An Artificial Intelligence Specialist / Talking to Robots")</f>
        <v>Teaching in any of the institutes/colleges/online or offline, Build and develop a Team, Work as a freelancer and do my thing my way, An Artificial Intelligence Specialist / Talking to Robots</v>
      </c>
      <c r="O954" s="1" t="str">
        <f>IFERROR(__xludf.DUMMYFUNCTION("""COMPUTED_VALUE"""),"Manager who sets goal and helps me achieve it")</f>
        <v>Manager who sets goal and helps me achieve it</v>
      </c>
      <c r="P954" s="1" t="str">
        <f>IFERROR(__xludf.DUMMYFUNCTION("""COMPUTED_VALUE"""),"Work with 2 to 3 people in my team")</f>
        <v>Work with 2 to 3 people in my team</v>
      </c>
      <c r="Q954" s="1" t="str">
        <f>IFERROR(__xludf.DUMMYFUNCTION("""COMPUTED_VALUE"""),"Yes, I Understand this is gonna happen everywhere")</f>
        <v>Yes, I Understand this is gonna happen everywhere</v>
      </c>
      <c r="R954" s="1" t="str">
        <f>IFERROR(__xludf.DUMMYFUNCTION("""COMPUTED_VALUE"""),"This will be hard to do, but if it is the right company I would try")</f>
        <v>This will be hard to do, but if it is the right company I would try</v>
      </c>
      <c r="S954" s="1"/>
    </row>
    <row r="955">
      <c r="A955" s="2">
        <f>IFERROR(__xludf.DUMMYFUNCTION("""COMPUTED_VALUE"""),45025.69288290509)</f>
        <v>45025.69288</v>
      </c>
      <c r="B955" s="1" t="str">
        <f>IFERROR(__xludf.DUMMYFUNCTION("""COMPUTED_VALUE"""),"India")</f>
        <v>India</v>
      </c>
      <c r="C955" s="1">
        <f>IFERROR(__xludf.DUMMYFUNCTION("""COMPUTED_VALUE"""),201009.0)</f>
        <v>201009</v>
      </c>
      <c r="D955" s="1" t="str">
        <f>IFERROR(__xludf.DUMMYFUNCTION("""COMPUTED_VALUE"""),"Female")</f>
        <v>Female</v>
      </c>
      <c r="E955" s="1" t="str">
        <f>IFERROR(__xludf.DUMMYFUNCTION("""COMPUTED_VALUE"""),"My Parents")</f>
        <v>My Parents</v>
      </c>
      <c r="F955" s="1" t="str">
        <f>IFERROR(__xludf.DUMMYFUNCTION("""COMPUTED_VALUE"""),"Yes, I will earn and do that")</f>
        <v>Yes, I will earn and do that</v>
      </c>
      <c r="G955" s="1" t="str">
        <f>IFERROR(__xludf.DUMMYFUNCTION("""COMPUTED_VALUE"""),"Will work for 3 years or more")</f>
        <v>Will work for 3 years or more</v>
      </c>
      <c r="H955" s="1" t="str">
        <f>IFERROR(__xludf.DUMMYFUNCTION("""COMPUTED_VALUE"""),"No")</f>
        <v>No</v>
      </c>
      <c r="I955" s="1" t="str">
        <f>IFERROR(__xludf.DUMMYFUNCTION("""COMPUTED_VALUE"""),"Will work for them")</f>
        <v>Will work for them</v>
      </c>
      <c r="J955" s="1">
        <f>IFERROR(__xludf.DUMMYFUNCTION("""COMPUTED_VALUE"""),10.0)</f>
        <v>10</v>
      </c>
      <c r="K955" s="1" t="str">
        <f>IFERROR(__xludf.DUMMYFUNCTION("""COMPUTED_VALUE"""),"Every Day Office Environment")</f>
        <v>Every Day Office Environment</v>
      </c>
      <c r="L955" s="1" t="str">
        <f>IFERROR(__xludf.DUMMYFUNCTION("""COMPUTED_VALUE"""),"Employer who appreciates learning and enables that environment")</f>
        <v>Employer who appreciates learning and enables that environment</v>
      </c>
      <c r="M95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5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55" s="1" t="str">
        <f>IFERROR(__xludf.DUMMYFUNCTION("""COMPUTED_VALUE"""),"Manager who clearly describes what she/he needs")</f>
        <v>Manager who clearly describes what she/he needs</v>
      </c>
      <c r="P955" s="1" t="str">
        <f>IFERROR(__xludf.DUMMYFUNCTION("""COMPUTED_VALUE"""),"Work with more than 10 people in my team")</f>
        <v>Work with more than 10 people in my team</v>
      </c>
      <c r="Q955" s="1" t="str">
        <f>IFERROR(__xludf.DUMMYFUNCTION("""COMPUTED_VALUE"""),"Yes")</f>
        <v>Yes</v>
      </c>
      <c r="R955" s="1" t="str">
        <f>IFERROR(__xludf.DUMMYFUNCTION("""COMPUTED_VALUE"""),"Will work for 7 years or more")</f>
        <v>Will work for 7 years or more</v>
      </c>
      <c r="S955" s="1"/>
    </row>
    <row r="956">
      <c r="A956" s="2">
        <f>IFERROR(__xludf.DUMMYFUNCTION("""COMPUTED_VALUE"""),45025.69318616898)</f>
        <v>45025.69319</v>
      </c>
      <c r="B956" s="1" t="str">
        <f>IFERROR(__xludf.DUMMYFUNCTION("""COMPUTED_VALUE"""),"India")</f>
        <v>India</v>
      </c>
      <c r="C956" s="1">
        <f>IFERROR(__xludf.DUMMYFUNCTION("""COMPUTED_VALUE"""),224001.0)</f>
        <v>224001</v>
      </c>
      <c r="D956" s="1" t="str">
        <f>IFERROR(__xludf.DUMMYFUNCTION("""COMPUTED_VALUE"""),"Female")</f>
        <v>Female</v>
      </c>
      <c r="E956" s="1" t="str">
        <f>IFERROR(__xludf.DUMMYFUNCTION("""COMPUTED_VALUE"""),"People from my circle, but not family members")</f>
        <v>People from my circle, but not family members</v>
      </c>
      <c r="F956" s="1" t="str">
        <f>IFERROR(__xludf.DUMMYFUNCTION("""COMPUTED_VALUE"""),"Yes, I will earn and do that")</f>
        <v>Yes, I will earn and do that</v>
      </c>
      <c r="G956" s="1" t="str">
        <f>IFERROR(__xludf.DUMMYFUNCTION("""COMPUTED_VALUE"""),"Will work for 3 years or more")</f>
        <v>Will work for 3 years or more</v>
      </c>
      <c r="H956" s="1" t="str">
        <f>IFERROR(__xludf.DUMMYFUNCTION("""COMPUTED_VALUE"""),"No")</f>
        <v>No</v>
      </c>
      <c r="I956" s="1" t="str">
        <f>IFERROR(__xludf.DUMMYFUNCTION("""COMPUTED_VALUE"""),"Will work for them")</f>
        <v>Will work for them</v>
      </c>
      <c r="J956" s="1">
        <f>IFERROR(__xludf.DUMMYFUNCTION("""COMPUTED_VALUE"""),3.0)</f>
        <v>3</v>
      </c>
      <c r="K956" s="1" t="str">
        <f>IFERROR(__xludf.DUMMYFUNCTION("""COMPUTED_VALUE"""),"Every Day Office Environment")</f>
        <v>Every Day Office Environment</v>
      </c>
      <c r="L956" s="1" t="str">
        <f>IFERROR(__xludf.DUMMYFUNCTION("""COMPUTED_VALUE"""),"Employer who appreciates learning and enables that environment")</f>
        <v>Employer who appreciates learning and enables that environment</v>
      </c>
      <c r="M956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956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956" s="1" t="str">
        <f>IFERROR(__xludf.DUMMYFUNCTION("""COMPUTED_VALUE"""),"Manager who sets targets and expects me to achieve it")</f>
        <v>Manager who sets targets and expects me to achieve it</v>
      </c>
      <c r="P956" s="1" t="str">
        <f>IFERROR(__xludf.DUMMYFUNCTION("""COMPUTED_VALUE"""),"Work with 2 to 3 people in my team, Work with 5 to 6 people in my team")</f>
        <v>Work with 2 to 3 people in my team, Work with 5 to 6 people in my team</v>
      </c>
      <c r="Q956" s="1" t="str">
        <f>IFERROR(__xludf.DUMMYFUNCTION("""COMPUTED_VALUE"""),"Yes, I Understand this is gonna happen everywhere")</f>
        <v>Yes, I Understand this is gonna happen everywhere</v>
      </c>
      <c r="R956" s="1" t="str">
        <f>IFERROR(__xludf.DUMMYFUNCTION("""COMPUTED_VALUE"""),"This will be hard to do, but if it is the right company I would try")</f>
        <v>This will be hard to do, but if it is the right company I would try</v>
      </c>
      <c r="S956" s="1"/>
    </row>
    <row r="957">
      <c r="A957" s="2">
        <f>IFERROR(__xludf.DUMMYFUNCTION("""COMPUTED_VALUE"""),45025.69454568287)</f>
        <v>45025.69455</v>
      </c>
      <c r="B957" s="1" t="str">
        <f>IFERROR(__xludf.DUMMYFUNCTION("""COMPUTED_VALUE"""),"India")</f>
        <v>India</v>
      </c>
      <c r="C957" s="1">
        <f>IFERROR(__xludf.DUMMYFUNCTION("""COMPUTED_VALUE"""),122002.0)</f>
        <v>122002</v>
      </c>
      <c r="D957" s="1" t="str">
        <f>IFERROR(__xludf.DUMMYFUNCTION("""COMPUTED_VALUE"""),"Male")</f>
        <v>Male</v>
      </c>
      <c r="E957" s="1" t="str">
        <f>IFERROR(__xludf.DUMMYFUNCTION("""COMPUTED_VALUE"""),"My Parents")</f>
        <v>My Parents</v>
      </c>
      <c r="F957" s="1" t="str">
        <f>IFERROR(__xludf.DUMMYFUNCTION("""COMPUTED_VALUE"""),"Yes, I will earn and do that")</f>
        <v>Yes, I will earn and do that</v>
      </c>
      <c r="G957" s="1" t="str">
        <f>IFERROR(__xludf.DUMMYFUNCTION("""COMPUTED_VALUE"""),"This will be hard to do, but if it is the right company I would try")</f>
        <v>This will be hard to do, but if it is the right company I would try</v>
      </c>
      <c r="H957" s="1" t="str">
        <f>IFERROR(__xludf.DUMMYFUNCTION("""COMPUTED_VALUE"""),"No")</f>
        <v>No</v>
      </c>
      <c r="I957" s="1" t="str">
        <f>IFERROR(__xludf.DUMMYFUNCTION("""COMPUTED_VALUE"""),"Will NOT work for them")</f>
        <v>Will NOT work for them</v>
      </c>
      <c r="J957" s="1">
        <f>IFERROR(__xludf.DUMMYFUNCTION("""COMPUTED_VALUE"""),3.0)</f>
        <v>3</v>
      </c>
      <c r="K957" s="1" t="str">
        <f>IFERROR(__xludf.DUMMYFUNCTION("""COMPUTED_VALUE"""),"Hybrid Working Environment with less than 3 days a month at office")</f>
        <v>Hybrid Working Environment with less than 3 days a month at office</v>
      </c>
      <c r="L9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57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957" s="1" t="str">
        <f>IFERROR(__xludf.DUMMYFUNCTION("""COMPUTED_VALUE"""),"Manager who explains what is expected, sets a goal and helps achieve it")</f>
        <v>Manager who explains what is expected, sets a goal and helps achieve it</v>
      </c>
      <c r="P957" s="1" t="str">
        <f>IFERROR(__xludf.DUMMYFUNCTION("""COMPUTED_VALUE"""),"Work with 7 to 10 or more people in my team")</f>
        <v>Work with 7 to 10 or more people in my team</v>
      </c>
      <c r="Q957" s="1" t="str">
        <f>IFERROR(__xludf.DUMMYFUNCTION("""COMPUTED_VALUE"""),"Yes, I Understand this is gonna happen everywhere")</f>
        <v>Yes, I Understand this is gonna happen everywhere</v>
      </c>
      <c r="R957" s="1" t="str">
        <f>IFERROR(__xludf.DUMMYFUNCTION("""COMPUTED_VALUE"""),"This will be hard to do, but if it is the right company I would try")</f>
        <v>This will be hard to do, but if it is the right company I would try</v>
      </c>
      <c r="S957" s="1"/>
    </row>
    <row r="958">
      <c r="A958" s="2">
        <f>IFERROR(__xludf.DUMMYFUNCTION("""COMPUTED_VALUE"""),45025.696286805556)</f>
        <v>45025.69629</v>
      </c>
      <c r="B958" s="1" t="str">
        <f>IFERROR(__xludf.DUMMYFUNCTION("""COMPUTED_VALUE"""),"India")</f>
        <v>India</v>
      </c>
      <c r="C958" s="1">
        <f>IFERROR(__xludf.DUMMYFUNCTION("""COMPUTED_VALUE"""),201310.0)</f>
        <v>201310</v>
      </c>
      <c r="D958" s="1" t="str">
        <f>IFERROR(__xludf.DUMMYFUNCTION("""COMPUTED_VALUE"""),"Male")</f>
        <v>Male</v>
      </c>
      <c r="E958" s="1" t="str">
        <f>IFERROR(__xludf.DUMMYFUNCTION("""COMPUTED_VALUE"""),"People who have changed the world for better")</f>
        <v>People who have changed the world for better</v>
      </c>
      <c r="F958" s="1" t="str">
        <f>IFERROR(__xludf.DUMMYFUNCTION("""COMPUTED_VALUE"""),"No, But if someone could bare the cost I will")</f>
        <v>No, But if someone could bare the cost I will</v>
      </c>
      <c r="G958" s="1" t="str">
        <f>IFERROR(__xludf.DUMMYFUNCTION("""COMPUTED_VALUE"""),"Will work for 3 years or more")</f>
        <v>Will work for 3 years or more</v>
      </c>
      <c r="H958" s="1" t="str">
        <f>IFERROR(__xludf.DUMMYFUNCTION("""COMPUTED_VALUE"""),"No")</f>
        <v>No</v>
      </c>
      <c r="I958" s="1" t="str">
        <f>IFERROR(__xludf.DUMMYFUNCTION("""COMPUTED_VALUE"""),"Will NOT work for them")</f>
        <v>Will NOT work for them</v>
      </c>
      <c r="J958" s="1">
        <f>IFERROR(__xludf.DUMMYFUNCTION("""COMPUTED_VALUE"""),5.0)</f>
        <v>5</v>
      </c>
      <c r="K958" s="1" t="str">
        <f>IFERROR(__xludf.DUMMYFUNCTION("""COMPUTED_VALUE"""),"Fully Remote with Options to travel as and when needed")</f>
        <v>Fully Remote with Options to travel as and when needed</v>
      </c>
      <c r="L958" s="1" t="str">
        <f>IFERROR(__xludf.DUMMYFUNCTION("""COMPUTED_VALUE"""),"Employer who rewards learning and enables that environment")</f>
        <v>Employer who rewards learning and enables that environment</v>
      </c>
      <c r="M95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58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958" s="1" t="str">
        <f>IFERROR(__xludf.DUMMYFUNCTION("""COMPUTED_VALUE"""),"Manager who explains what is expected, sets a goal and helps achieve it")</f>
        <v>Manager who explains what is expected, sets a goal and helps achieve it</v>
      </c>
      <c r="P958" s="1" t="str">
        <f>IFERROR(__xludf.DUMMYFUNCTION("""COMPUTED_VALUE"""),"Work with 7 to 10 or more people in my team")</f>
        <v>Work with 7 to 10 or more people in my team</v>
      </c>
      <c r="Q958" s="1" t="str">
        <f>IFERROR(__xludf.DUMMYFUNCTION("""COMPUTED_VALUE"""),"No")</f>
        <v>No</v>
      </c>
      <c r="R958" s="1" t="str">
        <f>IFERROR(__xludf.DUMMYFUNCTION("""COMPUTED_VALUE"""),"This will be hard to do, but if it is the right company I would try")</f>
        <v>This will be hard to do, but if it is the right company I would try</v>
      </c>
      <c r="S958" s="1"/>
    </row>
    <row r="959">
      <c r="A959" s="2">
        <f>IFERROR(__xludf.DUMMYFUNCTION("""COMPUTED_VALUE"""),45025.71518380787)</f>
        <v>45025.71518</v>
      </c>
      <c r="B959" s="1" t="str">
        <f>IFERROR(__xludf.DUMMYFUNCTION("""COMPUTED_VALUE"""),"India")</f>
        <v>India</v>
      </c>
      <c r="C959" s="1">
        <f>IFERROR(__xludf.DUMMYFUNCTION("""COMPUTED_VALUE"""),110096.0)</f>
        <v>110096</v>
      </c>
      <c r="D959" s="1" t="str">
        <f>IFERROR(__xludf.DUMMYFUNCTION("""COMPUTED_VALUE"""),"Male")</f>
        <v>Male</v>
      </c>
      <c r="E959" s="1" t="str">
        <f>IFERROR(__xludf.DUMMYFUNCTION("""COMPUTED_VALUE"""),"People from my circle, but not family members")</f>
        <v>People from my circle, but not family members</v>
      </c>
      <c r="F959" s="1" t="str">
        <f>IFERROR(__xludf.DUMMYFUNCTION("""COMPUTED_VALUE"""),"No I would not be pursuing Higher Education outside of India")</f>
        <v>No I would not be pursuing Higher Education outside of India</v>
      </c>
      <c r="G959" s="1" t="str">
        <f>IFERROR(__xludf.DUMMYFUNCTION("""COMPUTED_VALUE"""),"Will work for 3 years or more")</f>
        <v>Will work for 3 years or more</v>
      </c>
      <c r="H959" s="1" t="str">
        <f>IFERROR(__xludf.DUMMYFUNCTION("""COMPUTED_VALUE"""),"No")</f>
        <v>No</v>
      </c>
      <c r="I959" s="1" t="str">
        <f>IFERROR(__xludf.DUMMYFUNCTION("""COMPUTED_VALUE"""),"Will NOT work for them")</f>
        <v>Will NOT work for them</v>
      </c>
      <c r="J959" s="1">
        <f>IFERROR(__xludf.DUMMYFUNCTION("""COMPUTED_VALUE"""),5.0)</f>
        <v>5</v>
      </c>
      <c r="K959" s="1" t="str">
        <f>IFERROR(__xludf.DUMMYFUNCTION("""COMPUTED_VALUE"""),"Hybrid Working Environment with more than 15 days a month at office")</f>
        <v>Hybrid Working Environment with more than 15 days a month at office</v>
      </c>
      <c r="L9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59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959" s="1" t="str">
        <f>IFERROR(__xludf.DUMMYFUNCTION("""COMPUTED_VALUE"""),"Manager who explains what is expected, sets a goal and helps achieve it")</f>
        <v>Manager who explains what is expected, sets a goal and helps achieve it</v>
      </c>
      <c r="P959" s="1" t="str">
        <f>IFERROR(__xludf.DUMMYFUNCTION("""COMPUTED_VALUE"""),"Work with 2 to 3 people in my team, Work with 5 to 6 people in my team")</f>
        <v>Work with 2 to 3 people in my team, Work with 5 to 6 people in my team</v>
      </c>
      <c r="Q959" s="1" t="str">
        <f>IFERROR(__xludf.DUMMYFUNCTION("""COMPUTED_VALUE"""),"Yes, I Understand this is gonna happen everywhere")</f>
        <v>Yes, I Understand this is gonna happen everywhere</v>
      </c>
      <c r="R959" s="1" t="str">
        <f>IFERROR(__xludf.DUMMYFUNCTION("""COMPUTED_VALUE"""),"This will be hard to do, but if it is the right company I would try")</f>
        <v>This will be hard to do, but if it is the right company I would try</v>
      </c>
      <c r="S959" s="1"/>
    </row>
    <row r="960">
      <c r="A960" s="2">
        <f>IFERROR(__xludf.DUMMYFUNCTION("""COMPUTED_VALUE"""),45025.72124697917)</f>
        <v>45025.72125</v>
      </c>
      <c r="B960" s="1" t="str">
        <f>IFERROR(__xludf.DUMMYFUNCTION("""COMPUTED_VALUE"""),"India")</f>
        <v>India</v>
      </c>
      <c r="C960" s="1">
        <f>IFERROR(__xludf.DUMMYFUNCTION("""COMPUTED_VALUE"""),421306.0)</f>
        <v>421306</v>
      </c>
      <c r="D960" s="1" t="str">
        <f>IFERROR(__xludf.DUMMYFUNCTION("""COMPUTED_VALUE"""),"Female")</f>
        <v>Female</v>
      </c>
      <c r="E960" s="1" t="str">
        <f>IFERROR(__xludf.DUMMYFUNCTION("""COMPUTED_VALUE"""),"My Parents")</f>
        <v>My Parents</v>
      </c>
      <c r="F960" s="1" t="str">
        <f>IFERROR(__xludf.DUMMYFUNCTION("""COMPUTED_VALUE"""),"Yes, I will earn and do that")</f>
        <v>Yes, I will earn and do that</v>
      </c>
      <c r="G960" s="1" t="str">
        <f>IFERROR(__xludf.DUMMYFUNCTION("""COMPUTED_VALUE"""),"This will be hard to do, but if it is the right company I would try")</f>
        <v>This will be hard to do, but if it is the right company I would try</v>
      </c>
      <c r="H960" s="1" t="str">
        <f>IFERROR(__xludf.DUMMYFUNCTION("""COMPUTED_VALUE"""),"No")</f>
        <v>No</v>
      </c>
      <c r="I960" s="1" t="str">
        <f>IFERROR(__xludf.DUMMYFUNCTION("""COMPUTED_VALUE"""),"Will NOT work for them")</f>
        <v>Will NOT work for them</v>
      </c>
      <c r="J960" s="1">
        <f>IFERROR(__xludf.DUMMYFUNCTION("""COMPUTED_VALUE"""),8.0)</f>
        <v>8</v>
      </c>
      <c r="K960" s="1" t="str">
        <f>IFERROR(__xludf.DUMMYFUNCTION("""COMPUTED_VALUE"""),"Fully Remote with Options to travel as and when needed")</f>
        <v>Fully Remote with Options to travel as and when needed</v>
      </c>
      <c r="L960" s="1" t="str">
        <f>IFERROR(__xludf.DUMMYFUNCTION("""COMPUTED_VALUE"""),"Employer who appreciates learning and enables that environment")</f>
        <v>Employer who appreciates learning and enables that environment</v>
      </c>
      <c r="M96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60" s="1" t="str">
        <f>IFERROR(__xludf.DUMMYFUNCTION("""COMPUTED_VALUE"""),"Design and Creative strategy in any company, Look deeply into Data and generate insights, Entrepreneur or Start Up, I Want to sell things/Sales")</f>
        <v>Design and Creative strategy in any company, Look deeply into Data and generate insights, Entrepreneur or Start Up, I Want to sell things/Sales</v>
      </c>
      <c r="O960" s="1" t="str">
        <f>IFERROR(__xludf.DUMMYFUNCTION("""COMPUTED_VALUE"""),"Manager who explains what is expected, sets a goal and helps achieve it")</f>
        <v>Manager who explains what is expected, sets a goal and helps achieve it</v>
      </c>
      <c r="P960" s="1" t="str">
        <f>IFERROR(__xludf.DUMMYFUNCTION("""COMPUTED_VALUE"""),"Work with more than 10 people in my team")</f>
        <v>Work with more than 10 people in my team</v>
      </c>
      <c r="Q960" s="1" t="str">
        <f>IFERROR(__xludf.DUMMYFUNCTION("""COMPUTED_VALUE"""),"Yes, I Understand this is gonna happen everywhere")</f>
        <v>Yes, I Understand this is gonna happen everywhere</v>
      </c>
      <c r="R960" s="1" t="str">
        <f>IFERROR(__xludf.DUMMYFUNCTION("""COMPUTED_VALUE"""),"This will be hard to do, but if it is the right company I would try")</f>
        <v>This will be hard to do, but if it is the right company I would try</v>
      </c>
      <c r="S960" s="1"/>
    </row>
    <row r="961">
      <c r="A961" s="2">
        <f>IFERROR(__xludf.DUMMYFUNCTION("""COMPUTED_VALUE"""),45025.72740512731)</f>
        <v>45025.72741</v>
      </c>
      <c r="B961" s="1" t="str">
        <f>IFERROR(__xludf.DUMMYFUNCTION("""COMPUTED_VALUE"""),"India")</f>
        <v>India</v>
      </c>
      <c r="C961" s="1">
        <f>IFERROR(__xludf.DUMMYFUNCTION("""COMPUTED_VALUE"""),247667.0)</f>
        <v>247667</v>
      </c>
      <c r="D961" s="1" t="str">
        <f>IFERROR(__xludf.DUMMYFUNCTION("""COMPUTED_VALUE"""),"Male")</f>
        <v>Male</v>
      </c>
      <c r="E961" s="1" t="str">
        <f>IFERROR(__xludf.DUMMYFUNCTION("""COMPUTED_VALUE"""),"People from my circle, but not family members")</f>
        <v>People from my circle, but not family members</v>
      </c>
      <c r="F961" s="1" t="str">
        <f>IFERROR(__xludf.DUMMYFUNCTION("""COMPUTED_VALUE"""),"No I would not be pursuing Higher Education outside of India")</f>
        <v>No I would not be pursuing Higher Education outside of India</v>
      </c>
      <c r="G961" s="1" t="str">
        <f>IFERROR(__xludf.DUMMYFUNCTION("""COMPUTED_VALUE"""),"Will work for 3 years or more")</f>
        <v>Will work for 3 years or more</v>
      </c>
      <c r="H961" s="1" t="str">
        <f>IFERROR(__xludf.DUMMYFUNCTION("""COMPUTED_VALUE"""),"No")</f>
        <v>No</v>
      </c>
      <c r="I961" s="1" t="str">
        <f>IFERROR(__xludf.DUMMYFUNCTION("""COMPUTED_VALUE"""),"Will work for them")</f>
        <v>Will work for them</v>
      </c>
      <c r="J961" s="1">
        <f>IFERROR(__xludf.DUMMYFUNCTION("""COMPUTED_VALUE"""),1.0)</f>
        <v>1</v>
      </c>
      <c r="K961" s="1" t="str">
        <f>IFERROR(__xludf.DUMMYFUNCTION("""COMPUTED_VALUE"""),"Every Day Office Environment")</f>
        <v>Every Day Office Environment</v>
      </c>
      <c r="L961" s="1" t="str">
        <f>IFERROR(__xludf.DUMMYFUNCTION("""COMPUTED_VALUE"""),"Employer who rewards learning and enables that environment")</f>
        <v>Employer who rewards learning and enables that environment</v>
      </c>
      <c r="M96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61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61" s="1" t="str">
        <f>IFERROR(__xludf.DUMMYFUNCTION("""COMPUTED_VALUE"""),"Manager who sets targets and expects me to achieve it")</f>
        <v>Manager who sets targets and expects me to achieve it</v>
      </c>
      <c r="P961" s="1" t="str">
        <f>IFERROR(__xludf.DUMMYFUNCTION("""COMPUTED_VALUE"""),"Work alone")</f>
        <v>Work alone</v>
      </c>
      <c r="Q961" s="1" t="str">
        <f>IFERROR(__xludf.DUMMYFUNCTION("""COMPUTED_VALUE"""),"Yes")</f>
        <v>Yes</v>
      </c>
      <c r="R961" s="1" t="str">
        <f>IFERROR(__xludf.DUMMYFUNCTION("""COMPUTED_VALUE"""),"This will be hard to do, but if it is the right company I would try")</f>
        <v>This will be hard to do, but if it is the right company I would try</v>
      </c>
      <c r="S961" s="1"/>
    </row>
    <row r="962">
      <c r="A962" s="2">
        <f>IFERROR(__xludf.DUMMYFUNCTION("""COMPUTED_VALUE"""),45025.745020937495)</f>
        <v>45025.74502</v>
      </c>
      <c r="B962" s="1" t="str">
        <f>IFERROR(__xludf.DUMMYFUNCTION("""COMPUTED_VALUE"""),"India")</f>
        <v>India</v>
      </c>
      <c r="C962" s="1">
        <f>IFERROR(__xludf.DUMMYFUNCTION("""COMPUTED_VALUE"""),250002.0)</f>
        <v>250002</v>
      </c>
      <c r="D962" s="1" t="str">
        <f>IFERROR(__xludf.DUMMYFUNCTION("""COMPUTED_VALUE"""),"Male")</f>
        <v>Male</v>
      </c>
      <c r="E962" s="1" t="str">
        <f>IFERROR(__xludf.DUMMYFUNCTION("""COMPUTED_VALUE"""),"People who have changed the world for better")</f>
        <v>People who have changed the world for better</v>
      </c>
      <c r="F962" s="1" t="str">
        <f>IFERROR(__xludf.DUMMYFUNCTION("""COMPUTED_VALUE"""),"No, But if someone could bare the cost I will")</f>
        <v>No, But if someone could bare the cost I will</v>
      </c>
      <c r="G962" s="1" t="str">
        <f>IFERROR(__xludf.DUMMYFUNCTION("""COMPUTED_VALUE"""),"This will be hard to do, but if it is the right company I would try")</f>
        <v>This will be hard to do, but if it is the right company I would try</v>
      </c>
      <c r="H962" s="1" t="str">
        <f>IFERROR(__xludf.DUMMYFUNCTION("""COMPUTED_VALUE"""),"No")</f>
        <v>No</v>
      </c>
      <c r="I962" s="1" t="str">
        <f>IFERROR(__xludf.DUMMYFUNCTION("""COMPUTED_VALUE"""),"Will NOT work for them")</f>
        <v>Will NOT work for them</v>
      </c>
      <c r="J962" s="1">
        <f>IFERROR(__xludf.DUMMYFUNCTION("""COMPUTED_VALUE"""),9.0)</f>
        <v>9</v>
      </c>
      <c r="K962" s="1" t="str">
        <f>IFERROR(__xludf.DUMMYFUNCTION("""COMPUTED_VALUE"""),"Hybrid Working Environment with more than 15 days a month at office")</f>
        <v>Hybrid Working Environment with more than 15 days a month at office</v>
      </c>
      <c r="L9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62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962" s="1" t="str">
        <f>IFERROR(__xludf.DUMMYFUNCTION("""COMPUTED_VALUE"""),"Manager who explains what is expected, sets a goal and helps achieve it")</f>
        <v>Manager who explains what is expected, sets a goal and helps achieve it</v>
      </c>
      <c r="P962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962" s="1" t="str">
        <f>IFERROR(__xludf.DUMMYFUNCTION("""COMPUTED_VALUE"""),"No")</f>
        <v>No</v>
      </c>
      <c r="R962" s="1" t="str">
        <f>IFERROR(__xludf.DUMMYFUNCTION("""COMPUTED_VALUE"""),"This will be hard to do, but if it is the right company I would try")</f>
        <v>This will be hard to do, but if it is the right company I would try</v>
      </c>
      <c r="S962" s="1"/>
    </row>
    <row r="963">
      <c r="A963" s="2">
        <f>IFERROR(__xludf.DUMMYFUNCTION("""COMPUTED_VALUE"""),45025.767013634264)</f>
        <v>45025.76701</v>
      </c>
      <c r="B963" s="1" t="str">
        <f>IFERROR(__xludf.DUMMYFUNCTION("""COMPUTED_VALUE"""),"India")</f>
        <v>India</v>
      </c>
      <c r="C963" s="1">
        <f>IFERROR(__xludf.DUMMYFUNCTION("""COMPUTED_VALUE"""),500032.0)</f>
        <v>500032</v>
      </c>
      <c r="D963" s="1" t="str">
        <f>IFERROR(__xludf.DUMMYFUNCTION("""COMPUTED_VALUE"""),"Male")</f>
        <v>Male</v>
      </c>
      <c r="E963" s="1" t="str">
        <f>IFERROR(__xludf.DUMMYFUNCTION("""COMPUTED_VALUE"""),"People from my circle, but not family members")</f>
        <v>People from my circle, but not family members</v>
      </c>
      <c r="F963" s="1" t="str">
        <f>IFERROR(__xludf.DUMMYFUNCTION("""COMPUTED_VALUE"""),"Yes, I will earn and do that")</f>
        <v>Yes, I will earn and do that</v>
      </c>
      <c r="G963" s="1" t="str">
        <f>IFERROR(__xludf.DUMMYFUNCTION("""COMPUTED_VALUE"""),"This will be hard to do, but if it is the right company I would try")</f>
        <v>This will be hard to do, but if it is the right company I would try</v>
      </c>
      <c r="H963" s="1" t="str">
        <f>IFERROR(__xludf.DUMMYFUNCTION("""COMPUTED_VALUE"""),"No")</f>
        <v>No</v>
      </c>
      <c r="I963" s="1" t="str">
        <f>IFERROR(__xludf.DUMMYFUNCTION("""COMPUTED_VALUE"""),"Will NOT work for them")</f>
        <v>Will NOT work for them</v>
      </c>
      <c r="J963" s="1">
        <f>IFERROR(__xludf.DUMMYFUNCTION("""COMPUTED_VALUE"""),1.0)</f>
        <v>1</v>
      </c>
      <c r="K963" s="1" t="str">
        <f>IFERROR(__xludf.DUMMYFUNCTION("""COMPUTED_VALUE"""),"Hybrid Working Environment with less than 3 days a month at office")</f>
        <v>Hybrid Working Environment with less than 3 days a month at office</v>
      </c>
      <c r="L9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63" s="1" t="str">
        <f>IFERROR(__xludf.DUMMYFUNCTION("""COMPUTED_VALUE"""),"Manage and drive End-to-End Projects or Products, Design and Develop amazing software, Work as a freelancer and do my thing my way, An Artificial Intelligence Specialist / Talking to Robots")</f>
        <v>Manage and drive End-to-End Projects or Products, Design and Develop amazing software, Work as a freelancer and do my thing my way, An Artificial Intelligence Specialist / Talking to Robots</v>
      </c>
      <c r="O963" s="1" t="str">
        <f>IFERROR(__xludf.DUMMYFUNCTION("""COMPUTED_VALUE"""),"Manager who explains what is expected, sets a goal and helps achieve it")</f>
        <v>Manager who explains what is expected, sets a goal and helps achieve it</v>
      </c>
      <c r="P963" s="1" t="str">
        <f>IFERROR(__xludf.DUMMYFUNCTION("""COMPUTED_VALUE"""),"Work with 2 to 3 people in my team")</f>
        <v>Work with 2 to 3 people in my team</v>
      </c>
      <c r="Q963" s="1" t="str">
        <f>IFERROR(__xludf.DUMMYFUNCTION("""COMPUTED_VALUE"""),"Yes, I Understand this is gonna happen everywhere")</f>
        <v>Yes, I Understand this is gonna happen everywhere</v>
      </c>
      <c r="R963" s="1" t="str">
        <f>IFERROR(__xludf.DUMMYFUNCTION("""COMPUTED_VALUE"""),"This will be hard to do, but if it is the right company I would try")</f>
        <v>This will be hard to do, but if it is the right company I would try</v>
      </c>
      <c r="S963" s="1"/>
    </row>
    <row r="964">
      <c r="A964" s="2">
        <f>IFERROR(__xludf.DUMMYFUNCTION("""COMPUTED_VALUE"""),45025.80707145833)</f>
        <v>45025.80707</v>
      </c>
      <c r="B964" s="1" t="str">
        <f>IFERROR(__xludf.DUMMYFUNCTION("""COMPUTED_VALUE"""),"India")</f>
        <v>India</v>
      </c>
      <c r="C964" s="1">
        <f>IFERROR(__xludf.DUMMYFUNCTION("""COMPUTED_VALUE"""),600042.0)</f>
        <v>600042</v>
      </c>
      <c r="D964" s="1" t="str">
        <f>IFERROR(__xludf.DUMMYFUNCTION("""COMPUTED_VALUE"""),"Male")</f>
        <v>Male</v>
      </c>
      <c r="E964" s="1" t="str">
        <f>IFERROR(__xludf.DUMMYFUNCTION("""COMPUTED_VALUE"""),"People who have changed the world for better")</f>
        <v>People who have changed the world for better</v>
      </c>
      <c r="F964" s="1" t="str">
        <f>IFERROR(__xludf.DUMMYFUNCTION("""COMPUTED_VALUE"""),"Yes, I will earn and do that")</f>
        <v>Yes, I will earn and do that</v>
      </c>
      <c r="G964" s="1" t="str">
        <f>IFERROR(__xludf.DUMMYFUNCTION("""COMPUTED_VALUE"""),"This will be hard to do, but if it is the right company I would try")</f>
        <v>This will be hard to do, but if it is the right company I would try</v>
      </c>
      <c r="H964" s="1" t="str">
        <f>IFERROR(__xludf.DUMMYFUNCTION("""COMPUTED_VALUE"""),"Yes")</f>
        <v>Yes</v>
      </c>
      <c r="I964" s="1" t="str">
        <f>IFERROR(__xludf.DUMMYFUNCTION("""COMPUTED_VALUE"""),"Will NOT work for them")</f>
        <v>Will NOT work for them</v>
      </c>
      <c r="J964" s="1">
        <f>IFERROR(__xludf.DUMMYFUNCTION("""COMPUTED_VALUE"""),4.0)</f>
        <v>4</v>
      </c>
      <c r="K964" s="1" t="str">
        <f>IFERROR(__xludf.DUMMYFUNCTION("""COMPUTED_VALUE"""),"Hybrid Working Environment with more than 15 days a month at office")</f>
        <v>Hybrid Working Environment with more than 15 days a month at office</v>
      </c>
      <c r="L9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4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964" s="1" t="str">
        <f>IFERROR(__xludf.DUMMYFUNCTION("""COMPUTED_VALUE"""),"Manage and drive End-to-End Projects or Products, Build and develop a Team, Entrepreneur or Start Up, An Artificial Intelligence Specialist / Talking to Robots")</f>
        <v>Manage and drive End-to-End Projects or Products, Build and develop a Team, Entrepreneur or Start Up, An Artificial Intelligence Specialist / Talking to Robots</v>
      </c>
      <c r="O964" s="1" t="str">
        <f>IFERROR(__xludf.DUMMYFUNCTION("""COMPUTED_VALUE"""),"Manager who explains what is expected, sets a goal and helps achieve it")</f>
        <v>Manager who explains what is expected, sets a goal and helps achieve it</v>
      </c>
      <c r="P964" s="1" t="str">
        <f>IFERROR(__xludf.DUMMYFUNCTION("""COMPUTED_VALUE"""),"Work with 2 to 3 people in my team, Work with 5 to 6 people in my team")</f>
        <v>Work with 2 to 3 people in my team, Work with 5 to 6 people in my team</v>
      </c>
      <c r="Q964" s="1" t="str">
        <f>IFERROR(__xludf.DUMMYFUNCTION("""COMPUTED_VALUE"""),"Yes, I Understand this is gonna happen everywhere")</f>
        <v>Yes, I Understand this is gonna happen everywhere</v>
      </c>
      <c r="R964" s="1" t="str">
        <f>IFERROR(__xludf.DUMMYFUNCTION("""COMPUTED_VALUE"""),"This will be hard to do, but if it is the right company I would try")</f>
        <v>This will be hard to do, but if it is the right company I would try</v>
      </c>
      <c r="S964" s="1"/>
    </row>
    <row r="965">
      <c r="A965" s="2">
        <f>IFERROR(__xludf.DUMMYFUNCTION("""COMPUTED_VALUE"""),45025.814945439815)</f>
        <v>45025.81495</v>
      </c>
      <c r="B965" s="1" t="str">
        <f>IFERROR(__xludf.DUMMYFUNCTION("""COMPUTED_VALUE"""),"India")</f>
        <v>India</v>
      </c>
      <c r="C965" s="1">
        <f>IFERROR(__xludf.DUMMYFUNCTION("""COMPUTED_VALUE"""),250001.0)</f>
        <v>250001</v>
      </c>
      <c r="D965" s="1" t="str">
        <f>IFERROR(__xludf.DUMMYFUNCTION("""COMPUTED_VALUE"""),"Female")</f>
        <v>Female</v>
      </c>
      <c r="E965" s="1" t="str">
        <f>IFERROR(__xludf.DUMMYFUNCTION("""COMPUTED_VALUE"""),"My Parents")</f>
        <v>My Parents</v>
      </c>
      <c r="F965" s="1" t="str">
        <f>IFERROR(__xludf.DUMMYFUNCTION("""COMPUTED_VALUE"""),"No, But if someone could bare the cost I will")</f>
        <v>No, But if someone could bare the cost I will</v>
      </c>
      <c r="G965" s="1" t="str">
        <f>IFERROR(__xludf.DUMMYFUNCTION("""COMPUTED_VALUE"""),"Will work for 3 years or more")</f>
        <v>Will work for 3 years or more</v>
      </c>
      <c r="H965" s="1" t="str">
        <f>IFERROR(__xludf.DUMMYFUNCTION("""COMPUTED_VALUE"""),"No")</f>
        <v>No</v>
      </c>
      <c r="I965" s="1" t="str">
        <f>IFERROR(__xludf.DUMMYFUNCTION("""COMPUTED_VALUE"""),"Will NOT work for them")</f>
        <v>Will NOT work for them</v>
      </c>
      <c r="J965" s="1">
        <f>IFERROR(__xludf.DUMMYFUNCTION("""COMPUTED_VALUE"""),1.0)</f>
        <v>1</v>
      </c>
      <c r="K965" s="1" t="str">
        <f>IFERROR(__xludf.DUMMYFUNCTION("""COMPUTED_VALUE"""),"Fully Remote with Options to travel as and when needed")</f>
        <v>Fully Remote with Options to travel as and when needed</v>
      </c>
      <c r="L965" s="1" t="str">
        <f>IFERROR(__xludf.DUMMYFUNCTION("""COMPUTED_VALUE"""),"Employer who appreciates learning and enables that environment")</f>
        <v>Employer who appreciates learning and enables that environment</v>
      </c>
      <c r="M96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65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965" s="1" t="str">
        <f>IFERROR(__xludf.DUMMYFUNCTION("""COMPUTED_VALUE"""),"Manager who explains what is expected, sets a goal and helps achieve it")</f>
        <v>Manager who explains what is expected, sets a goal and helps achieve it</v>
      </c>
      <c r="P965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965" s="1" t="str">
        <f>IFERROR(__xludf.DUMMYFUNCTION("""COMPUTED_VALUE"""),"No")</f>
        <v>No</v>
      </c>
      <c r="R965" s="1" t="str">
        <f>IFERROR(__xludf.DUMMYFUNCTION("""COMPUTED_VALUE"""),"This will be hard to do, but if it is the right company I would try")</f>
        <v>This will be hard to do, but if it is the right company I would try</v>
      </c>
      <c r="S965" s="1"/>
    </row>
    <row r="966">
      <c r="A966" s="2">
        <f>IFERROR(__xludf.DUMMYFUNCTION("""COMPUTED_VALUE"""),45025.86284755787)</f>
        <v>45025.86285</v>
      </c>
      <c r="B966" s="1" t="str">
        <f>IFERROR(__xludf.DUMMYFUNCTION("""COMPUTED_VALUE"""),"India")</f>
        <v>India</v>
      </c>
      <c r="C966" s="1">
        <f>IFERROR(__xludf.DUMMYFUNCTION("""COMPUTED_VALUE"""),110059.0)</f>
        <v>110059</v>
      </c>
      <c r="D966" s="1" t="str">
        <f>IFERROR(__xludf.DUMMYFUNCTION("""COMPUTED_VALUE"""),"Female")</f>
        <v>Female</v>
      </c>
      <c r="E966" s="1" t="str">
        <f>IFERROR(__xludf.DUMMYFUNCTION("""COMPUTED_VALUE"""),"People who have changed the world for better")</f>
        <v>People who have changed the world for better</v>
      </c>
      <c r="F966" s="1" t="str">
        <f>IFERROR(__xludf.DUMMYFUNCTION("""COMPUTED_VALUE"""),"No I would not be pursuing Higher Education outside of India")</f>
        <v>No I would not be pursuing Higher Education outside of India</v>
      </c>
      <c r="G966" s="1" t="str">
        <f>IFERROR(__xludf.DUMMYFUNCTION("""COMPUTED_VALUE"""),"This will be hard to do, but if it is the right company I would try")</f>
        <v>This will be hard to do, but if it is the right company I would try</v>
      </c>
      <c r="H966" s="1" t="str">
        <f>IFERROR(__xludf.DUMMYFUNCTION("""COMPUTED_VALUE"""),"No")</f>
        <v>No</v>
      </c>
      <c r="I966" s="1" t="str">
        <f>IFERROR(__xludf.DUMMYFUNCTION("""COMPUTED_VALUE"""),"Will NOT work for them")</f>
        <v>Will NOT work for them</v>
      </c>
      <c r="J966" s="1">
        <f>IFERROR(__xludf.DUMMYFUNCTION("""COMPUTED_VALUE"""),3.0)</f>
        <v>3</v>
      </c>
      <c r="K966" s="1" t="str">
        <f>IFERROR(__xludf.DUMMYFUNCTION("""COMPUTED_VALUE"""),"Hybrid Working Environment with more than 15 days a month at office")</f>
        <v>Hybrid Working Environment with more than 15 days a month at office</v>
      </c>
      <c r="L966" s="1" t="str">
        <f>IFERROR(__xludf.DUMMYFUNCTION("""COMPUTED_VALUE"""),"Employer who appreciates learning and enables that environment")</f>
        <v>Employer who appreciates learning and enables that environment</v>
      </c>
      <c r="M96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66" s="1" t="str">
        <f>IFERROR(__xludf.DUMMYFUNCTION("""COMPUTED_VALUE"""),"Teaching in any of the institutes/colleges/online or offline, Business Operations in any organization, Build and develop a Team, Become a content Creator in some platform")</f>
        <v>Teaching in any of the institutes/colleges/online or offline, Business Operations in any organization, Build and develop a Team, Become a content Creator in some platform</v>
      </c>
      <c r="O966" s="1" t="str">
        <f>IFERROR(__xludf.DUMMYFUNCTION("""COMPUTED_VALUE"""),"Manager who explains what is expected, sets a goal and helps achieve it")</f>
        <v>Manager who explains what is expected, sets a goal and helps achieve it</v>
      </c>
      <c r="P966" s="1" t="str">
        <f>IFERROR(__xludf.DUMMYFUNCTION("""COMPUTED_VALUE"""),"Work with 2 to 3 people in my team")</f>
        <v>Work with 2 to 3 people in my team</v>
      </c>
      <c r="Q966" s="1" t="str">
        <f>IFERROR(__xludf.DUMMYFUNCTION("""COMPUTED_VALUE"""),"No")</f>
        <v>No</v>
      </c>
      <c r="R966" s="1" t="str">
        <f>IFERROR(__xludf.DUMMYFUNCTION("""COMPUTED_VALUE"""),"This will be hard to do, but if it is the right company I would try")</f>
        <v>This will be hard to do, but if it is the right company I would try</v>
      </c>
      <c r="S966" s="1"/>
    </row>
    <row r="967">
      <c r="A967" s="2">
        <f>IFERROR(__xludf.DUMMYFUNCTION("""COMPUTED_VALUE"""),45025.864649062496)</f>
        <v>45025.86465</v>
      </c>
      <c r="B967" s="1" t="str">
        <f>IFERROR(__xludf.DUMMYFUNCTION("""COMPUTED_VALUE"""),"India")</f>
        <v>India</v>
      </c>
      <c r="C967" s="1">
        <f>IFERROR(__xludf.DUMMYFUNCTION("""COMPUTED_VALUE"""),110059.0)</f>
        <v>110059</v>
      </c>
      <c r="D967" s="1" t="str">
        <f>IFERROR(__xludf.DUMMYFUNCTION("""COMPUTED_VALUE"""),"Female")</f>
        <v>Female</v>
      </c>
      <c r="E967" s="1" t="str">
        <f>IFERROR(__xludf.DUMMYFUNCTION("""COMPUTED_VALUE"""),"People from my circle, but not family members")</f>
        <v>People from my circle, but not family members</v>
      </c>
      <c r="F967" s="1" t="str">
        <f>IFERROR(__xludf.DUMMYFUNCTION("""COMPUTED_VALUE"""),"No, But if someone could bare the cost I will")</f>
        <v>No, But if someone could bare the cost I will</v>
      </c>
      <c r="G967" s="1" t="str">
        <f>IFERROR(__xludf.DUMMYFUNCTION("""COMPUTED_VALUE"""),"Will work for 3 years or more")</f>
        <v>Will work for 3 years or more</v>
      </c>
      <c r="H967" s="1" t="str">
        <f>IFERROR(__xludf.DUMMYFUNCTION("""COMPUTED_VALUE"""),"No")</f>
        <v>No</v>
      </c>
      <c r="I967" s="1" t="str">
        <f>IFERROR(__xludf.DUMMYFUNCTION("""COMPUTED_VALUE"""),"Will NOT work for them")</f>
        <v>Will NOT work for them</v>
      </c>
      <c r="J967" s="1">
        <f>IFERROR(__xludf.DUMMYFUNCTION("""COMPUTED_VALUE"""),4.0)</f>
        <v>4</v>
      </c>
      <c r="K967" s="1" t="str">
        <f>IFERROR(__xludf.DUMMYFUNCTION("""COMPUTED_VALUE"""),"Fully Remote with Options to travel as and when needed")</f>
        <v>Fully Remote with Options to travel as and when needed</v>
      </c>
      <c r="L967" s="1" t="str">
        <f>IFERROR(__xludf.DUMMYFUNCTION("""COMPUTED_VALUE"""),"Employer who appreciates learning and enables that environment")</f>
        <v>Employer who appreciates learning and enables that environment</v>
      </c>
      <c r="M96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67" s="1" t="str">
        <f>IFERROR(__xludf.DUMMYFUNCTION("""COMPUTED_VALUE"""),"Teaching in any of the institutes/colleges/online or offline, Manage and drive End-to-End Projects or Products, Work as a freelancer and do my thing my way, Entrepreneur or Start Up")</f>
        <v>Teaching in any of the institutes/colleges/online or offline, Manage and drive End-to-End Projects or Products, Work as a freelancer and do my thing my way, Entrepreneur or Start Up</v>
      </c>
      <c r="O967" s="1" t="str">
        <f>IFERROR(__xludf.DUMMYFUNCTION("""COMPUTED_VALUE"""),"Manager who explains what is expected, sets a goal and helps achieve it")</f>
        <v>Manager who explains what is expected, sets a goal and helps achieve it</v>
      </c>
      <c r="P967" s="1" t="str">
        <f>IFERROR(__xludf.DUMMYFUNCTION("""COMPUTED_VALUE"""),"Work with 2 to 3 people in my team")</f>
        <v>Work with 2 to 3 people in my team</v>
      </c>
      <c r="Q967" s="1" t="str">
        <f>IFERROR(__xludf.DUMMYFUNCTION("""COMPUTED_VALUE"""),"Yes, I Understand this is gonna happen everywhere")</f>
        <v>Yes, I Understand this is gonna happen everywhere</v>
      </c>
      <c r="R967" s="1" t="str">
        <f>IFERROR(__xludf.DUMMYFUNCTION("""COMPUTED_VALUE"""),"This will be hard to do, but if it is the right company I would try")</f>
        <v>This will be hard to do, but if it is the right company I would try</v>
      </c>
      <c r="S967" s="1"/>
    </row>
    <row r="968">
      <c r="A968" s="2">
        <f>IFERROR(__xludf.DUMMYFUNCTION("""COMPUTED_VALUE"""),45025.935657511574)</f>
        <v>45025.93566</v>
      </c>
      <c r="B968" s="1" t="str">
        <f>IFERROR(__xludf.DUMMYFUNCTION("""COMPUTED_VALUE"""),"India")</f>
        <v>India</v>
      </c>
      <c r="C968" s="1">
        <f>IFERROR(__xludf.DUMMYFUNCTION("""COMPUTED_VALUE"""),122022.0)</f>
        <v>122022</v>
      </c>
      <c r="D968" s="1" t="str">
        <f>IFERROR(__xludf.DUMMYFUNCTION("""COMPUTED_VALUE"""),"Female")</f>
        <v>Female</v>
      </c>
      <c r="E968" s="1" t="str">
        <f>IFERROR(__xludf.DUMMYFUNCTION("""COMPUTED_VALUE"""),"Influencers who had successful careers")</f>
        <v>Influencers who had successful careers</v>
      </c>
      <c r="F968" s="1" t="str">
        <f>IFERROR(__xludf.DUMMYFUNCTION("""COMPUTED_VALUE"""),"No, But if someone could bare the cost I will")</f>
        <v>No, But if someone could bare the cost I will</v>
      </c>
      <c r="G968" s="1" t="str">
        <f>IFERROR(__xludf.DUMMYFUNCTION("""COMPUTED_VALUE"""),"This will be hard to do, but if it is the right company I would try")</f>
        <v>This will be hard to do, but if it is the right company I would try</v>
      </c>
      <c r="H968" s="1" t="str">
        <f>IFERROR(__xludf.DUMMYFUNCTION("""COMPUTED_VALUE"""),"No")</f>
        <v>No</v>
      </c>
      <c r="I968" s="1" t="str">
        <f>IFERROR(__xludf.DUMMYFUNCTION("""COMPUTED_VALUE"""),"Will NOT work for them")</f>
        <v>Will NOT work for them</v>
      </c>
      <c r="J968" s="1">
        <f>IFERROR(__xludf.DUMMYFUNCTION("""COMPUTED_VALUE"""),3.0)</f>
        <v>3</v>
      </c>
      <c r="K968" s="1" t="str">
        <f>IFERROR(__xludf.DUMMYFUNCTION("""COMPUTED_VALUE"""),"Hybrid Working Environment with more than 15 days a month at office")</f>
        <v>Hybrid Working Environment with more than 15 days a month at office</v>
      </c>
      <c r="L9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68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968" s="1" t="str">
        <f>IFERROR(__xludf.DUMMYFUNCTION("""COMPUTED_VALUE"""),"Manager who explains what is expected, sets a goal and helps achieve it")</f>
        <v>Manager who explains what is expected, sets a goal and helps achieve it</v>
      </c>
      <c r="P968" s="1" t="str">
        <f>IFERROR(__xludf.DUMMYFUNCTION("""COMPUTED_VALUE"""),"Work with 5 to 6 people in my team")</f>
        <v>Work with 5 to 6 people in my team</v>
      </c>
      <c r="Q968" s="1" t="str">
        <f>IFERROR(__xludf.DUMMYFUNCTION("""COMPUTED_VALUE"""),"Yes, I Understand this is gonna happen everywhere")</f>
        <v>Yes, I Understand this is gonna happen everywhere</v>
      </c>
      <c r="R968" s="1" t="str">
        <f>IFERROR(__xludf.DUMMYFUNCTION("""COMPUTED_VALUE"""),"This will be hard to do, but if it is the right company I would try")</f>
        <v>This will be hard to do, but if it is the right company I would try</v>
      </c>
      <c r="S968" s="1"/>
    </row>
    <row r="969">
      <c r="A969" s="2">
        <f>IFERROR(__xludf.DUMMYFUNCTION("""COMPUTED_VALUE"""),45026.40967461806)</f>
        <v>45026.40967</v>
      </c>
      <c r="B969" s="1" t="str">
        <f>IFERROR(__xludf.DUMMYFUNCTION("""COMPUTED_VALUE"""),"India")</f>
        <v>India</v>
      </c>
      <c r="C969" s="1">
        <f>IFERROR(__xludf.DUMMYFUNCTION("""COMPUTED_VALUE"""),462021.0)</f>
        <v>462021</v>
      </c>
      <c r="D969" s="1" t="str">
        <f>IFERROR(__xludf.DUMMYFUNCTION("""COMPUTED_VALUE"""),"Female")</f>
        <v>Female</v>
      </c>
      <c r="E969" s="1" t="str">
        <f>IFERROR(__xludf.DUMMYFUNCTION("""COMPUTED_VALUE"""),"Influencers who had successful careers")</f>
        <v>Influencers who had successful careers</v>
      </c>
      <c r="F969" s="1" t="str">
        <f>IFERROR(__xludf.DUMMYFUNCTION("""COMPUTED_VALUE"""),"No, But if someone could bare the cost I will")</f>
        <v>No, But if someone could bare the cost I will</v>
      </c>
      <c r="G969" s="1" t="str">
        <f>IFERROR(__xludf.DUMMYFUNCTION("""COMPUTED_VALUE"""),"This will be hard to do, but if it is the right company I would try")</f>
        <v>This will be hard to do, but if it is the right company I would try</v>
      </c>
      <c r="H969" s="1" t="str">
        <f>IFERROR(__xludf.DUMMYFUNCTION("""COMPUTED_VALUE"""),"Yes")</f>
        <v>Yes</v>
      </c>
      <c r="I969" s="1" t="str">
        <f>IFERROR(__xludf.DUMMYFUNCTION("""COMPUTED_VALUE"""),"Will work for them")</f>
        <v>Will work for them</v>
      </c>
      <c r="J969" s="1">
        <f>IFERROR(__xludf.DUMMYFUNCTION("""COMPUTED_VALUE"""),5.0)</f>
        <v>5</v>
      </c>
      <c r="K969" s="1" t="str">
        <f>IFERROR(__xludf.DUMMYFUNCTION("""COMPUTED_VALUE"""),"Hybrid Working Environment with less than 3 days a month at office")</f>
        <v>Hybrid Working Environment with less than 3 days a month at office</v>
      </c>
      <c r="L9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69" s="1" t="str">
        <f>IFERROR(__xludf.DUMMYFUNCTION("""COMPUTED_VALUE"""),"Teaching in any of the institutes/colleges/online or offline, Build and develop a Team, Work in a BPO setup for some well known client, Work as a freelancer and do my thing my way")</f>
        <v>Teaching in any of the institutes/colleges/online or offline, Build and develop a Team, Work in a BPO setup for some well known client, Work as a freelancer and do my thing my way</v>
      </c>
      <c r="O969" s="1" t="str">
        <f>IFERROR(__xludf.DUMMYFUNCTION("""COMPUTED_VALUE"""),"Manager who explains what is expected, sets a goal and helps achieve it")</f>
        <v>Manager who explains what is expected, sets a goal and helps achieve it</v>
      </c>
      <c r="P969" s="1" t="str">
        <f>IFERROR(__xludf.DUMMYFUNCTION("""COMPUTED_VALUE"""),"Work with 5 to 6 people in my team")</f>
        <v>Work with 5 to 6 people in my team</v>
      </c>
      <c r="Q969" s="1" t="str">
        <f>IFERROR(__xludf.DUMMYFUNCTION("""COMPUTED_VALUE"""),"No")</f>
        <v>No</v>
      </c>
      <c r="R969" s="1" t="str">
        <f>IFERROR(__xludf.DUMMYFUNCTION("""COMPUTED_VALUE"""),"This will be hard to do, but if it is the right company I would try")</f>
        <v>This will be hard to do, but if it is the right company I would try</v>
      </c>
      <c r="S969" s="1"/>
    </row>
    <row r="970">
      <c r="A970" s="2">
        <f>IFERROR(__xludf.DUMMYFUNCTION("""COMPUTED_VALUE"""),45026.474947696755)</f>
        <v>45026.47495</v>
      </c>
      <c r="B970" s="1" t="str">
        <f>IFERROR(__xludf.DUMMYFUNCTION("""COMPUTED_VALUE"""),"India")</f>
        <v>India</v>
      </c>
      <c r="C970" s="1">
        <f>IFERROR(__xludf.DUMMYFUNCTION("""COMPUTED_VALUE"""),40095.0)</f>
        <v>40095</v>
      </c>
      <c r="D970" s="1" t="str">
        <f>IFERROR(__xludf.DUMMYFUNCTION("""COMPUTED_VALUE"""),"Male")</f>
        <v>Male</v>
      </c>
      <c r="E970" s="1" t="str">
        <f>IFERROR(__xludf.DUMMYFUNCTION("""COMPUTED_VALUE"""),"My Parents")</f>
        <v>My Parents</v>
      </c>
      <c r="F970" s="1" t="str">
        <f>IFERROR(__xludf.DUMMYFUNCTION("""COMPUTED_VALUE"""),"Yes, I will earn and do that")</f>
        <v>Yes, I will earn and do that</v>
      </c>
      <c r="G970" s="1" t="str">
        <f>IFERROR(__xludf.DUMMYFUNCTION("""COMPUTED_VALUE"""),"Will work for 3 years or more")</f>
        <v>Will work for 3 years or more</v>
      </c>
      <c r="H970" s="1" t="str">
        <f>IFERROR(__xludf.DUMMYFUNCTION("""COMPUTED_VALUE"""),"Yes")</f>
        <v>Yes</v>
      </c>
      <c r="I970" s="1" t="str">
        <f>IFERROR(__xludf.DUMMYFUNCTION("""COMPUTED_VALUE"""),"Will work for them")</f>
        <v>Will work for them</v>
      </c>
      <c r="J970" s="1">
        <f>IFERROR(__xludf.DUMMYFUNCTION("""COMPUTED_VALUE"""),2.0)</f>
        <v>2</v>
      </c>
      <c r="K970" s="1" t="str">
        <f>IFERROR(__xludf.DUMMYFUNCTION("""COMPUTED_VALUE"""),"Every Day Office Environment")</f>
        <v>Every Day Office Environment</v>
      </c>
      <c r="L97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970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970" s="1" t="str">
        <f>IFERROR(__xludf.DUMMYFUNCTION("""COMPUTED_VALUE"""),"Work in a BPO setup for some well known client, Work as a freelancer and do my thing my way, Become a content Creator in some platform, An Artificial Intelligence Specialist / Talking to Robots")</f>
        <v>Work in a BPO setup for some well known client, Work as a freelancer and do my thing my way, Become a content Creator in some platform, An Artificial Intelligence Specialist / Talking to Robots</v>
      </c>
      <c r="O970" s="1" t="str">
        <f>IFERROR(__xludf.DUMMYFUNCTION("""COMPUTED_VALUE"""),"Manager who sets unrealistic targets")</f>
        <v>Manager who sets unrealistic targets</v>
      </c>
      <c r="P970" s="1" t="str">
        <f>IFERROR(__xludf.DUMMYFUNCTION("""COMPUTED_VALUE"""),"Work with more than 10 people in my team")</f>
        <v>Work with more than 10 people in my team</v>
      </c>
      <c r="Q970" s="1" t="str">
        <f>IFERROR(__xludf.DUMMYFUNCTION("""COMPUTED_VALUE"""),"Yes")</f>
        <v>Yes</v>
      </c>
      <c r="R970" s="1" t="str">
        <f>IFERROR(__xludf.DUMMYFUNCTION("""COMPUTED_VALUE"""),"No way")</f>
        <v>No way</v>
      </c>
      <c r="S970" s="1"/>
    </row>
    <row r="971">
      <c r="A971" s="2">
        <f>IFERROR(__xludf.DUMMYFUNCTION("""COMPUTED_VALUE"""),45026.4880672338)</f>
        <v>45026.48807</v>
      </c>
      <c r="B971" s="1" t="str">
        <f>IFERROR(__xludf.DUMMYFUNCTION("""COMPUTED_VALUE"""),"India")</f>
        <v>India</v>
      </c>
      <c r="C971" s="1">
        <f>IFERROR(__xludf.DUMMYFUNCTION("""COMPUTED_VALUE"""),110043.0)</f>
        <v>110043</v>
      </c>
      <c r="D971" s="1" t="str">
        <f>IFERROR(__xludf.DUMMYFUNCTION("""COMPUTED_VALUE"""),"Male")</f>
        <v>Male</v>
      </c>
      <c r="E971" s="1" t="str">
        <f>IFERROR(__xludf.DUMMYFUNCTION("""COMPUTED_VALUE"""),"My Parents")</f>
        <v>My Parents</v>
      </c>
      <c r="F971" s="1" t="str">
        <f>IFERROR(__xludf.DUMMYFUNCTION("""COMPUTED_VALUE"""),"No, But if someone could bare the cost I will")</f>
        <v>No, But if someone could bare the cost I will</v>
      </c>
      <c r="G971" s="1" t="str">
        <f>IFERROR(__xludf.DUMMYFUNCTION("""COMPUTED_VALUE"""),"This will be hard to do, but if it is the right company I would try")</f>
        <v>This will be hard to do, but if it is the right company I would try</v>
      </c>
      <c r="H971" s="1" t="str">
        <f>IFERROR(__xludf.DUMMYFUNCTION("""COMPUTED_VALUE"""),"No")</f>
        <v>No</v>
      </c>
      <c r="I971" s="1" t="str">
        <f>IFERROR(__xludf.DUMMYFUNCTION("""COMPUTED_VALUE"""),"Will NOT work for them")</f>
        <v>Will NOT work for them</v>
      </c>
      <c r="J971" s="1">
        <f>IFERROR(__xludf.DUMMYFUNCTION("""COMPUTED_VALUE"""),2.0)</f>
        <v>2</v>
      </c>
      <c r="K971" s="1" t="str">
        <f>IFERROR(__xludf.DUMMYFUNCTION("""COMPUTED_VALUE"""),"Hybrid Working Environment with more than 15 days a month at office")</f>
        <v>Hybrid Working Environment with more than 15 days a month at office</v>
      </c>
      <c r="L9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1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971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971" s="1" t="str">
        <f>IFERROR(__xludf.DUMMYFUNCTION("""COMPUTED_VALUE"""),"Manager who explains what is expected, sets a goal and helps achieve it")</f>
        <v>Manager who explains what is expected, sets a goal and helps achieve it</v>
      </c>
      <c r="P971" s="1" t="str">
        <f>IFERROR(__xludf.DUMMYFUNCTION("""COMPUTED_VALUE"""),"Work with 5 to 6 people in my team")</f>
        <v>Work with 5 to 6 people in my team</v>
      </c>
      <c r="Q971" s="1" t="str">
        <f>IFERROR(__xludf.DUMMYFUNCTION("""COMPUTED_VALUE"""),"Yes, I Understand this is gonna happen everywhere")</f>
        <v>Yes, I Understand this is gonna happen everywhere</v>
      </c>
      <c r="R971" s="1" t="str">
        <f>IFERROR(__xludf.DUMMYFUNCTION("""COMPUTED_VALUE"""),"No way")</f>
        <v>No way</v>
      </c>
      <c r="S971" s="1"/>
    </row>
    <row r="972">
      <c r="A972" s="2">
        <f>IFERROR(__xludf.DUMMYFUNCTION("""COMPUTED_VALUE"""),45026.49120568287)</f>
        <v>45026.49121</v>
      </c>
      <c r="B972" s="1" t="str">
        <f>IFERROR(__xludf.DUMMYFUNCTION("""COMPUTED_VALUE"""),"India")</f>
        <v>India</v>
      </c>
      <c r="C972" s="1">
        <f>IFERROR(__xludf.DUMMYFUNCTION("""COMPUTED_VALUE"""),132001.0)</f>
        <v>132001</v>
      </c>
      <c r="D972" s="1" t="str">
        <f>IFERROR(__xludf.DUMMYFUNCTION("""COMPUTED_VALUE"""),"Male")</f>
        <v>Male</v>
      </c>
      <c r="E972" s="1" t="str">
        <f>IFERROR(__xludf.DUMMYFUNCTION("""COMPUTED_VALUE"""),"People who have changed the world for better")</f>
        <v>People who have changed the world for better</v>
      </c>
      <c r="F972" s="1" t="str">
        <f>IFERROR(__xludf.DUMMYFUNCTION("""COMPUTED_VALUE"""),"Yes, I will earn and do that")</f>
        <v>Yes, I will earn and do that</v>
      </c>
      <c r="G972" s="1" t="str">
        <f>IFERROR(__xludf.DUMMYFUNCTION("""COMPUTED_VALUE"""),"This will be hard to do, but if it is the right company I would try")</f>
        <v>This will be hard to do, but if it is the right company I would try</v>
      </c>
      <c r="H972" s="1" t="str">
        <f>IFERROR(__xludf.DUMMYFUNCTION("""COMPUTED_VALUE"""),"No")</f>
        <v>No</v>
      </c>
      <c r="I972" s="1" t="str">
        <f>IFERROR(__xludf.DUMMYFUNCTION("""COMPUTED_VALUE"""),"Will NOT work for them")</f>
        <v>Will NOT work for them</v>
      </c>
      <c r="J972" s="1">
        <f>IFERROR(__xludf.DUMMYFUNCTION("""COMPUTED_VALUE"""),5.0)</f>
        <v>5</v>
      </c>
      <c r="K972" s="1" t="str">
        <f>IFERROR(__xludf.DUMMYFUNCTION("""COMPUTED_VALUE"""),"Fully Remote with Options to travel as and when needed")</f>
        <v>Fully Remote with Options to travel as and when needed</v>
      </c>
      <c r="L9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72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972" s="1" t="str">
        <f>IFERROR(__xludf.DUMMYFUNCTION("""COMPUTED_VALUE"""),"Manager who clearly describes what she/he needs")</f>
        <v>Manager who clearly describes what she/he needs</v>
      </c>
      <c r="P972" s="1" t="str">
        <f>IFERROR(__xludf.DUMMYFUNCTION("""COMPUTED_VALUE"""),"Work with 5 to 6 people in my team")</f>
        <v>Work with 5 to 6 people in my team</v>
      </c>
      <c r="Q972" s="1" t="str">
        <f>IFERROR(__xludf.DUMMYFUNCTION("""COMPUTED_VALUE"""),"I have NO other choice")</f>
        <v>I have NO other choice</v>
      </c>
      <c r="R972" s="1" t="str">
        <f>IFERROR(__xludf.DUMMYFUNCTION("""COMPUTED_VALUE"""),"Will work for 7 years or more")</f>
        <v>Will work for 7 years or more</v>
      </c>
      <c r="S972" s="1"/>
    </row>
    <row r="973">
      <c r="A973" s="2">
        <f>IFERROR(__xludf.DUMMYFUNCTION("""COMPUTED_VALUE"""),45026.502565601855)</f>
        <v>45026.50257</v>
      </c>
      <c r="B973" s="1" t="str">
        <f>IFERROR(__xludf.DUMMYFUNCTION("""COMPUTED_VALUE"""),"India")</f>
        <v>India</v>
      </c>
      <c r="C973" s="1">
        <f>IFERROR(__xludf.DUMMYFUNCTION("""COMPUTED_VALUE"""),250002.0)</f>
        <v>250002</v>
      </c>
      <c r="D973" s="1" t="str">
        <f>IFERROR(__xludf.DUMMYFUNCTION("""COMPUTED_VALUE"""),"Male")</f>
        <v>Male</v>
      </c>
      <c r="E973" s="1" t="str">
        <f>IFERROR(__xludf.DUMMYFUNCTION("""COMPUTED_VALUE"""),"People who have changed the world for better")</f>
        <v>People who have changed the world for better</v>
      </c>
      <c r="F973" s="1" t="str">
        <f>IFERROR(__xludf.DUMMYFUNCTION("""COMPUTED_VALUE"""),"No I would not be pursuing Higher Education outside of India")</f>
        <v>No I would not be pursuing Higher Education outside of India</v>
      </c>
      <c r="G973" s="1" t="str">
        <f>IFERROR(__xludf.DUMMYFUNCTION("""COMPUTED_VALUE"""),"This will be hard to do, but if it is the right company I would try")</f>
        <v>This will be hard to do, but if it is the right company I would try</v>
      </c>
      <c r="H973" s="1" t="str">
        <f>IFERROR(__xludf.DUMMYFUNCTION("""COMPUTED_VALUE"""),"No")</f>
        <v>No</v>
      </c>
      <c r="I973" s="1" t="str">
        <f>IFERROR(__xludf.DUMMYFUNCTION("""COMPUTED_VALUE"""),"Will NOT work for them")</f>
        <v>Will NOT work for them</v>
      </c>
      <c r="J973" s="1">
        <f>IFERROR(__xludf.DUMMYFUNCTION("""COMPUTED_VALUE"""),7.0)</f>
        <v>7</v>
      </c>
      <c r="K973" s="1" t="str">
        <f>IFERROR(__xludf.DUMMYFUNCTION("""COMPUTED_VALUE"""),"Every Day Office Environment")</f>
        <v>Every Day Office Environment</v>
      </c>
      <c r="L973" s="1" t="str">
        <f>IFERROR(__xludf.DUMMYFUNCTION("""COMPUTED_VALUE"""),"Employer who appreciates learning and enables that environment")</f>
        <v>Employer who appreciates learning and enables that environment</v>
      </c>
      <c r="M97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73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973" s="1" t="str">
        <f>IFERROR(__xludf.DUMMYFUNCTION("""COMPUTED_VALUE"""),"Manager who clearly describes what she/he needs")</f>
        <v>Manager who clearly describes what she/he needs</v>
      </c>
      <c r="P973" s="1" t="str">
        <f>IFERROR(__xludf.DUMMYFUNCTION("""COMPUTED_VALUE"""),"Work with 5 to 6 people in my team")</f>
        <v>Work with 5 to 6 people in my team</v>
      </c>
      <c r="Q973" s="1" t="str">
        <f>IFERROR(__xludf.DUMMYFUNCTION("""COMPUTED_VALUE"""),"Yes")</f>
        <v>Yes</v>
      </c>
      <c r="R973" s="1" t="str">
        <f>IFERROR(__xludf.DUMMYFUNCTION("""COMPUTED_VALUE"""),"No way")</f>
        <v>No way</v>
      </c>
      <c r="S973" s="1"/>
    </row>
    <row r="974">
      <c r="A974" s="2">
        <f>IFERROR(__xludf.DUMMYFUNCTION("""COMPUTED_VALUE"""),45027.55515863426)</f>
        <v>45027.55516</v>
      </c>
      <c r="B974" s="1" t="str">
        <f>IFERROR(__xludf.DUMMYFUNCTION("""COMPUTED_VALUE"""),"India")</f>
        <v>India</v>
      </c>
      <c r="C974" s="1">
        <f>IFERROR(__xludf.DUMMYFUNCTION("""COMPUTED_VALUE"""),560061.0)</f>
        <v>560061</v>
      </c>
      <c r="D974" s="1" t="str">
        <f>IFERROR(__xludf.DUMMYFUNCTION("""COMPUTED_VALUE"""),"Female")</f>
        <v>Female</v>
      </c>
      <c r="E974" s="1" t="str">
        <f>IFERROR(__xludf.DUMMYFUNCTION("""COMPUTED_VALUE"""),"People who have changed the world for better")</f>
        <v>People who have changed the world for better</v>
      </c>
      <c r="F974" s="1" t="str">
        <f>IFERROR(__xludf.DUMMYFUNCTION("""COMPUTED_VALUE"""),"Yes, I will earn and do that")</f>
        <v>Yes, I will earn and do that</v>
      </c>
      <c r="G974" s="1" t="str">
        <f>IFERROR(__xludf.DUMMYFUNCTION("""COMPUTED_VALUE"""),"This will be hard to do, but if it is the right company I would try")</f>
        <v>This will be hard to do, but if it is the right company I would try</v>
      </c>
      <c r="H974" s="1" t="str">
        <f>IFERROR(__xludf.DUMMYFUNCTION("""COMPUTED_VALUE"""),"Yes")</f>
        <v>Yes</v>
      </c>
      <c r="I974" s="1" t="str">
        <f>IFERROR(__xludf.DUMMYFUNCTION("""COMPUTED_VALUE"""),"Will NOT work for them")</f>
        <v>Will NOT work for them</v>
      </c>
      <c r="J974" s="1">
        <f>IFERROR(__xludf.DUMMYFUNCTION("""COMPUTED_VALUE"""),5.0)</f>
        <v>5</v>
      </c>
      <c r="K974" s="1" t="str">
        <f>IFERROR(__xludf.DUMMYFUNCTION("""COMPUTED_VALUE"""),"Hybrid Working Environment with more than 15 days a month at office")</f>
        <v>Hybrid Working Environment with more than 15 days a month at office</v>
      </c>
      <c r="L9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74" s="1" t="str">
        <f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974" s="1" t="str">
        <f>IFERROR(__xludf.DUMMYFUNCTION("""COMPUTED_VALUE"""),"Manager who explains what is expected, sets a goal and helps achieve it")</f>
        <v>Manager who explains what is expected, sets a goal and helps achieve it</v>
      </c>
      <c r="P974" s="1" t="str">
        <f>IFERROR(__xludf.DUMMYFUNCTION("""COMPUTED_VALUE"""),"Work with 2 to 3 people in my team")</f>
        <v>Work with 2 to 3 people in my team</v>
      </c>
      <c r="Q974" s="1" t="str">
        <f>IFERROR(__xludf.DUMMYFUNCTION("""COMPUTED_VALUE"""),"Yes, I Understand this is gonna happen everywhere")</f>
        <v>Yes, I Understand this is gonna happen everywhere</v>
      </c>
      <c r="R974" s="1" t="str">
        <f>IFERROR(__xludf.DUMMYFUNCTION("""COMPUTED_VALUE"""),"This will be hard to do, but if it is the right company I would try")</f>
        <v>This will be hard to do, but if it is the right company I would try</v>
      </c>
      <c r="S974" s="1"/>
    </row>
    <row r="975">
      <c r="A975" s="2">
        <f>IFERROR(__xludf.DUMMYFUNCTION("""COMPUTED_VALUE"""),45027.56339556713)</f>
        <v>45027.5634</v>
      </c>
      <c r="B975" s="1" t="str">
        <f>IFERROR(__xludf.DUMMYFUNCTION("""COMPUTED_VALUE"""),"Germany")</f>
        <v>Germany</v>
      </c>
      <c r="C975" s="1">
        <f>IFERROR(__xludf.DUMMYFUNCTION("""COMPUTED_VALUE"""),10317.0)</f>
        <v>10317</v>
      </c>
      <c r="D975" s="1" t="str">
        <f>IFERROR(__xludf.DUMMYFUNCTION("""COMPUTED_VALUE"""),"Male")</f>
        <v>Male</v>
      </c>
      <c r="E975" s="1" t="str">
        <f>IFERROR(__xludf.DUMMYFUNCTION("""COMPUTED_VALUE"""),"Social Media like LinkedIn")</f>
        <v>Social Media like LinkedIn</v>
      </c>
      <c r="F975" s="1" t="str">
        <f>IFERROR(__xludf.DUMMYFUNCTION("""COMPUTED_VALUE"""),"Yes, I will earn and do that")</f>
        <v>Yes, I will earn and do that</v>
      </c>
      <c r="G975" s="1" t="str">
        <f>IFERROR(__xludf.DUMMYFUNCTION("""COMPUTED_VALUE"""),"Will work for 3 years or more")</f>
        <v>Will work for 3 years or more</v>
      </c>
      <c r="H975" s="1" t="str">
        <f>IFERROR(__xludf.DUMMYFUNCTION("""COMPUTED_VALUE"""),"No")</f>
        <v>No</v>
      </c>
      <c r="I975" s="1" t="str">
        <f>IFERROR(__xludf.DUMMYFUNCTION("""COMPUTED_VALUE"""),"Will NOT work for them")</f>
        <v>Will NOT work for them</v>
      </c>
      <c r="J975" s="1">
        <f>IFERROR(__xludf.DUMMYFUNCTION("""COMPUTED_VALUE"""),1.0)</f>
        <v>1</v>
      </c>
      <c r="K975" s="1" t="str">
        <f>IFERROR(__xludf.DUMMYFUNCTION("""COMPUTED_VALUE"""),"Hybrid Working Environment with more than 15 days a month at office")</f>
        <v>Hybrid Working Environment with more than 15 days a month at office</v>
      </c>
      <c r="L9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75" s="1" t="str">
        <f>IFERROR(__xludf.DUMMYFUNCTION("""COMPUTED_VALUE"""),"Design and Creative strategy in any company, Manage and drive End-to-End Projects or Products, An Artificial Intelligence Specialist / Talking to Robots, Manufacturing / Oil and Gas/ Construction / Hard Physical Work related")</f>
        <v>Design and Creative strategy in any company, Manage and drive End-to-End Projects or Products, An Artificial Intelligence Specialist / Talking to Robots, Manufacturing / Oil and Gas/ Construction / Hard Physical Work related</v>
      </c>
      <c r="O975" s="1" t="str">
        <f>IFERROR(__xludf.DUMMYFUNCTION("""COMPUTED_VALUE"""),"Manager who sets goal and helps me achieve it")</f>
        <v>Manager who sets goal and helps me achieve it</v>
      </c>
      <c r="P975" s="1" t="str">
        <f>IFERROR(__xludf.DUMMYFUNCTION("""COMPUTED_VALUE"""),"Work with 5 to 6 people in my team")</f>
        <v>Work with 5 to 6 people in my team</v>
      </c>
      <c r="Q975" s="1" t="str">
        <f>IFERROR(__xludf.DUMMYFUNCTION("""COMPUTED_VALUE"""),"Yes, I Understand this is gonna happen everywhere")</f>
        <v>Yes, I Understand this is gonna happen everywhere</v>
      </c>
      <c r="R975" s="1" t="str">
        <f>IFERROR(__xludf.DUMMYFUNCTION("""COMPUTED_VALUE"""),"This will be hard to do, but if it is the right company I would try")</f>
        <v>This will be hard to do, but if it is the right company I would try</v>
      </c>
      <c r="S975" s="1"/>
    </row>
    <row r="976">
      <c r="A976" s="2">
        <f>IFERROR(__xludf.DUMMYFUNCTION("""COMPUTED_VALUE"""),45027.567143437496)</f>
        <v>45027.56714</v>
      </c>
      <c r="B976" s="1" t="str">
        <f>IFERROR(__xludf.DUMMYFUNCTION("""COMPUTED_VALUE"""),"India")</f>
        <v>India</v>
      </c>
      <c r="C976" s="1">
        <f>IFERROR(__xludf.DUMMYFUNCTION("""COMPUTED_VALUE"""),110089.0)</f>
        <v>110089</v>
      </c>
      <c r="D976" s="1" t="str">
        <f>IFERROR(__xludf.DUMMYFUNCTION("""COMPUTED_VALUE"""),"Female")</f>
        <v>Female</v>
      </c>
      <c r="E976" s="1" t="str">
        <f>IFERROR(__xludf.DUMMYFUNCTION("""COMPUTED_VALUE"""),"My Parents")</f>
        <v>My Parents</v>
      </c>
      <c r="F976" s="1" t="str">
        <f>IFERROR(__xludf.DUMMYFUNCTION("""COMPUTED_VALUE"""),"No I would not be pursuing Higher Education outside of India")</f>
        <v>No I would not be pursuing Higher Education outside of India</v>
      </c>
      <c r="G976" s="1" t="str">
        <f>IFERROR(__xludf.DUMMYFUNCTION("""COMPUTED_VALUE"""),"Will work for 3 years or more")</f>
        <v>Will work for 3 years or more</v>
      </c>
      <c r="H976" s="1" t="str">
        <f>IFERROR(__xludf.DUMMYFUNCTION("""COMPUTED_VALUE"""),"No")</f>
        <v>No</v>
      </c>
      <c r="I976" s="1" t="str">
        <f>IFERROR(__xludf.DUMMYFUNCTION("""COMPUTED_VALUE"""),"Will NOT work for them")</f>
        <v>Will NOT work for them</v>
      </c>
      <c r="J976" s="1">
        <f>IFERROR(__xludf.DUMMYFUNCTION("""COMPUTED_VALUE"""),7.0)</f>
        <v>7</v>
      </c>
      <c r="K976" s="1" t="str">
        <f>IFERROR(__xludf.DUMMYFUNCTION("""COMPUTED_VALUE"""),"Hybrid Working Environment with less than 3 days a month at office")</f>
        <v>Hybrid Working Environment with less than 3 days a month at office</v>
      </c>
      <c r="L9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76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976" s="1" t="str">
        <f>IFERROR(__xludf.DUMMYFUNCTION("""COMPUTED_VALUE"""),"Manager who explains what is expected, sets a goal and helps achieve it")</f>
        <v>Manager who explains what is expected, sets a goal and helps achieve it</v>
      </c>
      <c r="P976" s="1" t="str">
        <f>IFERROR(__xludf.DUMMYFUNCTION("""COMPUTED_VALUE"""),"Work with 2 to 3 people in my team, Work with 5 to 6 people in my team")</f>
        <v>Work with 2 to 3 people in my team, Work with 5 to 6 people in my team</v>
      </c>
      <c r="Q976" s="1" t="str">
        <f>IFERROR(__xludf.DUMMYFUNCTION("""COMPUTED_VALUE"""),"I have NO other choice")</f>
        <v>I have NO other choice</v>
      </c>
      <c r="R976" s="1" t="str">
        <f>IFERROR(__xludf.DUMMYFUNCTION("""COMPUTED_VALUE"""),"No way")</f>
        <v>No way</v>
      </c>
      <c r="S976" s="1"/>
    </row>
    <row r="977">
      <c r="A977" s="2">
        <f>IFERROR(__xludf.DUMMYFUNCTION("""COMPUTED_VALUE"""),45027.94616797454)</f>
        <v>45027.94617</v>
      </c>
      <c r="B977" s="1" t="str">
        <f>IFERROR(__xludf.DUMMYFUNCTION("""COMPUTED_VALUE"""),"India")</f>
        <v>India</v>
      </c>
      <c r="C977" s="1">
        <f>IFERROR(__xludf.DUMMYFUNCTION("""COMPUTED_VALUE"""),603209.0)</f>
        <v>603209</v>
      </c>
      <c r="D977" s="1" t="str">
        <f>IFERROR(__xludf.DUMMYFUNCTION("""COMPUTED_VALUE"""),"Male")</f>
        <v>Male</v>
      </c>
      <c r="E977" s="1" t="str">
        <f>IFERROR(__xludf.DUMMYFUNCTION("""COMPUTED_VALUE"""),"Social Media like LinkedIn")</f>
        <v>Social Media like LinkedIn</v>
      </c>
      <c r="F977" s="1" t="str">
        <f>IFERROR(__xludf.DUMMYFUNCTION("""COMPUTED_VALUE"""),"No I would not be pursuing Higher Education outside of India")</f>
        <v>No I would not be pursuing Higher Education outside of India</v>
      </c>
      <c r="G977" s="1" t="str">
        <f>IFERROR(__xludf.DUMMYFUNCTION("""COMPUTED_VALUE"""),"Will work for 3 years or more")</f>
        <v>Will work for 3 years or more</v>
      </c>
      <c r="H977" s="1" t="str">
        <f>IFERROR(__xludf.DUMMYFUNCTION("""COMPUTED_VALUE"""),"Yes")</f>
        <v>Yes</v>
      </c>
      <c r="I977" s="1" t="str">
        <f>IFERROR(__xludf.DUMMYFUNCTION("""COMPUTED_VALUE"""),"Will work for them")</f>
        <v>Will work for them</v>
      </c>
      <c r="J977" s="1">
        <f>IFERROR(__xludf.DUMMYFUNCTION("""COMPUTED_VALUE"""),8.0)</f>
        <v>8</v>
      </c>
      <c r="K977" s="1" t="str">
        <f>IFERROR(__xludf.DUMMYFUNCTION("""COMPUTED_VALUE"""),"Fully Remote with No option to visit offices")</f>
        <v>Fully Remote with No option to visit offices</v>
      </c>
      <c r="L977" s="1" t="str">
        <f>IFERROR(__xludf.DUMMYFUNCTION("""COMPUTED_VALUE"""),"Employer who rewards learning and enables that environment")</f>
        <v>Employer who rewards learning and enables that environment</v>
      </c>
      <c r="M97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7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977" s="1" t="str">
        <f>IFERROR(__xludf.DUMMYFUNCTION("""COMPUTED_VALUE"""),"Manager who clearly describes what she/he needs")</f>
        <v>Manager who clearly describes what she/he needs</v>
      </c>
      <c r="P977" s="1" t="str">
        <f>IFERROR(__xludf.DUMMYFUNCTION("""COMPUTED_VALUE"""),"Work with 5 to 6 people in my team")</f>
        <v>Work with 5 to 6 people in my team</v>
      </c>
      <c r="Q977" s="1" t="str">
        <f>IFERROR(__xludf.DUMMYFUNCTION("""COMPUTED_VALUE"""),"Yes")</f>
        <v>Yes</v>
      </c>
      <c r="R977" s="1" t="str">
        <f>IFERROR(__xludf.DUMMYFUNCTION("""COMPUTED_VALUE"""),"Will work for 7 years or more")</f>
        <v>Will work for 7 years or more</v>
      </c>
      <c r="S977" s="1"/>
    </row>
    <row r="978">
      <c r="A978" s="2">
        <f>IFERROR(__xludf.DUMMYFUNCTION("""COMPUTED_VALUE"""),45028.39142892361)</f>
        <v>45028.39143</v>
      </c>
      <c r="B978" s="1" t="str">
        <f>IFERROR(__xludf.DUMMYFUNCTION("""COMPUTED_VALUE"""),"India")</f>
        <v>India</v>
      </c>
      <c r="C978" s="1">
        <f>IFERROR(__xludf.DUMMYFUNCTION("""COMPUTED_VALUE"""),110026.0)</f>
        <v>110026</v>
      </c>
      <c r="D978" s="1" t="str">
        <f>IFERROR(__xludf.DUMMYFUNCTION("""COMPUTED_VALUE"""),"Male")</f>
        <v>Male</v>
      </c>
      <c r="E978" s="1" t="str">
        <f>IFERROR(__xludf.DUMMYFUNCTION("""COMPUTED_VALUE"""),"People from my circle, but not family members")</f>
        <v>People from my circle, but not family members</v>
      </c>
      <c r="F978" s="1" t="str">
        <f>IFERROR(__xludf.DUMMYFUNCTION("""COMPUTED_VALUE"""),"No, But if someone could bare the cost I will")</f>
        <v>No, But if someone could bare the cost I will</v>
      </c>
      <c r="G978" s="1" t="str">
        <f>IFERROR(__xludf.DUMMYFUNCTION("""COMPUTED_VALUE"""),"Will work for 3 years or more")</f>
        <v>Will work for 3 years or more</v>
      </c>
      <c r="H978" s="1" t="str">
        <f>IFERROR(__xludf.DUMMYFUNCTION("""COMPUTED_VALUE"""),"No")</f>
        <v>No</v>
      </c>
      <c r="I978" s="1" t="str">
        <f>IFERROR(__xludf.DUMMYFUNCTION("""COMPUTED_VALUE"""),"Will NOT work for them")</f>
        <v>Will NOT work for them</v>
      </c>
      <c r="J978" s="1">
        <f>IFERROR(__xludf.DUMMYFUNCTION("""COMPUTED_VALUE"""),7.0)</f>
        <v>7</v>
      </c>
      <c r="K978" s="1" t="str">
        <f>IFERROR(__xludf.DUMMYFUNCTION("""COMPUTED_VALUE"""),"Every Day Office Environment")</f>
        <v>Every Day Office Environment</v>
      </c>
      <c r="L978" s="1" t="str">
        <f>IFERROR(__xludf.DUMMYFUNCTION("""COMPUTED_VALUE"""),"Employer who appreciates learning and enables that environment")</f>
        <v>Employer who appreciates learning and enables that environment</v>
      </c>
      <c r="M978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78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978" s="1" t="str">
        <f>IFERROR(__xludf.DUMMYFUNCTION("""COMPUTED_VALUE"""),"Manager who explains what is expected, sets a goal and helps achieve it")</f>
        <v>Manager who explains what is expected, sets a goal and helps achieve it</v>
      </c>
      <c r="P978" s="1" t="str">
        <f>IFERROR(__xludf.DUMMYFUNCTION("""COMPUTED_VALUE"""),"Work with 2 to 3 people in my team")</f>
        <v>Work with 2 to 3 people in my team</v>
      </c>
      <c r="Q978" s="1" t="str">
        <f>IFERROR(__xludf.DUMMYFUNCTION("""COMPUTED_VALUE"""),"No")</f>
        <v>No</v>
      </c>
      <c r="R978" s="1" t="str">
        <f>IFERROR(__xludf.DUMMYFUNCTION("""COMPUTED_VALUE"""),"This will be hard to do, but if it is the right company I would try")</f>
        <v>This will be hard to do, but if it is the right company I would try</v>
      </c>
      <c r="S978" s="1"/>
    </row>
    <row r="979">
      <c r="A979" s="2">
        <f>IFERROR(__xludf.DUMMYFUNCTION("""COMPUTED_VALUE"""),45029.6407750463)</f>
        <v>45029.64078</v>
      </c>
      <c r="B979" s="1" t="str">
        <f>IFERROR(__xludf.DUMMYFUNCTION("""COMPUTED_VALUE"""),"India")</f>
        <v>India</v>
      </c>
      <c r="C979" s="1">
        <f>IFERROR(__xludf.DUMMYFUNCTION("""COMPUTED_VALUE"""),507002.0)</f>
        <v>507002</v>
      </c>
      <c r="D979" s="1" t="str">
        <f>IFERROR(__xludf.DUMMYFUNCTION("""COMPUTED_VALUE"""),"Male")</f>
        <v>Male</v>
      </c>
      <c r="E979" s="1" t="str">
        <f>IFERROR(__xludf.DUMMYFUNCTION("""COMPUTED_VALUE"""),"My Parents")</f>
        <v>My Parents</v>
      </c>
      <c r="F979" s="1" t="str">
        <f>IFERROR(__xludf.DUMMYFUNCTION("""COMPUTED_VALUE"""),"No I would not be pursuing Higher Education outside of India")</f>
        <v>No I would not be pursuing Higher Education outside of India</v>
      </c>
      <c r="G979" s="1" t="str">
        <f>IFERROR(__xludf.DUMMYFUNCTION("""COMPUTED_VALUE"""),"This will be hard to do, but if it is the right company I would try")</f>
        <v>This will be hard to do, but if it is the right company I would try</v>
      </c>
      <c r="H979" s="1" t="str">
        <f>IFERROR(__xludf.DUMMYFUNCTION("""COMPUTED_VALUE"""),"No")</f>
        <v>No</v>
      </c>
      <c r="I979" s="1" t="str">
        <f>IFERROR(__xludf.DUMMYFUNCTION("""COMPUTED_VALUE"""),"Will NOT work for them")</f>
        <v>Will NOT work for them</v>
      </c>
      <c r="J979" s="1">
        <f>IFERROR(__xludf.DUMMYFUNCTION("""COMPUTED_VALUE"""),7.0)</f>
        <v>7</v>
      </c>
      <c r="K979" s="1" t="str">
        <f>IFERROR(__xludf.DUMMYFUNCTION("""COMPUTED_VALUE"""),"Fully Remote with Options to travel as and when needed")</f>
        <v>Fully Remote with Options to travel as and when needed</v>
      </c>
      <c r="L979" s="1" t="str">
        <f>IFERROR(__xludf.DUMMYFUNCTION("""COMPUTED_VALUE"""),"Employer who rewards learning and enables that environment")</f>
        <v>Employer who rewards learning and enables that environment</v>
      </c>
      <c r="M97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979" s="1" t="str">
        <f>IFERROR(__xludf.DUMMYFUNCTION("""COMPUTED_VALUE"""),"Design and Creative strategy in any company, Business Operations in any organization, Design and Develop amazing software, Become a content Creator in some platform")</f>
        <v>Design and Creative strategy in any company, Business Operations in any organization, Design and Develop amazing software, Become a content Creator in some platform</v>
      </c>
      <c r="O979" s="1" t="str">
        <f>IFERROR(__xludf.DUMMYFUNCTION("""COMPUTED_VALUE"""),"Manager who sets goal and helps me achieve it")</f>
        <v>Manager who sets goal and helps me achieve it</v>
      </c>
      <c r="P979" s="1" t="str">
        <f>IFERROR(__xludf.DUMMYFUNCTION("""COMPUTED_VALUE"""),"Work with 5 to 6 people in my team")</f>
        <v>Work with 5 to 6 people in my team</v>
      </c>
      <c r="Q979" s="1" t="str">
        <f>IFERROR(__xludf.DUMMYFUNCTION("""COMPUTED_VALUE"""),"Yes")</f>
        <v>Yes</v>
      </c>
      <c r="R979" s="1" t="str">
        <f>IFERROR(__xludf.DUMMYFUNCTION("""COMPUTED_VALUE"""),"Will work for 7 years or more")</f>
        <v>Will work for 7 years or more</v>
      </c>
      <c r="S979" s="1"/>
    </row>
    <row r="980">
      <c r="A980" s="2">
        <f>IFERROR(__xludf.DUMMYFUNCTION("""COMPUTED_VALUE"""),45030.43179295139)</f>
        <v>45030.43179</v>
      </c>
      <c r="B980" s="1" t="str">
        <f>IFERROR(__xludf.DUMMYFUNCTION("""COMPUTED_VALUE"""),"Others")</f>
        <v>Others</v>
      </c>
      <c r="C980" s="1">
        <f>IFERROR(__xludf.DUMMYFUNCTION("""COMPUTED_VALUE"""),6054.0)</f>
        <v>6054</v>
      </c>
      <c r="D980" s="1" t="str">
        <f>IFERROR(__xludf.DUMMYFUNCTION("""COMPUTED_VALUE"""),"Male")</f>
        <v>Male</v>
      </c>
      <c r="E980" s="1" t="str">
        <f>IFERROR(__xludf.DUMMYFUNCTION("""COMPUTED_VALUE"""),"People who have changed the world for better")</f>
        <v>People who have changed the world for better</v>
      </c>
      <c r="F980" s="1" t="str">
        <f>IFERROR(__xludf.DUMMYFUNCTION("""COMPUTED_VALUE"""),"Yes, I will earn and do that")</f>
        <v>Yes, I will earn and do that</v>
      </c>
      <c r="G980" s="1" t="str">
        <f>IFERROR(__xludf.DUMMYFUNCTION("""COMPUTED_VALUE"""),"Will work for 3 years or more")</f>
        <v>Will work for 3 years or more</v>
      </c>
      <c r="H980" s="1" t="str">
        <f>IFERROR(__xludf.DUMMYFUNCTION("""COMPUTED_VALUE"""),"No")</f>
        <v>No</v>
      </c>
      <c r="I980" s="1" t="str">
        <f>IFERROR(__xludf.DUMMYFUNCTION("""COMPUTED_VALUE"""),"Will NOT work for them")</f>
        <v>Will NOT work for them</v>
      </c>
      <c r="J980" s="1">
        <f>IFERROR(__xludf.DUMMYFUNCTION("""COMPUTED_VALUE"""),1.0)</f>
        <v>1</v>
      </c>
      <c r="K980" s="1" t="str">
        <f>IFERROR(__xludf.DUMMYFUNCTION("""COMPUTED_VALUE"""),"Every Day Office Environment")</f>
        <v>Every Day Office Environment</v>
      </c>
      <c r="L9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80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980" s="1" t="str">
        <f>IFERROR(__xludf.DUMMYFUNCTION("""COMPUTED_VALUE"""),"Manager who explains what is expected, sets a goal and helps achieve it")</f>
        <v>Manager who explains what is expected, sets a goal and helps achieve it</v>
      </c>
      <c r="P98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980" s="1" t="str">
        <f>IFERROR(__xludf.DUMMYFUNCTION("""COMPUTED_VALUE"""),"Yes")</f>
        <v>Yes</v>
      </c>
      <c r="R980" s="1" t="str">
        <f>IFERROR(__xludf.DUMMYFUNCTION("""COMPUTED_VALUE"""),"Will work for 7 years or more")</f>
        <v>Will work for 7 years or more</v>
      </c>
      <c r="S980" s="1"/>
    </row>
    <row r="981">
      <c r="A981" s="2">
        <f>IFERROR(__xludf.DUMMYFUNCTION("""COMPUTED_VALUE"""),45033.67072674769)</f>
        <v>45033.67073</v>
      </c>
      <c r="B981" s="1" t="str">
        <f>IFERROR(__xludf.DUMMYFUNCTION("""COMPUTED_VALUE"""),"India")</f>
        <v>India</v>
      </c>
      <c r="C981" s="1">
        <f>IFERROR(__xludf.DUMMYFUNCTION("""COMPUTED_VALUE"""),110089.0)</f>
        <v>110089</v>
      </c>
      <c r="D981" s="1" t="str">
        <f>IFERROR(__xludf.DUMMYFUNCTION("""COMPUTED_VALUE"""),"Male")</f>
        <v>Male</v>
      </c>
      <c r="E981" s="1" t="str">
        <f>IFERROR(__xludf.DUMMYFUNCTION("""COMPUTED_VALUE"""),"People who have changed the world for better")</f>
        <v>People who have changed the world for better</v>
      </c>
      <c r="F981" s="1" t="str">
        <f>IFERROR(__xludf.DUMMYFUNCTION("""COMPUTED_VALUE"""),"No, But if someone could bare the cost I will")</f>
        <v>No, But if someone could bare the cost I will</v>
      </c>
      <c r="G981" s="1" t="str">
        <f>IFERROR(__xludf.DUMMYFUNCTION("""COMPUTED_VALUE"""),"Will work for 3 years or more")</f>
        <v>Will work for 3 years or more</v>
      </c>
      <c r="H981" s="1" t="str">
        <f>IFERROR(__xludf.DUMMYFUNCTION("""COMPUTED_VALUE"""),"No")</f>
        <v>No</v>
      </c>
      <c r="I981" s="1" t="str">
        <f>IFERROR(__xludf.DUMMYFUNCTION("""COMPUTED_VALUE"""),"Will NOT work for them")</f>
        <v>Will NOT work for them</v>
      </c>
      <c r="J981" s="1">
        <f>IFERROR(__xludf.DUMMYFUNCTION("""COMPUTED_VALUE"""),1.0)</f>
        <v>1</v>
      </c>
      <c r="K981" s="1" t="str">
        <f>IFERROR(__xludf.DUMMYFUNCTION("""COMPUTED_VALUE"""),"Fully Remote with Options to travel as and when needed")</f>
        <v>Fully Remote with Options to travel as and when needed</v>
      </c>
      <c r="L9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1" s="1" t="str">
        <f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981" s="1" t="str">
        <f>IFERROR(__xludf.DUMMYFUNCTION("""COMPUTED_VALUE"""),"Manager who explains what is expected, sets a goal and helps achieve it")</f>
        <v>Manager who explains what is expected, sets a goal and helps achieve it</v>
      </c>
      <c r="P981" s="1" t="str">
        <f>IFERROR(__xludf.DUMMYFUNCTION("""COMPUTED_VALUE"""),"Work with more than 10 people in my team")</f>
        <v>Work with more than 10 people in my team</v>
      </c>
      <c r="Q981" s="1" t="str">
        <f>IFERROR(__xludf.DUMMYFUNCTION("""COMPUTED_VALUE"""),"No")</f>
        <v>No</v>
      </c>
      <c r="R981" s="1" t="str">
        <f>IFERROR(__xludf.DUMMYFUNCTION("""COMPUTED_VALUE"""),"Will work for 7 years or more")</f>
        <v>Will work for 7 years or more</v>
      </c>
      <c r="S981" s="1"/>
    </row>
    <row r="982">
      <c r="A982" s="2">
        <f>IFERROR(__xludf.DUMMYFUNCTION("""COMPUTED_VALUE"""),45033.74275923611)</f>
        <v>45033.74276</v>
      </c>
      <c r="B982" s="1" t="str">
        <f>IFERROR(__xludf.DUMMYFUNCTION("""COMPUTED_VALUE"""),"India")</f>
        <v>India</v>
      </c>
      <c r="C982" s="1">
        <f>IFERROR(__xludf.DUMMYFUNCTION("""COMPUTED_VALUE"""),440008.0)</f>
        <v>440008</v>
      </c>
      <c r="D982" s="1" t="str">
        <f>IFERROR(__xludf.DUMMYFUNCTION("""COMPUTED_VALUE"""),"Male")</f>
        <v>Male</v>
      </c>
      <c r="E982" s="1" t="str">
        <f>IFERROR(__xludf.DUMMYFUNCTION("""COMPUTED_VALUE"""),"People who have changed the world for better")</f>
        <v>People who have changed the world for better</v>
      </c>
      <c r="F982" s="1" t="str">
        <f>IFERROR(__xludf.DUMMYFUNCTION("""COMPUTED_VALUE"""),"Yes, I will earn and do that")</f>
        <v>Yes, I will earn and do that</v>
      </c>
      <c r="G982" s="1" t="str">
        <f>IFERROR(__xludf.DUMMYFUNCTION("""COMPUTED_VALUE"""),"This will be hard to do, but if it is the right company I would try")</f>
        <v>This will be hard to do, but if it is the right company I would try</v>
      </c>
      <c r="H982" s="1" t="str">
        <f>IFERROR(__xludf.DUMMYFUNCTION("""COMPUTED_VALUE"""),"No")</f>
        <v>No</v>
      </c>
      <c r="I982" s="1" t="str">
        <f>IFERROR(__xludf.DUMMYFUNCTION("""COMPUTED_VALUE"""),"Will NOT work for them")</f>
        <v>Will NOT work for them</v>
      </c>
      <c r="J982" s="1">
        <f>IFERROR(__xludf.DUMMYFUNCTION("""COMPUTED_VALUE"""),5.0)</f>
        <v>5</v>
      </c>
      <c r="K982" s="1" t="str">
        <f>IFERROR(__xludf.DUMMYFUNCTION("""COMPUTED_VALUE"""),"Hybrid Working Environment with more than 15 days a month at office")</f>
        <v>Hybrid Working Environment with more than 15 days a month at office</v>
      </c>
      <c r="L9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82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982" s="1" t="str">
        <f>IFERROR(__xludf.DUMMYFUNCTION("""COMPUTED_VALUE"""),"Manager who sets goal and helps me achieve it")</f>
        <v>Manager who sets goal and helps me achieve it</v>
      </c>
      <c r="P982" s="1" t="str">
        <f>IFERROR(__xludf.DUMMYFUNCTION("""COMPUTED_VALUE"""),"Work with 5 to 6 people in my team")</f>
        <v>Work with 5 to 6 people in my team</v>
      </c>
      <c r="Q982" s="1" t="str">
        <f>IFERROR(__xludf.DUMMYFUNCTION("""COMPUTED_VALUE"""),"Yes")</f>
        <v>Yes</v>
      </c>
      <c r="R982" s="1" t="str">
        <f>IFERROR(__xludf.DUMMYFUNCTION("""COMPUTED_VALUE"""),"Will work for 7 years or more")</f>
        <v>Will work for 7 years or more</v>
      </c>
      <c r="S982" s="1"/>
    </row>
    <row r="983">
      <c r="A983" s="2">
        <f>IFERROR(__xludf.DUMMYFUNCTION("""COMPUTED_VALUE"""),45033.746031006944)</f>
        <v>45033.74603</v>
      </c>
      <c r="B983" s="1" t="str">
        <f>IFERROR(__xludf.DUMMYFUNCTION("""COMPUTED_VALUE"""),"India")</f>
        <v>India</v>
      </c>
      <c r="C983" s="1">
        <f>IFERROR(__xludf.DUMMYFUNCTION("""COMPUTED_VALUE"""),441207.0)</f>
        <v>441207</v>
      </c>
      <c r="D983" s="1" t="str">
        <f>IFERROR(__xludf.DUMMYFUNCTION("""COMPUTED_VALUE"""),"Female")</f>
        <v>Female</v>
      </c>
      <c r="E983" s="1" t="str">
        <f>IFERROR(__xludf.DUMMYFUNCTION("""COMPUTED_VALUE"""),"My Parents")</f>
        <v>My Parents</v>
      </c>
      <c r="F983" s="1" t="str">
        <f>IFERROR(__xludf.DUMMYFUNCTION("""COMPUTED_VALUE"""),"Yes, I will earn and do that")</f>
        <v>Yes, I will earn and do that</v>
      </c>
      <c r="G983" s="1" t="str">
        <f>IFERROR(__xludf.DUMMYFUNCTION("""COMPUTED_VALUE"""),"This will be hard to do, but if it is the right company I would try")</f>
        <v>This will be hard to do, but if it is the right company I would try</v>
      </c>
      <c r="H983" s="1" t="str">
        <f>IFERROR(__xludf.DUMMYFUNCTION("""COMPUTED_VALUE"""),"No")</f>
        <v>No</v>
      </c>
      <c r="I983" s="1" t="str">
        <f>IFERROR(__xludf.DUMMYFUNCTION("""COMPUTED_VALUE"""),"Will NOT work for them")</f>
        <v>Will NOT work for them</v>
      </c>
      <c r="J983" s="1">
        <f>IFERROR(__xludf.DUMMYFUNCTION("""COMPUTED_VALUE"""),6.0)</f>
        <v>6</v>
      </c>
      <c r="K983" s="1" t="str">
        <f>IFERROR(__xludf.DUMMYFUNCTION("""COMPUTED_VALUE"""),"Hybrid Working Environment with less than 3 days a month at office")</f>
        <v>Hybrid Working Environment with less than 3 days a month at office</v>
      </c>
      <c r="L983" s="1" t="str">
        <f>IFERROR(__xludf.DUMMYFUNCTION("""COMPUTED_VALUE"""),"Employer who appreciates learning and enables that environment")</f>
        <v>Employer who appreciates learning and enables that environment</v>
      </c>
      <c r="M9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83" s="1" t="str">
        <f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983" s="1" t="str">
        <f>IFERROR(__xludf.DUMMYFUNCTION("""COMPUTED_VALUE"""),"Manager who clearly describes what she/he needs")</f>
        <v>Manager who clearly describes what she/he needs</v>
      </c>
      <c r="P983" s="1" t="str">
        <f>IFERROR(__xludf.DUMMYFUNCTION("""COMPUTED_VALUE"""),"Work with 2 to 3 people in my team")</f>
        <v>Work with 2 to 3 people in my team</v>
      </c>
      <c r="Q983" s="1" t="str">
        <f>IFERROR(__xludf.DUMMYFUNCTION("""COMPUTED_VALUE"""),"Yes, I Understand this is gonna happen everywhere")</f>
        <v>Yes, I Understand this is gonna happen everywhere</v>
      </c>
      <c r="R983" s="1" t="str">
        <f>IFERROR(__xludf.DUMMYFUNCTION("""COMPUTED_VALUE"""),"This will be hard to do, but if it is the right company I would try")</f>
        <v>This will be hard to do, but if it is the right company I would try</v>
      </c>
      <c r="S983" s="1"/>
    </row>
    <row r="984">
      <c r="A984" s="2">
        <f>IFERROR(__xludf.DUMMYFUNCTION("""COMPUTED_VALUE"""),45039.51623026621)</f>
        <v>45039.51623</v>
      </c>
      <c r="B984" s="1" t="str">
        <f>IFERROR(__xludf.DUMMYFUNCTION("""COMPUTED_VALUE"""),"India")</f>
        <v>India</v>
      </c>
      <c r="C984" s="1">
        <f>IFERROR(__xludf.DUMMYFUNCTION("""COMPUTED_VALUE"""),301001.0)</f>
        <v>301001</v>
      </c>
      <c r="D984" s="1" t="str">
        <f>IFERROR(__xludf.DUMMYFUNCTION("""COMPUTED_VALUE"""),"Male")</f>
        <v>Male</v>
      </c>
      <c r="E984" s="1" t="str">
        <f>IFERROR(__xludf.DUMMYFUNCTION("""COMPUTED_VALUE"""),"My Parents")</f>
        <v>My Parents</v>
      </c>
      <c r="F984" s="1" t="str">
        <f>IFERROR(__xludf.DUMMYFUNCTION("""COMPUTED_VALUE"""),"Yes, I will earn and do that")</f>
        <v>Yes, I will earn and do that</v>
      </c>
      <c r="G984" s="1" t="str">
        <f>IFERROR(__xludf.DUMMYFUNCTION("""COMPUTED_VALUE"""),"This will be hard to do, but if it is the right company I would try")</f>
        <v>This will be hard to do, but if it is the right company I would try</v>
      </c>
      <c r="H984" s="1" t="str">
        <f>IFERROR(__xludf.DUMMYFUNCTION("""COMPUTED_VALUE"""),"No")</f>
        <v>No</v>
      </c>
      <c r="I984" s="1" t="str">
        <f>IFERROR(__xludf.DUMMYFUNCTION("""COMPUTED_VALUE"""),"Will NOT work for them")</f>
        <v>Will NOT work for them</v>
      </c>
      <c r="J984" s="1">
        <f>IFERROR(__xludf.DUMMYFUNCTION("""COMPUTED_VALUE"""),7.0)</f>
        <v>7</v>
      </c>
      <c r="K984" s="1" t="str">
        <f>IFERROR(__xludf.DUMMYFUNCTION("""COMPUTED_VALUE"""),"Hybrid Working Environment with more than 15 days a month at office")</f>
        <v>Hybrid Working Environment with more than 15 days a month at office</v>
      </c>
      <c r="L9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4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984" s="1" t="str">
        <f>IFERROR(__xludf.DUMMYFUNCTION("""COMPUTED_VALUE"""),"Manager who explains what is expected, sets a goal and helps achieve it")</f>
        <v>Manager who explains what is expected, sets a goal and helps achieve it</v>
      </c>
      <c r="P984" s="1" t="str">
        <f>IFERROR(__xludf.DUMMYFUNCTION("""COMPUTED_VALUE"""),"Work with 5 to 6 people in my team")</f>
        <v>Work with 5 to 6 people in my team</v>
      </c>
      <c r="Q984" s="1" t="str">
        <f>IFERROR(__xludf.DUMMYFUNCTION("""COMPUTED_VALUE"""),"Yes, I Understand this is gonna happen everywhere")</f>
        <v>Yes, I Understand this is gonna happen everywhere</v>
      </c>
      <c r="R984" s="1" t="str">
        <f>IFERROR(__xludf.DUMMYFUNCTION("""COMPUTED_VALUE"""),"This will be hard to do, but if it is the right company I would try")</f>
        <v>This will be hard to do, but if it is the right company I would try</v>
      </c>
      <c r="S984" s="1"/>
    </row>
    <row r="985">
      <c r="A985" s="2">
        <f>IFERROR(__xludf.DUMMYFUNCTION("""COMPUTED_VALUE"""),45043.87207678241)</f>
        <v>45043.87208</v>
      </c>
      <c r="B985" s="1" t="str">
        <f>IFERROR(__xludf.DUMMYFUNCTION("""COMPUTED_VALUE"""),"India")</f>
        <v>India</v>
      </c>
      <c r="C985" s="1">
        <f>IFERROR(__xludf.DUMMYFUNCTION("""COMPUTED_VALUE"""),431203.0)</f>
        <v>431203</v>
      </c>
      <c r="D985" s="1" t="str">
        <f>IFERROR(__xludf.DUMMYFUNCTION("""COMPUTED_VALUE"""),"Male")</f>
        <v>Male</v>
      </c>
      <c r="E985" s="1" t="str">
        <f>IFERROR(__xludf.DUMMYFUNCTION("""COMPUTED_VALUE"""),"People from my circle, but not family members")</f>
        <v>People from my circle, but not family members</v>
      </c>
      <c r="F985" s="1" t="str">
        <f>IFERROR(__xludf.DUMMYFUNCTION("""COMPUTED_VALUE"""),"Yes, I will earn and do that")</f>
        <v>Yes, I will earn and do that</v>
      </c>
      <c r="G985" s="1" t="str">
        <f>IFERROR(__xludf.DUMMYFUNCTION("""COMPUTED_VALUE"""),"This will be hard to do, but if it is the right company I would try")</f>
        <v>This will be hard to do, but if it is the right company I would try</v>
      </c>
      <c r="H985" s="1" t="str">
        <f>IFERROR(__xludf.DUMMYFUNCTION("""COMPUTED_VALUE"""),"No")</f>
        <v>No</v>
      </c>
      <c r="I985" s="1" t="str">
        <f>IFERROR(__xludf.DUMMYFUNCTION("""COMPUTED_VALUE"""),"Will NOT work for them")</f>
        <v>Will NOT work for them</v>
      </c>
      <c r="J985" s="1">
        <f>IFERROR(__xludf.DUMMYFUNCTION("""COMPUTED_VALUE"""),7.0)</f>
        <v>7</v>
      </c>
      <c r="K985" s="1" t="str">
        <f>IFERROR(__xludf.DUMMYFUNCTION("""COMPUTED_VALUE"""),"Hybrid Working Environment with more than 15 days a month at office")</f>
        <v>Hybrid Working Environment with more than 15 days a month at office</v>
      </c>
      <c r="L9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5" s="1" t="str">
        <f>IFERROR(__xludf.DUMMYFUNCTION("""COMPUTED_VALUE"""),"Business Operations in any organization, Manage and drive End-to-End Projects or Products, Look deeply into Data and generate insights, I Want to sell things/Sales")</f>
        <v>Business Operations in any organization, Manage and drive End-to-End Projects or Products, Look deeply into Data and generate insights, I Want to sell things/Sales</v>
      </c>
      <c r="O985" s="1" t="str">
        <f>IFERROR(__xludf.DUMMYFUNCTION("""COMPUTED_VALUE"""),"Manager who explains what is expected, sets a goal and helps achieve it")</f>
        <v>Manager who explains what is expected, sets a goal and helps achieve it</v>
      </c>
      <c r="P985" s="1" t="str">
        <f>IFERROR(__xludf.DUMMYFUNCTION("""COMPUTED_VALUE"""),"Work with more than 10 people in my team")</f>
        <v>Work with more than 10 people in my team</v>
      </c>
      <c r="Q985" s="1" t="str">
        <f>IFERROR(__xludf.DUMMYFUNCTION("""COMPUTED_VALUE"""),"Yes, I Understand this is gonna happen everywhere")</f>
        <v>Yes, I Understand this is gonna happen everywhere</v>
      </c>
      <c r="R985" s="1" t="str">
        <f>IFERROR(__xludf.DUMMYFUNCTION("""COMPUTED_VALUE"""),"This will be hard to do, but if it is the right company I would try")</f>
        <v>This will be hard to do, but if it is the right company I would try</v>
      </c>
      <c r="S985" s="1"/>
    </row>
    <row r="986">
      <c r="A986" s="2">
        <f>IFERROR(__xludf.DUMMYFUNCTION("""COMPUTED_VALUE"""),45043.87721890047)</f>
        <v>45043.87722</v>
      </c>
      <c r="B986" s="1" t="str">
        <f>IFERROR(__xludf.DUMMYFUNCTION("""COMPUTED_VALUE"""),"India")</f>
        <v>India</v>
      </c>
      <c r="C986" s="1">
        <f>IFERROR(__xludf.DUMMYFUNCTION("""COMPUTED_VALUE"""),411047.0)</f>
        <v>411047</v>
      </c>
      <c r="D986" s="1" t="str">
        <f>IFERROR(__xludf.DUMMYFUNCTION("""COMPUTED_VALUE"""),"Male")</f>
        <v>Male</v>
      </c>
      <c r="E986" s="1" t="str">
        <f>IFERROR(__xludf.DUMMYFUNCTION("""COMPUTED_VALUE"""),"People from my circle, but not family members")</f>
        <v>People from my circle, but not family members</v>
      </c>
      <c r="F986" s="1" t="str">
        <f>IFERROR(__xludf.DUMMYFUNCTION("""COMPUTED_VALUE"""),"No, But if someone could bare the cost I will")</f>
        <v>No, But if someone could bare the cost I will</v>
      </c>
      <c r="G986" s="1" t="str">
        <f>IFERROR(__xludf.DUMMYFUNCTION("""COMPUTED_VALUE"""),"This will be hard to do, but if it is the right company I would try")</f>
        <v>This will be hard to do, but if it is the right company I would try</v>
      </c>
      <c r="H986" s="1" t="str">
        <f>IFERROR(__xludf.DUMMYFUNCTION("""COMPUTED_VALUE"""),"No")</f>
        <v>No</v>
      </c>
      <c r="I986" s="1" t="str">
        <f>IFERROR(__xludf.DUMMYFUNCTION("""COMPUTED_VALUE"""),"Will NOT work for them")</f>
        <v>Will NOT work for them</v>
      </c>
      <c r="J986" s="1">
        <f>IFERROR(__xludf.DUMMYFUNCTION("""COMPUTED_VALUE"""),4.0)</f>
        <v>4</v>
      </c>
      <c r="K986" s="1" t="str">
        <f>IFERROR(__xludf.DUMMYFUNCTION("""COMPUTED_VALUE"""),"Fully Remote with Options to travel as and when needed")</f>
        <v>Fully Remote with Options to travel as and when needed</v>
      </c>
      <c r="L9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86" s="1" t="str">
        <f>IFERROR(__xludf.DUMMYFUNCTION("""COMPUTED_VALUE"""),"Design and Creative strategy in any company, Teaching in any of the institutes/colleges/online or offline, Look deeply into Data and generate insights, Work as a freelancer and do my thing my way")</f>
        <v>Design and Creative strategy in any company, Teaching in any of the institutes/colleges/online or offline, Look deeply into Data and generate insights, Work as a freelancer and do my thing my way</v>
      </c>
      <c r="O986" s="1" t="str">
        <f>IFERROR(__xludf.DUMMYFUNCTION("""COMPUTED_VALUE"""),"Manager who explains what is expected, sets a goal and helps achieve it")</f>
        <v>Manager who explains what is expected, sets a goal and helps achieve it</v>
      </c>
      <c r="P986" s="1" t="str">
        <f>IFERROR(__xludf.DUMMYFUNCTION("""COMPUTED_VALUE"""),"Work alone, Work with 2 to 3 people in my team")</f>
        <v>Work alone, Work with 2 to 3 people in my team</v>
      </c>
      <c r="Q986" s="1" t="str">
        <f>IFERROR(__xludf.DUMMYFUNCTION("""COMPUTED_VALUE"""),"Yes, I Understand this is gonna happen everywhere")</f>
        <v>Yes, I Understand this is gonna happen everywhere</v>
      </c>
      <c r="R986" s="1" t="str">
        <f>IFERROR(__xludf.DUMMYFUNCTION("""COMPUTED_VALUE"""),"This will be hard to do, but if it is the right company I would try")</f>
        <v>This will be hard to do, but if it is the right company I would try</v>
      </c>
      <c r="S986" s="1"/>
    </row>
    <row r="987">
      <c r="A987" s="2">
        <f>IFERROR(__xludf.DUMMYFUNCTION("""COMPUTED_VALUE"""),45043.877772685184)</f>
        <v>45043.87777</v>
      </c>
      <c r="B987" s="1" t="str">
        <f>IFERROR(__xludf.DUMMYFUNCTION("""COMPUTED_VALUE"""),"India")</f>
        <v>India</v>
      </c>
      <c r="C987" s="1">
        <f>IFERROR(__xludf.DUMMYFUNCTION("""COMPUTED_VALUE"""),641035.0)</f>
        <v>641035</v>
      </c>
      <c r="D987" s="1" t="str">
        <f>IFERROR(__xludf.DUMMYFUNCTION("""COMPUTED_VALUE"""),"Male")</f>
        <v>Male</v>
      </c>
      <c r="E987" s="1" t="str">
        <f>IFERROR(__xludf.DUMMYFUNCTION("""COMPUTED_VALUE"""),"My Parents")</f>
        <v>My Parents</v>
      </c>
      <c r="F987" s="1" t="str">
        <f>IFERROR(__xludf.DUMMYFUNCTION("""COMPUTED_VALUE"""),"Yes, I will earn and do that")</f>
        <v>Yes, I will earn and do that</v>
      </c>
      <c r="G987" s="1" t="str">
        <f>IFERROR(__xludf.DUMMYFUNCTION("""COMPUTED_VALUE"""),"Will work for 3 years or more")</f>
        <v>Will work for 3 years or more</v>
      </c>
      <c r="H987" s="1" t="str">
        <f>IFERROR(__xludf.DUMMYFUNCTION("""COMPUTED_VALUE"""),"Yes")</f>
        <v>Yes</v>
      </c>
      <c r="I987" s="1" t="str">
        <f>IFERROR(__xludf.DUMMYFUNCTION("""COMPUTED_VALUE"""),"Will work for them")</f>
        <v>Will work for them</v>
      </c>
      <c r="J987" s="1">
        <f>IFERROR(__xludf.DUMMYFUNCTION("""COMPUTED_VALUE"""),6.0)</f>
        <v>6</v>
      </c>
      <c r="K987" s="1" t="str">
        <f>IFERROR(__xludf.DUMMYFUNCTION("""COMPUTED_VALUE"""),"Hybrid Working Environment with less than 3 days a month at office")</f>
        <v>Hybrid Working Environment with less than 3 days a month at office</v>
      </c>
      <c r="L987" s="1" t="str">
        <f>IFERROR(__xludf.DUMMYFUNCTION("""COMPUTED_VALUE"""),"Employer who appreciates learning and enables that environment")</f>
        <v>Employer who appreciates learning and enables that environment</v>
      </c>
      <c r="M9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7" s="1" t="str">
        <f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987" s="1" t="str">
        <f>IFERROR(__xludf.DUMMYFUNCTION("""COMPUTED_VALUE"""),"Manager who sets goal and helps me achieve it")</f>
        <v>Manager who sets goal and helps me achieve it</v>
      </c>
      <c r="P987" s="1" t="str">
        <f>IFERROR(__xludf.DUMMYFUNCTION("""COMPUTED_VALUE"""),"Work with 5 to 6 people in my team")</f>
        <v>Work with 5 to 6 people in my team</v>
      </c>
      <c r="Q987" s="1" t="str">
        <f>IFERROR(__xludf.DUMMYFUNCTION("""COMPUTED_VALUE"""),"Yes, I Understand this is gonna happen everywhere")</f>
        <v>Yes, I Understand this is gonna happen everywhere</v>
      </c>
      <c r="R987" s="1" t="str">
        <f>IFERROR(__xludf.DUMMYFUNCTION("""COMPUTED_VALUE"""),"This will be hard to do, but if it is the right company I would try")</f>
        <v>This will be hard to do, but if it is the right company I would try</v>
      </c>
      <c r="S987" s="1"/>
    </row>
    <row r="988">
      <c r="A988" s="2">
        <f>IFERROR(__xludf.DUMMYFUNCTION("""COMPUTED_VALUE"""),45043.87856336805)</f>
        <v>45043.87856</v>
      </c>
      <c r="B988" s="1" t="str">
        <f>IFERROR(__xludf.DUMMYFUNCTION("""COMPUTED_VALUE"""),"India")</f>
        <v>India</v>
      </c>
      <c r="C988" s="1">
        <f>IFERROR(__xludf.DUMMYFUNCTION("""COMPUTED_VALUE"""),431133.0)</f>
        <v>431133</v>
      </c>
      <c r="D988" s="1" t="str">
        <f>IFERROR(__xludf.DUMMYFUNCTION("""COMPUTED_VALUE"""),"Male")</f>
        <v>Male</v>
      </c>
      <c r="E988" s="1" t="str">
        <f>IFERROR(__xludf.DUMMYFUNCTION("""COMPUTED_VALUE"""),"People from my circle, but not family members")</f>
        <v>People from my circle, but not family members</v>
      </c>
      <c r="F988" s="1" t="str">
        <f>IFERROR(__xludf.DUMMYFUNCTION("""COMPUTED_VALUE"""),"No, But if someone could bare the cost I will")</f>
        <v>No, But if someone could bare the cost I will</v>
      </c>
      <c r="G988" s="1" t="str">
        <f>IFERROR(__xludf.DUMMYFUNCTION("""COMPUTED_VALUE"""),"This will be hard to do, but if it is the right company I would try")</f>
        <v>This will be hard to do, but if it is the right company I would try</v>
      </c>
      <c r="H988" s="1" t="str">
        <f>IFERROR(__xludf.DUMMYFUNCTION("""COMPUTED_VALUE"""),"No")</f>
        <v>No</v>
      </c>
      <c r="I988" s="1" t="str">
        <f>IFERROR(__xludf.DUMMYFUNCTION("""COMPUTED_VALUE"""),"Will NOT work for them")</f>
        <v>Will NOT work for them</v>
      </c>
      <c r="J988" s="1">
        <f>IFERROR(__xludf.DUMMYFUNCTION("""COMPUTED_VALUE"""),5.0)</f>
        <v>5</v>
      </c>
      <c r="K988" s="1" t="str">
        <f>IFERROR(__xludf.DUMMYFUNCTION("""COMPUTED_VALUE"""),"Hybrid Working Environment with more than 15 days a month at office")</f>
        <v>Hybrid Working Environment with more than 15 days a month at office</v>
      </c>
      <c r="L988" s="1" t="str">
        <f>IFERROR(__xludf.DUMMYFUNCTION("""COMPUTED_VALUE"""),"Employer who rewards learning and enables that environment")</f>
        <v>Employer who rewards learning and enables that environment</v>
      </c>
      <c r="M98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88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988" s="1" t="str">
        <f>IFERROR(__xludf.DUMMYFUNCTION("""COMPUTED_VALUE"""),"Manager who sets goal and helps me achieve it")</f>
        <v>Manager who sets goal and helps me achieve it</v>
      </c>
      <c r="P988" s="1" t="str">
        <f>IFERROR(__xludf.DUMMYFUNCTION("""COMPUTED_VALUE"""),"Work with 2 to 3 people in my team")</f>
        <v>Work with 2 to 3 people in my team</v>
      </c>
      <c r="Q988" s="1" t="str">
        <f>IFERROR(__xludf.DUMMYFUNCTION("""COMPUTED_VALUE"""),"Yes, I Understand this is gonna happen everywhere")</f>
        <v>Yes, I Understand this is gonna happen everywhere</v>
      </c>
      <c r="R988" s="1" t="str">
        <f>IFERROR(__xludf.DUMMYFUNCTION("""COMPUTED_VALUE"""),"This will be hard to do, but if it is the right company I would try")</f>
        <v>This will be hard to do, but if it is the right company I would try</v>
      </c>
      <c r="S988" s="1"/>
    </row>
    <row r="989">
      <c r="A989" s="2">
        <f>IFERROR(__xludf.DUMMYFUNCTION("""COMPUTED_VALUE"""),45043.8789728125)</f>
        <v>45043.87897</v>
      </c>
      <c r="B989" s="1" t="str">
        <f>IFERROR(__xludf.DUMMYFUNCTION("""COMPUTED_VALUE"""),"India")</f>
        <v>India</v>
      </c>
      <c r="C989" s="1">
        <f>IFERROR(__xludf.DUMMYFUNCTION("""COMPUTED_VALUE"""),425001.0)</f>
        <v>425001</v>
      </c>
      <c r="D989" s="1" t="str">
        <f>IFERROR(__xludf.DUMMYFUNCTION("""COMPUTED_VALUE"""),"Male")</f>
        <v>Male</v>
      </c>
      <c r="E989" s="1" t="str">
        <f>IFERROR(__xludf.DUMMYFUNCTION("""COMPUTED_VALUE"""),"Social Media like LinkedIn")</f>
        <v>Social Media like LinkedIn</v>
      </c>
      <c r="F989" s="1" t="str">
        <f>IFERROR(__xludf.DUMMYFUNCTION("""COMPUTED_VALUE"""),"Yes, I will earn and do that")</f>
        <v>Yes, I will earn and do that</v>
      </c>
      <c r="G989" s="1" t="str">
        <f>IFERROR(__xludf.DUMMYFUNCTION("""COMPUTED_VALUE"""),"This will be hard to do, but if it is the right company I would try")</f>
        <v>This will be hard to do, but if it is the right company I would try</v>
      </c>
      <c r="H989" s="1" t="str">
        <f>IFERROR(__xludf.DUMMYFUNCTION("""COMPUTED_VALUE"""),"No")</f>
        <v>No</v>
      </c>
      <c r="I989" s="1" t="str">
        <f>IFERROR(__xludf.DUMMYFUNCTION("""COMPUTED_VALUE"""),"Will work for them")</f>
        <v>Will work for them</v>
      </c>
      <c r="J989" s="1">
        <f>IFERROR(__xludf.DUMMYFUNCTION("""COMPUTED_VALUE"""),8.0)</f>
        <v>8</v>
      </c>
      <c r="K989" s="1" t="str">
        <f>IFERROR(__xludf.DUMMYFUNCTION("""COMPUTED_VALUE"""),"Hybrid Working Environment with more than 15 days a month at office")</f>
        <v>Hybrid Working Environment with more than 15 days a month at office</v>
      </c>
      <c r="L9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989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989" s="1" t="str">
        <f>IFERROR(__xludf.DUMMYFUNCTION("""COMPUTED_VALUE"""),"Manager who sets goal and helps me achieve it")</f>
        <v>Manager who sets goal and helps me achieve it</v>
      </c>
      <c r="P989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989" s="1" t="str">
        <f>IFERROR(__xludf.DUMMYFUNCTION("""COMPUTED_VALUE"""),"Yes, I Understand this is gonna happen everywhere")</f>
        <v>Yes, I Understand this is gonna happen everywhere</v>
      </c>
      <c r="R989" s="1" t="str">
        <f>IFERROR(__xludf.DUMMYFUNCTION("""COMPUTED_VALUE"""),"This will be hard to do, but if it is the right company I would try")</f>
        <v>This will be hard to do, but if it is the right company I would try</v>
      </c>
      <c r="S989" s="1"/>
    </row>
    <row r="990">
      <c r="A990" s="2">
        <f>IFERROR(__xludf.DUMMYFUNCTION("""COMPUTED_VALUE"""),45043.8793478125)</f>
        <v>45043.87935</v>
      </c>
      <c r="B990" s="1" t="str">
        <f>IFERROR(__xludf.DUMMYFUNCTION("""COMPUTED_VALUE"""),"India")</f>
        <v>India</v>
      </c>
      <c r="C990" s="1">
        <f>IFERROR(__xludf.DUMMYFUNCTION("""COMPUTED_VALUE"""),560075.0)</f>
        <v>560075</v>
      </c>
      <c r="D990" s="1" t="str">
        <f>IFERROR(__xludf.DUMMYFUNCTION("""COMPUTED_VALUE"""),"Female")</f>
        <v>Female</v>
      </c>
      <c r="E990" s="1" t="str">
        <f>IFERROR(__xludf.DUMMYFUNCTION("""COMPUTED_VALUE"""),"People who have changed the world for better")</f>
        <v>People who have changed the world for better</v>
      </c>
      <c r="F990" s="1" t="str">
        <f>IFERROR(__xludf.DUMMYFUNCTION("""COMPUTED_VALUE"""),"No I would not be pursuing Higher Education outside of India")</f>
        <v>No I would not be pursuing Higher Education outside of India</v>
      </c>
      <c r="G990" s="1" t="str">
        <f>IFERROR(__xludf.DUMMYFUNCTION("""COMPUTED_VALUE"""),"This will be hard to do, but if it is the right company I would try")</f>
        <v>This will be hard to do, but if it is the right company I would try</v>
      </c>
      <c r="H990" s="1" t="str">
        <f>IFERROR(__xludf.DUMMYFUNCTION("""COMPUTED_VALUE"""),"No")</f>
        <v>No</v>
      </c>
      <c r="I990" s="1" t="str">
        <f>IFERROR(__xludf.DUMMYFUNCTION("""COMPUTED_VALUE"""),"Will NOT work for them")</f>
        <v>Will NOT work for them</v>
      </c>
      <c r="J990" s="1">
        <f>IFERROR(__xludf.DUMMYFUNCTION("""COMPUTED_VALUE"""),8.0)</f>
        <v>8</v>
      </c>
      <c r="K990" s="1" t="str">
        <f>IFERROR(__xludf.DUMMYFUNCTION("""COMPUTED_VALUE"""),"Hybrid Working Environment with more than 15 days a month at office")</f>
        <v>Hybrid Working Environment with more than 15 days a month at office</v>
      </c>
      <c r="L9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9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990" s="1" t="str">
        <f>IFERROR(__xludf.DUMMYFUNCTION("""COMPUTED_VALUE"""),"Manager who explains what is expected, sets a goal and helps achieve it")</f>
        <v>Manager who explains what is expected, sets a goal and helps achieve it</v>
      </c>
      <c r="P990" s="1" t="str">
        <f>IFERROR(__xludf.DUMMYFUNCTION("""COMPUTED_VALUE"""),"Work with 7 to 10 or more people in my team")</f>
        <v>Work with 7 to 10 or more people in my team</v>
      </c>
      <c r="Q990" s="1" t="str">
        <f>IFERROR(__xludf.DUMMYFUNCTION("""COMPUTED_VALUE"""),"Yes, I Understand this is gonna happen everywhere")</f>
        <v>Yes, I Understand this is gonna happen everywhere</v>
      </c>
      <c r="R990" s="1" t="str">
        <f>IFERROR(__xludf.DUMMYFUNCTION("""COMPUTED_VALUE"""),"This will be hard to do, but if it is the right company I would try")</f>
        <v>This will be hard to do, but if it is the right company I would try</v>
      </c>
      <c r="S990" s="1"/>
    </row>
    <row r="991">
      <c r="A991" s="2">
        <f>IFERROR(__xludf.DUMMYFUNCTION("""COMPUTED_VALUE"""),45043.879621307875)</f>
        <v>45043.87962</v>
      </c>
      <c r="B991" s="1" t="str">
        <f>IFERROR(__xludf.DUMMYFUNCTION("""COMPUTED_VALUE"""),"India")</f>
        <v>India</v>
      </c>
      <c r="C991" s="1">
        <f>IFERROR(__xludf.DUMMYFUNCTION("""COMPUTED_VALUE"""),226201.0)</f>
        <v>226201</v>
      </c>
      <c r="D991" s="1" t="str">
        <f>IFERROR(__xludf.DUMMYFUNCTION("""COMPUTED_VALUE"""),"Male")</f>
        <v>Male</v>
      </c>
      <c r="E991" s="1" t="str">
        <f>IFERROR(__xludf.DUMMYFUNCTION("""COMPUTED_VALUE"""),"People who have changed the world for better")</f>
        <v>People who have changed the world for better</v>
      </c>
      <c r="F991" s="1" t="str">
        <f>IFERROR(__xludf.DUMMYFUNCTION("""COMPUTED_VALUE"""),"Yes, I will earn and do that")</f>
        <v>Yes, I will earn and do that</v>
      </c>
      <c r="G991" s="1" t="str">
        <f>IFERROR(__xludf.DUMMYFUNCTION("""COMPUTED_VALUE"""),"This will be hard to do, but if it is the right company I would try")</f>
        <v>This will be hard to do, but if it is the right company I would try</v>
      </c>
      <c r="H991" s="1" t="str">
        <f>IFERROR(__xludf.DUMMYFUNCTION("""COMPUTED_VALUE"""),"No")</f>
        <v>No</v>
      </c>
      <c r="I991" s="1" t="str">
        <f>IFERROR(__xludf.DUMMYFUNCTION("""COMPUTED_VALUE"""),"Will NOT work for them")</f>
        <v>Will NOT work for them</v>
      </c>
      <c r="J991" s="1">
        <f>IFERROR(__xludf.DUMMYFUNCTION("""COMPUTED_VALUE"""),6.0)</f>
        <v>6</v>
      </c>
      <c r="K991" s="1" t="str">
        <f>IFERROR(__xludf.DUMMYFUNCTION("""COMPUTED_VALUE"""),"Hybrid Working Environment with more than 15 days a month at office")</f>
        <v>Hybrid Working Environment with more than 15 days a month at office</v>
      </c>
      <c r="L9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1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991" s="1" t="str">
        <f>IFERROR(__xludf.DUMMYFUNCTION("""COMPUTED_VALUE"""),"Manage and drive End-to-End Projects or Products, Look deeply into Data and generate insights, An Artificial Intelligence Specialist / Talking to Robots, Manufacturing / Oil and Gas/ Construction / Hard Physical Work related")</f>
        <v>Manage and drive End-to-End Projects or Products, Look deeply into Data and generate insights, An Artificial Intelligence Specialist / Talking to Robots, Manufacturing / Oil and Gas/ Construction / Hard Physical Work related</v>
      </c>
      <c r="O991" s="1" t="str">
        <f>IFERROR(__xludf.DUMMYFUNCTION("""COMPUTED_VALUE"""),"Manager who explains what is expected, sets a goal and helps achieve it")</f>
        <v>Manager who explains what is expected, sets a goal and helps achieve it</v>
      </c>
      <c r="P991" s="1" t="str">
        <f>IFERROR(__xludf.DUMMYFUNCTION("""COMPUTED_VALUE"""),"Work with 5 to 6 people in my team")</f>
        <v>Work with 5 to 6 people in my team</v>
      </c>
      <c r="Q991" s="1" t="str">
        <f>IFERROR(__xludf.DUMMYFUNCTION("""COMPUTED_VALUE"""),"Yes, I Understand this is gonna happen everywhere")</f>
        <v>Yes, I Understand this is gonna happen everywhere</v>
      </c>
      <c r="R991" s="1" t="str">
        <f>IFERROR(__xludf.DUMMYFUNCTION("""COMPUTED_VALUE"""),"This will be hard to do, but if it is the right company I would try")</f>
        <v>This will be hard to do, but if it is the right company I would try</v>
      </c>
      <c r="S991" s="1"/>
    </row>
    <row r="992">
      <c r="A992" s="2">
        <f>IFERROR(__xludf.DUMMYFUNCTION("""COMPUTED_VALUE"""),45043.87992114583)</f>
        <v>45043.87992</v>
      </c>
      <c r="B992" s="1" t="str">
        <f>IFERROR(__xludf.DUMMYFUNCTION("""COMPUTED_VALUE"""),"India")</f>
        <v>India</v>
      </c>
      <c r="C992" s="1">
        <f>IFERROR(__xludf.DUMMYFUNCTION("""COMPUTED_VALUE"""),570003.0)</f>
        <v>570003</v>
      </c>
      <c r="D992" s="1" t="str">
        <f>IFERROR(__xludf.DUMMYFUNCTION("""COMPUTED_VALUE"""),"Male")</f>
        <v>Male</v>
      </c>
      <c r="E992" s="1" t="str">
        <f>IFERROR(__xludf.DUMMYFUNCTION("""COMPUTED_VALUE"""),"People who have changed the world for better")</f>
        <v>People who have changed the world for better</v>
      </c>
      <c r="F992" s="1" t="str">
        <f>IFERROR(__xludf.DUMMYFUNCTION("""COMPUTED_VALUE"""),"No I would not be pursuing Higher Education outside of India")</f>
        <v>No I would not be pursuing Higher Education outside of India</v>
      </c>
      <c r="G992" s="1" t="str">
        <f>IFERROR(__xludf.DUMMYFUNCTION("""COMPUTED_VALUE"""),"This will be hard to do, but if it is the right company I would try")</f>
        <v>This will be hard to do, but if it is the right company I would try</v>
      </c>
      <c r="H992" s="1" t="str">
        <f>IFERROR(__xludf.DUMMYFUNCTION("""COMPUTED_VALUE"""),"No")</f>
        <v>No</v>
      </c>
      <c r="I992" s="1" t="str">
        <f>IFERROR(__xludf.DUMMYFUNCTION("""COMPUTED_VALUE"""),"Will NOT work for them")</f>
        <v>Will NOT work for them</v>
      </c>
      <c r="J992" s="1">
        <f>IFERROR(__xludf.DUMMYFUNCTION("""COMPUTED_VALUE"""),5.0)</f>
        <v>5</v>
      </c>
      <c r="K992" s="1" t="str">
        <f>IFERROR(__xludf.DUMMYFUNCTION("""COMPUTED_VALUE"""),"Hybrid Working Environment with more than 15 days a month at office")</f>
        <v>Hybrid Working Environment with more than 15 days a month at office</v>
      </c>
      <c r="L992" s="1" t="str">
        <f>IFERROR(__xludf.DUMMYFUNCTION("""COMPUTED_VALUE"""),"Employer who rewards learning and enables that environment")</f>
        <v>Employer who rewards learning and enables that environment</v>
      </c>
      <c r="M99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92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992" s="1" t="str">
        <f>IFERROR(__xludf.DUMMYFUNCTION("""COMPUTED_VALUE"""),"Manager who explains what is expected, sets a goal and helps achieve it")</f>
        <v>Manager who explains what is expected, sets a goal and helps achieve it</v>
      </c>
      <c r="P992" s="1" t="str">
        <f>IFERROR(__xludf.DUMMYFUNCTION("""COMPUTED_VALUE"""),"Work with 2 to 3 people in my team, Work with 5 to 6 people in my team")</f>
        <v>Work with 2 to 3 people in my team, Work with 5 to 6 people in my team</v>
      </c>
      <c r="Q992" s="1" t="str">
        <f>IFERROR(__xludf.DUMMYFUNCTION("""COMPUTED_VALUE"""),"No")</f>
        <v>No</v>
      </c>
      <c r="R992" s="1" t="str">
        <f>IFERROR(__xludf.DUMMYFUNCTION("""COMPUTED_VALUE"""),"This will be hard to do, but if it is the right company I would try")</f>
        <v>This will be hard to do, but if it is the right company I would try</v>
      </c>
      <c r="S992" s="1"/>
    </row>
    <row r="993">
      <c r="A993" s="2">
        <f>IFERROR(__xludf.DUMMYFUNCTION("""COMPUTED_VALUE"""),45043.88030722222)</f>
        <v>45043.88031</v>
      </c>
      <c r="B993" s="1" t="str">
        <f>IFERROR(__xludf.DUMMYFUNCTION("""COMPUTED_VALUE"""),"India")</f>
        <v>India</v>
      </c>
      <c r="C993" s="1">
        <f>IFERROR(__xludf.DUMMYFUNCTION("""COMPUTED_VALUE"""),201002.0)</f>
        <v>201002</v>
      </c>
      <c r="D993" s="1" t="str">
        <f>IFERROR(__xludf.DUMMYFUNCTION("""COMPUTED_VALUE"""),"Male")</f>
        <v>Male</v>
      </c>
      <c r="E993" s="1" t="str">
        <f>IFERROR(__xludf.DUMMYFUNCTION("""COMPUTED_VALUE"""),"Social Media like LinkedIn")</f>
        <v>Social Media like LinkedIn</v>
      </c>
      <c r="F993" s="1" t="str">
        <f>IFERROR(__xludf.DUMMYFUNCTION("""COMPUTED_VALUE"""),"Yes, I will earn and do that")</f>
        <v>Yes, I will earn and do that</v>
      </c>
      <c r="G993" s="1" t="str">
        <f>IFERROR(__xludf.DUMMYFUNCTION("""COMPUTED_VALUE"""),"This will be hard to do, but if it is the right company I would try")</f>
        <v>This will be hard to do, but if it is the right company I would try</v>
      </c>
      <c r="H993" s="1" t="str">
        <f>IFERROR(__xludf.DUMMYFUNCTION("""COMPUTED_VALUE"""),"No")</f>
        <v>No</v>
      </c>
      <c r="I993" s="1" t="str">
        <f>IFERROR(__xludf.DUMMYFUNCTION("""COMPUTED_VALUE"""),"Will NOT work for them")</f>
        <v>Will NOT work for them</v>
      </c>
      <c r="J993" s="1">
        <f>IFERROR(__xludf.DUMMYFUNCTION("""COMPUTED_VALUE"""),8.0)</f>
        <v>8</v>
      </c>
      <c r="K993" s="1" t="str">
        <f>IFERROR(__xludf.DUMMYFUNCTION("""COMPUTED_VALUE"""),"Fully Remote with No option to visit offices")</f>
        <v>Fully Remote with No option to visit offices</v>
      </c>
      <c r="L9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93" s="1" t="str">
        <f>IFERROR(__xludf.DUMMYFUNCTION("""COMPUTED_VALUE"""),"Business Operations in any organization, Look deeply into Data and generate insights, Become a content Creator in some platform, An Artificial Intelligence Specialist / Talking to Robots")</f>
        <v>Business Operations in any organization, Look deeply into Data and generate insights, Become a content Creator in some platform, An Artificial Intelligence Specialist / Talking to Robots</v>
      </c>
      <c r="O993" s="1" t="str">
        <f>IFERROR(__xludf.DUMMYFUNCTION("""COMPUTED_VALUE"""),"Manager who explains what is expected, sets a goal and helps achieve it")</f>
        <v>Manager who explains what is expected, sets a goal and helps achieve it</v>
      </c>
      <c r="P993" s="1" t="str">
        <f>IFERROR(__xludf.DUMMYFUNCTION("""COMPUTED_VALUE"""),"Work with 5 to 6 people in my team")</f>
        <v>Work with 5 to 6 people in my team</v>
      </c>
      <c r="Q993" s="1" t="str">
        <f>IFERROR(__xludf.DUMMYFUNCTION("""COMPUTED_VALUE"""),"No")</f>
        <v>No</v>
      </c>
      <c r="R993" s="1" t="str">
        <f>IFERROR(__xludf.DUMMYFUNCTION("""COMPUTED_VALUE"""),"No way")</f>
        <v>No way</v>
      </c>
      <c r="S993" s="1"/>
    </row>
    <row r="994">
      <c r="A994" s="2">
        <f>IFERROR(__xludf.DUMMYFUNCTION("""COMPUTED_VALUE"""),45043.88123570602)</f>
        <v>45043.88124</v>
      </c>
      <c r="B994" s="1" t="str">
        <f>IFERROR(__xludf.DUMMYFUNCTION("""COMPUTED_VALUE"""),"India")</f>
        <v>India</v>
      </c>
      <c r="C994" s="1">
        <f>IFERROR(__xludf.DUMMYFUNCTION("""COMPUTED_VALUE"""),411041.0)</f>
        <v>411041</v>
      </c>
      <c r="D994" s="1" t="str">
        <f>IFERROR(__xludf.DUMMYFUNCTION("""COMPUTED_VALUE"""),"Male")</f>
        <v>Male</v>
      </c>
      <c r="E994" s="1" t="str">
        <f>IFERROR(__xludf.DUMMYFUNCTION("""COMPUTED_VALUE"""),"People from my circle, but not family members")</f>
        <v>People from my circle, but not family members</v>
      </c>
      <c r="F994" s="1" t="str">
        <f>IFERROR(__xludf.DUMMYFUNCTION("""COMPUTED_VALUE"""),"Yes, I will earn and do that")</f>
        <v>Yes, I will earn and do that</v>
      </c>
      <c r="G994" s="1" t="str">
        <f>IFERROR(__xludf.DUMMYFUNCTION("""COMPUTED_VALUE"""),"Will work for 3 years or more")</f>
        <v>Will work for 3 years or more</v>
      </c>
      <c r="H994" s="1" t="str">
        <f>IFERROR(__xludf.DUMMYFUNCTION("""COMPUTED_VALUE"""),"No")</f>
        <v>No</v>
      </c>
      <c r="I994" s="1" t="str">
        <f>IFERROR(__xludf.DUMMYFUNCTION("""COMPUTED_VALUE"""),"Will NOT work for them")</f>
        <v>Will NOT work for them</v>
      </c>
      <c r="J994" s="1">
        <f>IFERROR(__xludf.DUMMYFUNCTION("""COMPUTED_VALUE"""),7.0)</f>
        <v>7</v>
      </c>
      <c r="K994" s="1" t="str">
        <f>IFERROR(__xludf.DUMMYFUNCTION("""COMPUTED_VALUE"""),"Hybrid Working Environment with less than 3 days a month at office")</f>
        <v>Hybrid Working Environment with less than 3 days a month at office</v>
      </c>
      <c r="L994" s="1" t="str">
        <f>IFERROR(__xludf.DUMMYFUNCTION("""COMPUTED_VALUE"""),"Employer who rewards learning and enables that environment")</f>
        <v>Employer who rewards learning and enables that environment</v>
      </c>
      <c r="M99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94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994" s="1" t="str">
        <f>IFERROR(__xludf.DUMMYFUNCTION("""COMPUTED_VALUE"""),"Manager who explains what is expected, sets a goal and helps achieve it")</f>
        <v>Manager who explains what is expected, sets a goal and helps achieve it</v>
      </c>
      <c r="P994" s="1" t="str">
        <f>IFERROR(__xludf.DUMMYFUNCTION("""COMPUTED_VALUE"""),"Work with more than 10 people in my team")</f>
        <v>Work with more than 10 people in my team</v>
      </c>
      <c r="Q994" s="1" t="str">
        <f>IFERROR(__xludf.DUMMYFUNCTION("""COMPUTED_VALUE"""),"No")</f>
        <v>No</v>
      </c>
      <c r="R994" s="1" t="str">
        <f>IFERROR(__xludf.DUMMYFUNCTION("""COMPUTED_VALUE"""),"This will be hard to do, but if it is the right company I would try")</f>
        <v>This will be hard to do, but if it is the right company I would try</v>
      </c>
      <c r="S994" s="1"/>
    </row>
    <row r="995">
      <c r="A995" s="2">
        <f>IFERROR(__xludf.DUMMYFUNCTION("""COMPUTED_VALUE"""),45043.881647372684)</f>
        <v>45043.88165</v>
      </c>
      <c r="B995" s="1" t="str">
        <f>IFERROR(__xludf.DUMMYFUNCTION("""COMPUTED_VALUE"""),"India")</f>
        <v>India</v>
      </c>
      <c r="C995" s="1">
        <f>IFERROR(__xludf.DUMMYFUNCTION("""COMPUTED_VALUE"""),211002.0)</f>
        <v>211002</v>
      </c>
      <c r="D995" s="1" t="str">
        <f>IFERROR(__xludf.DUMMYFUNCTION("""COMPUTED_VALUE"""),"Female")</f>
        <v>Female</v>
      </c>
      <c r="E995" s="1" t="str">
        <f>IFERROR(__xludf.DUMMYFUNCTION("""COMPUTED_VALUE"""),"Influencers who had successful careers")</f>
        <v>Influencers who had successful careers</v>
      </c>
      <c r="F995" s="1" t="str">
        <f>IFERROR(__xludf.DUMMYFUNCTION("""COMPUTED_VALUE"""),"No I would not be pursuing Higher Education outside of India")</f>
        <v>No I would not be pursuing Higher Education outside of India</v>
      </c>
      <c r="G995" s="1" t="str">
        <f>IFERROR(__xludf.DUMMYFUNCTION("""COMPUTED_VALUE"""),"Will work for 3 years or more")</f>
        <v>Will work for 3 years or more</v>
      </c>
      <c r="H995" s="1" t="str">
        <f>IFERROR(__xludf.DUMMYFUNCTION("""COMPUTED_VALUE"""),"No")</f>
        <v>No</v>
      </c>
      <c r="I995" s="1" t="str">
        <f>IFERROR(__xludf.DUMMYFUNCTION("""COMPUTED_VALUE"""),"Will NOT work for them")</f>
        <v>Will NOT work for them</v>
      </c>
      <c r="J995" s="1">
        <f>IFERROR(__xludf.DUMMYFUNCTION("""COMPUTED_VALUE"""),4.0)</f>
        <v>4</v>
      </c>
      <c r="K995" s="1" t="str">
        <f>IFERROR(__xludf.DUMMYFUNCTION("""COMPUTED_VALUE"""),"Hybrid Working Environment with more than 15 days a month at office")</f>
        <v>Hybrid Working Environment with more than 15 days a month at office</v>
      </c>
      <c r="L9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9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95" s="1" t="str">
        <f>IFERROR(__xludf.DUMMYFUNCTION("""COMPUTED_VALUE"""),"Manager who explains what is expected, sets a goal and helps achieve it")</f>
        <v>Manager who explains what is expected, sets a goal and helps achieve it</v>
      </c>
      <c r="P995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995" s="1" t="str">
        <f>IFERROR(__xludf.DUMMYFUNCTION("""COMPUTED_VALUE"""),"No")</f>
        <v>No</v>
      </c>
      <c r="R995" s="1" t="str">
        <f>IFERROR(__xludf.DUMMYFUNCTION("""COMPUTED_VALUE"""),"This will be hard to do, but if it is the right company I would try")</f>
        <v>This will be hard to do, but if it is the right company I would try</v>
      </c>
      <c r="S995" s="1"/>
    </row>
    <row r="996">
      <c r="A996" s="2">
        <f>IFERROR(__xludf.DUMMYFUNCTION("""COMPUTED_VALUE"""),45043.88217734954)</f>
        <v>45043.88218</v>
      </c>
      <c r="B996" s="1" t="str">
        <f>IFERROR(__xludf.DUMMYFUNCTION("""COMPUTED_VALUE"""),"India")</f>
        <v>India</v>
      </c>
      <c r="C996" s="1">
        <f>IFERROR(__xludf.DUMMYFUNCTION("""COMPUTED_VALUE"""),201204.0)</f>
        <v>201204</v>
      </c>
      <c r="D996" s="1" t="str">
        <f>IFERROR(__xludf.DUMMYFUNCTION("""COMPUTED_VALUE"""),"Female")</f>
        <v>Female</v>
      </c>
      <c r="E996" s="1" t="str">
        <f>IFERROR(__xludf.DUMMYFUNCTION("""COMPUTED_VALUE"""),"My Parents")</f>
        <v>My Parents</v>
      </c>
      <c r="F996" s="1" t="str">
        <f>IFERROR(__xludf.DUMMYFUNCTION("""COMPUTED_VALUE"""),"Yes, I will earn and do that")</f>
        <v>Yes, I will earn and do that</v>
      </c>
      <c r="G996" s="1" t="str">
        <f>IFERROR(__xludf.DUMMYFUNCTION("""COMPUTED_VALUE"""),"This will be hard to do, but if it is the right company I would try")</f>
        <v>This will be hard to do, but if it is the right company I would try</v>
      </c>
      <c r="H996" s="1" t="str">
        <f>IFERROR(__xludf.DUMMYFUNCTION("""COMPUTED_VALUE"""),"Yes")</f>
        <v>Yes</v>
      </c>
      <c r="I996" s="1" t="str">
        <f>IFERROR(__xludf.DUMMYFUNCTION("""COMPUTED_VALUE"""),"Will NOT work for them")</f>
        <v>Will NOT work for them</v>
      </c>
      <c r="J996" s="1">
        <f>IFERROR(__xludf.DUMMYFUNCTION("""COMPUTED_VALUE"""),8.0)</f>
        <v>8</v>
      </c>
      <c r="K996" s="1" t="str">
        <f>IFERROR(__xludf.DUMMYFUNCTION("""COMPUTED_VALUE"""),"Hybrid Working Environment with more than 15 days a month at office")</f>
        <v>Hybrid Working Environment with more than 15 days a month at office</v>
      </c>
      <c r="L9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96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996" s="1" t="str">
        <f>IFERROR(__xludf.DUMMYFUNCTION("""COMPUTED_VALUE"""),"Manager who explains what is expected, sets a goal and helps achieve it")</f>
        <v>Manager who explains what is expected, sets a goal and helps achieve it</v>
      </c>
      <c r="P996" s="1" t="str">
        <f>IFERROR(__xludf.DUMMYFUNCTION("""COMPUTED_VALUE"""),"Work with 2 to 3 people in my team, Work with 5 to 6 people in my team")</f>
        <v>Work with 2 to 3 people in my team, Work with 5 to 6 people in my team</v>
      </c>
      <c r="Q996" s="1" t="str">
        <f>IFERROR(__xludf.DUMMYFUNCTION("""COMPUTED_VALUE"""),"I have NO other choice")</f>
        <v>I have NO other choice</v>
      </c>
      <c r="R996" s="1" t="str">
        <f>IFERROR(__xludf.DUMMYFUNCTION("""COMPUTED_VALUE"""),"No way")</f>
        <v>No way</v>
      </c>
      <c r="S996" s="1"/>
    </row>
    <row r="997">
      <c r="A997" s="2">
        <f>IFERROR(__xludf.DUMMYFUNCTION("""COMPUTED_VALUE"""),45043.883420011574)</f>
        <v>45043.88342</v>
      </c>
      <c r="B997" s="1" t="str">
        <f>IFERROR(__xludf.DUMMYFUNCTION("""COMPUTED_VALUE"""),"India")</f>
        <v>India</v>
      </c>
      <c r="C997" s="1">
        <f>IFERROR(__xludf.DUMMYFUNCTION("""COMPUTED_VALUE"""),503001.0)</f>
        <v>503001</v>
      </c>
      <c r="D997" s="1" t="str">
        <f>IFERROR(__xludf.DUMMYFUNCTION("""COMPUTED_VALUE"""),"Male")</f>
        <v>Male</v>
      </c>
      <c r="E997" s="1" t="str">
        <f>IFERROR(__xludf.DUMMYFUNCTION("""COMPUTED_VALUE"""),"Influencers who had successful careers")</f>
        <v>Influencers who had successful careers</v>
      </c>
      <c r="F997" s="1" t="str">
        <f>IFERROR(__xludf.DUMMYFUNCTION("""COMPUTED_VALUE"""),"No I would not be pursuing Higher Education outside of India")</f>
        <v>No I would not be pursuing Higher Education outside of India</v>
      </c>
      <c r="G997" s="1" t="str">
        <f>IFERROR(__xludf.DUMMYFUNCTION("""COMPUTED_VALUE"""),"This will be hard to do, but if it is the right company I would try")</f>
        <v>This will be hard to do, but if it is the right company I would try</v>
      </c>
      <c r="H997" s="1" t="str">
        <f>IFERROR(__xludf.DUMMYFUNCTION("""COMPUTED_VALUE"""),"Yes")</f>
        <v>Yes</v>
      </c>
      <c r="I997" s="1" t="str">
        <f>IFERROR(__xludf.DUMMYFUNCTION("""COMPUTED_VALUE"""),"Will work for them")</f>
        <v>Will work for them</v>
      </c>
      <c r="J997" s="1">
        <f>IFERROR(__xludf.DUMMYFUNCTION("""COMPUTED_VALUE"""),4.0)</f>
        <v>4</v>
      </c>
      <c r="K997" s="1" t="str">
        <f>IFERROR(__xludf.DUMMYFUNCTION("""COMPUTED_VALUE"""),"Hybrid Working Environment with more than 15 days a month at office")</f>
        <v>Hybrid Working Environment with more than 15 days a month at office</v>
      </c>
      <c r="L9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97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997" s="1" t="str">
        <f>IFERROR(__xludf.DUMMYFUNCTION("""COMPUTED_VALUE"""),"Manager who explains what is expected, sets a goal and helps achieve it")</f>
        <v>Manager who explains what is expected, sets a goal and helps achieve it</v>
      </c>
      <c r="P997" s="1" t="str">
        <f>IFERROR(__xludf.DUMMYFUNCTION("""COMPUTED_VALUE"""),"Work with 2 to 3 people in my team")</f>
        <v>Work with 2 to 3 people in my team</v>
      </c>
      <c r="Q997" s="1" t="str">
        <f>IFERROR(__xludf.DUMMYFUNCTION("""COMPUTED_VALUE"""),"Yes, I Understand this is gonna happen everywhere")</f>
        <v>Yes, I Understand this is gonna happen everywhere</v>
      </c>
      <c r="R997" s="1" t="str">
        <f>IFERROR(__xludf.DUMMYFUNCTION("""COMPUTED_VALUE"""),"This will be hard to do, but if it is the right company I would try")</f>
        <v>This will be hard to do, but if it is the right company I would try</v>
      </c>
      <c r="S997" s="1"/>
    </row>
    <row r="998">
      <c r="A998" s="2">
        <f>IFERROR(__xludf.DUMMYFUNCTION("""COMPUTED_VALUE"""),45043.88351747685)</f>
        <v>45043.88352</v>
      </c>
      <c r="B998" s="1" t="str">
        <f>IFERROR(__xludf.DUMMYFUNCTION("""COMPUTED_VALUE"""),"India")</f>
        <v>India</v>
      </c>
      <c r="C998" s="1">
        <f>IFERROR(__xludf.DUMMYFUNCTION("""COMPUTED_VALUE"""),453441.0)</f>
        <v>453441</v>
      </c>
      <c r="D998" s="1" t="str">
        <f>IFERROR(__xludf.DUMMYFUNCTION("""COMPUTED_VALUE"""),"Female")</f>
        <v>Female</v>
      </c>
      <c r="E998" s="1" t="str">
        <f>IFERROR(__xludf.DUMMYFUNCTION("""COMPUTED_VALUE"""),"People who have changed the world for better")</f>
        <v>People who have changed the world for better</v>
      </c>
      <c r="F998" s="1" t="str">
        <f>IFERROR(__xludf.DUMMYFUNCTION("""COMPUTED_VALUE"""),"Yes, I will earn and do that")</f>
        <v>Yes, I will earn and do that</v>
      </c>
      <c r="G998" s="1" t="str">
        <f>IFERROR(__xludf.DUMMYFUNCTION("""COMPUTED_VALUE"""),"Will work for 3 years or more")</f>
        <v>Will work for 3 years or more</v>
      </c>
      <c r="H998" s="1" t="str">
        <f>IFERROR(__xludf.DUMMYFUNCTION("""COMPUTED_VALUE"""),"No")</f>
        <v>No</v>
      </c>
      <c r="I998" s="1" t="str">
        <f>IFERROR(__xludf.DUMMYFUNCTION("""COMPUTED_VALUE"""),"Will NOT work for them")</f>
        <v>Will NOT work for them</v>
      </c>
      <c r="J998" s="1">
        <f>IFERROR(__xludf.DUMMYFUNCTION("""COMPUTED_VALUE"""),2.0)</f>
        <v>2</v>
      </c>
      <c r="K998" s="1" t="str">
        <f>IFERROR(__xludf.DUMMYFUNCTION("""COMPUTED_VALUE"""),"Fully Remote with Options to travel as and when needed")</f>
        <v>Fully Remote with Options to travel as and when needed</v>
      </c>
      <c r="L998" s="1" t="str">
        <f>IFERROR(__xludf.DUMMYFUNCTION("""COMPUTED_VALUE"""),"Employer who rewards learning and enables that environment")</f>
        <v>Employer who rewards learning and enables that environment</v>
      </c>
      <c r="M99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98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998" s="1" t="str">
        <f>IFERROR(__xludf.DUMMYFUNCTION("""COMPUTED_VALUE"""),"Manager who explains what is expected, sets a goal and helps achieve it")</f>
        <v>Manager who explains what is expected, sets a goal and helps achieve it</v>
      </c>
      <c r="P998" s="1" t="str">
        <f>IFERROR(__xludf.DUMMYFUNCTION("""COMPUTED_VALUE"""),"Work with 2 to 3 people in my team, Work with 5 to 6 people in my team")</f>
        <v>Work with 2 to 3 people in my team, Work with 5 to 6 people in my team</v>
      </c>
      <c r="Q998" s="1" t="str">
        <f>IFERROR(__xludf.DUMMYFUNCTION("""COMPUTED_VALUE"""),"No")</f>
        <v>No</v>
      </c>
      <c r="R998" s="1" t="str">
        <f>IFERROR(__xludf.DUMMYFUNCTION("""COMPUTED_VALUE"""),"Will work for 7 years or more")</f>
        <v>Will work for 7 years or more</v>
      </c>
      <c r="S998" s="1"/>
    </row>
    <row r="999">
      <c r="A999" s="2">
        <f>IFERROR(__xludf.DUMMYFUNCTION("""COMPUTED_VALUE"""),45043.8836455787)</f>
        <v>45043.88365</v>
      </c>
      <c r="B999" s="1" t="str">
        <f>IFERROR(__xludf.DUMMYFUNCTION("""COMPUTED_VALUE"""),"India")</f>
        <v>India</v>
      </c>
      <c r="C999" s="1">
        <f>IFERROR(__xludf.DUMMYFUNCTION("""COMPUTED_VALUE"""),761001.0)</f>
        <v>761001</v>
      </c>
      <c r="D999" s="1" t="str">
        <f>IFERROR(__xludf.DUMMYFUNCTION("""COMPUTED_VALUE"""),"Male")</f>
        <v>Male</v>
      </c>
      <c r="E999" s="1" t="str">
        <f>IFERROR(__xludf.DUMMYFUNCTION("""COMPUTED_VALUE"""),"People from my circle, but not family members")</f>
        <v>People from my circle, but not family members</v>
      </c>
      <c r="F999" s="1" t="str">
        <f>IFERROR(__xludf.DUMMYFUNCTION("""COMPUTED_VALUE"""),"No I would not be pursuing Higher Education outside of India")</f>
        <v>No I would not be pursuing Higher Education outside of India</v>
      </c>
      <c r="G999" s="1" t="str">
        <f>IFERROR(__xludf.DUMMYFUNCTION("""COMPUTED_VALUE"""),"Will work for 3 years or more")</f>
        <v>Will work for 3 years or more</v>
      </c>
      <c r="H999" s="1" t="str">
        <f>IFERROR(__xludf.DUMMYFUNCTION("""COMPUTED_VALUE"""),"No")</f>
        <v>No</v>
      </c>
      <c r="I999" s="1" t="str">
        <f>IFERROR(__xludf.DUMMYFUNCTION("""COMPUTED_VALUE"""),"Will NOT work for them")</f>
        <v>Will NOT work for them</v>
      </c>
      <c r="J999" s="1">
        <f>IFERROR(__xludf.DUMMYFUNCTION("""COMPUTED_VALUE"""),7.0)</f>
        <v>7</v>
      </c>
      <c r="K999" s="1" t="str">
        <f>IFERROR(__xludf.DUMMYFUNCTION("""COMPUTED_VALUE"""),"Hybrid Working Environment with more than 15 days a month at office")</f>
        <v>Hybrid Working Environment with more than 15 days a month at office</v>
      </c>
      <c r="L9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99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999" s="1" t="str">
        <f>IFERROR(__xludf.DUMMYFUNCTION("""COMPUTED_VALUE"""),"Manager who explains what is expected, sets a goal and helps achieve it")</f>
        <v>Manager who explains what is expected, sets a goal and helps achieve it</v>
      </c>
      <c r="P999" s="1" t="str">
        <f>IFERROR(__xludf.DUMMYFUNCTION("""COMPUTED_VALUE"""),"Work with 2 to 3 people in my team")</f>
        <v>Work with 2 to 3 people in my team</v>
      </c>
      <c r="Q999" s="1" t="str">
        <f>IFERROR(__xludf.DUMMYFUNCTION("""COMPUTED_VALUE"""),"I have NO other choice")</f>
        <v>I have NO other choice</v>
      </c>
      <c r="R999" s="1" t="str">
        <f>IFERROR(__xludf.DUMMYFUNCTION("""COMPUTED_VALUE"""),"This will be hard to do, but if it is the right company I would try")</f>
        <v>This will be hard to do, but if it is the right company I would try</v>
      </c>
      <c r="S999" s="1"/>
    </row>
    <row r="1000">
      <c r="A1000" s="2">
        <f>IFERROR(__xludf.DUMMYFUNCTION("""COMPUTED_VALUE"""),45043.88377428241)</f>
        <v>45043.88377</v>
      </c>
      <c r="B1000" s="1" t="str">
        <f>IFERROR(__xludf.DUMMYFUNCTION("""COMPUTED_VALUE"""),"India")</f>
        <v>India</v>
      </c>
      <c r="C1000" s="1">
        <f>IFERROR(__xludf.DUMMYFUNCTION("""COMPUTED_VALUE"""),440030.0)</f>
        <v>440030</v>
      </c>
      <c r="D1000" s="1" t="str">
        <f>IFERROR(__xludf.DUMMYFUNCTION("""COMPUTED_VALUE"""),"Male")</f>
        <v>Male</v>
      </c>
      <c r="E1000" s="1" t="str">
        <f>IFERROR(__xludf.DUMMYFUNCTION("""COMPUTED_VALUE"""),"Influencers who had successful careers")</f>
        <v>Influencers who had successful careers</v>
      </c>
      <c r="F1000" s="1" t="str">
        <f>IFERROR(__xludf.DUMMYFUNCTION("""COMPUTED_VALUE"""),"Yes, I will earn and do that")</f>
        <v>Yes, I will earn and do that</v>
      </c>
      <c r="G1000" s="1" t="str">
        <f>IFERROR(__xludf.DUMMYFUNCTION("""COMPUTED_VALUE"""),"This will be hard to do, but if it is the right company I would try")</f>
        <v>This will be hard to do, but if it is the right company I would try</v>
      </c>
      <c r="H1000" s="1" t="str">
        <f>IFERROR(__xludf.DUMMYFUNCTION("""COMPUTED_VALUE"""),"No")</f>
        <v>No</v>
      </c>
      <c r="I1000" s="1" t="str">
        <f>IFERROR(__xludf.DUMMYFUNCTION("""COMPUTED_VALUE"""),"Will NOT work for them")</f>
        <v>Will NOT work for them</v>
      </c>
      <c r="J1000" s="1">
        <f>IFERROR(__xludf.DUMMYFUNCTION("""COMPUTED_VALUE"""),5.0)</f>
        <v>5</v>
      </c>
      <c r="K1000" s="1" t="str">
        <f>IFERROR(__xludf.DUMMYFUNCTION("""COMPUTED_VALUE"""),"Hybrid Working Environment with more than 15 days a month at office")</f>
        <v>Hybrid Working Environment with more than 15 days a month at office</v>
      </c>
      <c r="L10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00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000" s="1" t="str">
        <f>IFERROR(__xludf.DUMMYFUNCTION("""COMPUTED_VALUE"""),"Manager who explains what is expected, sets a goal and helps achieve it")</f>
        <v>Manager who explains what is expected, sets a goal and helps achieve it</v>
      </c>
      <c r="P1000" s="1" t="str">
        <f>IFERROR(__xludf.DUMMYFUNCTION("""COMPUTED_VALUE"""),"Work with 5 to 6 people in my team")</f>
        <v>Work with 5 to 6 people in my team</v>
      </c>
      <c r="Q1000" s="1" t="str">
        <f>IFERROR(__xludf.DUMMYFUNCTION("""COMPUTED_VALUE"""),"Yes, I Understand this is gonna happen everywhere")</f>
        <v>Yes, I Understand this is gonna happen everywhere</v>
      </c>
      <c r="R1000" s="1" t="str">
        <f>IFERROR(__xludf.DUMMYFUNCTION("""COMPUTED_VALUE"""),"This will be hard to do, but if it is the right company I would try")</f>
        <v>This will be hard to do, but if it is the right company I would try</v>
      </c>
      <c r="S1000" s="1"/>
    </row>
    <row r="1001">
      <c r="A1001" s="2">
        <f>IFERROR(__xludf.DUMMYFUNCTION("""COMPUTED_VALUE"""),45043.88414385417)</f>
        <v>45043.88414</v>
      </c>
      <c r="B1001" s="1" t="str">
        <f>IFERROR(__xludf.DUMMYFUNCTION("""COMPUTED_VALUE"""),"India")</f>
        <v>India</v>
      </c>
      <c r="C1001" s="1">
        <f>IFERROR(__xludf.DUMMYFUNCTION("""COMPUTED_VALUE"""),500068.0)</f>
        <v>500068</v>
      </c>
      <c r="D1001" s="1" t="str">
        <f>IFERROR(__xludf.DUMMYFUNCTION("""COMPUTED_VALUE"""),"Male")</f>
        <v>Male</v>
      </c>
      <c r="E1001" s="1" t="str">
        <f>IFERROR(__xludf.DUMMYFUNCTION("""COMPUTED_VALUE"""),"Influencers who had successful careers")</f>
        <v>Influencers who had successful careers</v>
      </c>
      <c r="F1001" s="1" t="str">
        <f>IFERROR(__xludf.DUMMYFUNCTION("""COMPUTED_VALUE"""),"Yes, I will earn and do that")</f>
        <v>Yes, I will earn and do that</v>
      </c>
      <c r="G1001" s="1" t="str">
        <f>IFERROR(__xludf.DUMMYFUNCTION("""COMPUTED_VALUE"""),"Will work for 3 years or more")</f>
        <v>Will work for 3 years or more</v>
      </c>
      <c r="H1001" s="1" t="str">
        <f>IFERROR(__xludf.DUMMYFUNCTION("""COMPUTED_VALUE"""),"No")</f>
        <v>No</v>
      </c>
      <c r="I1001" s="1" t="str">
        <f>IFERROR(__xludf.DUMMYFUNCTION("""COMPUTED_VALUE"""),"Will NOT work for them")</f>
        <v>Will NOT work for them</v>
      </c>
      <c r="J1001" s="1">
        <f>IFERROR(__xludf.DUMMYFUNCTION("""COMPUTED_VALUE"""),2.0)</f>
        <v>2</v>
      </c>
      <c r="K1001" s="1" t="str">
        <f>IFERROR(__xludf.DUMMYFUNCTION("""COMPUTED_VALUE"""),"Hybrid Working Environment with more than 15 days a month at office")</f>
        <v>Hybrid Working Environment with more than 15 days a month at office</v>
      </c>
      <c r="L10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01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001" s="1" t="str">
        <f>IFERROR(__xludf.DUMMYFUNCTION("""COMPUTED_VALUE"""),"Manager who explains what is expected, sets a goal and helps achieve it")</f>
        <v>Manager who explains what is expected, sets a goal and helps achieve it</v>
      </c>
      <c r="P1001" s="1" t="str">
        <f>IFERROR(__xludf.DUMMYFUNCTION("""COMPUTED_VALUE"""),"Work with 2 to 3 people in my team")</f>
        <v>Work with 2 to 3 people in my team</v>
      </c>
      <c r="Q1001" s="1" t="str">
        <f>IFERROR(__xludf.DUMMYFUNCTION("""COMPUTED_VALUE"""),"Yes, I Understand this is gonna happen everywhere")</f>
        <v>Yes, I Understand this is gonna happen everywhere</v>
      </c>
      <c r="R1001" s="1" t="str">
        <f>IFERROR(__xludf.DUMMYFUNCTION("""COMPUTED_VALUE"""),"This will be hard to do, but if it is the right company I would try")</f>
        <v>This will be hard to do, but if it is the right company I would try</v>
      </c>
      <c r="S1001" s="1"/>
    </row>
    <row r="1002">
      <c r="A1002" s="2">
        <f>IFERROR(__xludf.DUMMYFUNCTION("""COMPUTED_VALUE"""),45043.88440943287)</f>
        <v>45043.88441</v>
      </c>
      <c r="B1002" s="1" t="str">
        <f>IFERROR(__xludf.DUMMYFUNCTION("""COMPUTED_VALUE"""),"India")</f>
        <v>India</v>
      </c>
      <c r="C1002" s="1">
        <f>IFERROR(__xludf.DUMMYFUNCTION("""COMPUTED_VALUE"""),500072.0)</f>
        <v>500072</v>
      </c>
      <c r="D1002" s="1" t="str">
        <f>IFERROR(__xludf.DUMMYFUNCTION("""COMPUTED_VALUE"""),"Female")</f>
        <v>Female</v>
      </c>
      <c r="E1002" s="1" t="str">
        <f>IFERROR(__xludf.DUMMYFUNCTION("""COMPUTED_VALUE"""),"People who have changed the world for better")</f>
        <v>People who have changed the world for better</v>
      </c>
      <c r="F1002" s="1" t="str">
        <f>IFERROR(__xludf.DUMMYFUNCTION("""COMPUTED_VALUE"""),"No, But if someone could bare the cost I will")</f>
        <v>No, But if someone could bare the cost I will</v>
      </c>
      <c r="G1002" s="1" t="str">
        <f>IFERROR(__xludf.DUMMYFUNCTION("""COMPUTED_VALUE"""),"Will work for 3 years or more")</f>
        <v>Will work for 3 years or more</v>
      </c>
      <c r="H1002" s="1" t="str">
        <f>IFERROR(__xludf.DUMMYFUNCTION("""COMPUTED_VALUE"""),"Yes")</f>
        <v>Yes</v>
      </c>
      <c r="I1002" s="1" t="str">
        <f>IFERROR(__xludf.DUMMYFUNCTION("""COMPUTED_VALUE"""),"Will work for them")</f>
        <v>Will work for them</v>
      </c>
      <c r="J1002" s="1">
        <f>IFERROR(__xludf.DUMMYFUNCTION("""COMPUTED_VALUE"""),10.0)</f>
        <v>10</v>
      </c>
      <c r="K1002" s="1" t="str">
        <f>IFERROR(__xludf.DUMMYFUNCTION("""COMPUTED_VALUE"""),"Fully Remote with Options to travel as and when needed")</f>
        <v>Fully Remote with Options to travel as and when needed</v>
      </c>
      <c r="L10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02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1002" s="1" t="str">
        <f>IFERROR(__xludf.DUMMYFUNCTION("""COMPUTED_VALUE"""),"Manager who explains what is expected, sets a goal and helps achieve it")</f>
        <v>Manager who explains what is expected, sets a goal and helps achieve it</v>
      </c>
      <c r="P1002" s="1" t="str">
        <f>IFERROR(__xludf.DUMMYFUNCTION("""COMPUTED_VALUE"""),"Work alone, Work with 2 to 3 people in my team")</f>
        <v>Work alone, Work with 2 to 3 people in my team</v>
      </c>
      <c r="Q1002" s="1" t="str">
        <f>IFERROR(__xludf.DUMMYFUNCTION("""COMPUTED_VALUE"""),"Yes, I Understand this is gonna happen everywhere")</f>
        <v>Yes, I Understand this is gonna happen everywhere</v>
      </c>
      <c r="R1002" s="1" t="str">
        <f>IFERROR(__xludf.DUMMYFUNCTION("""COMPUTED_VALUE"""),"This will be hard to do, but if it is the right company I would try")</f>
        <v>This will be hard to do, but if it is the right company I would try</v>
      </c>
      <c r="S1002" s="1"/>
    </row>
    <row r="1003">
      <c r="A1003" s="2">
        <f>IFERROR(__xludf.DUMMYFUNCTION("""COMPUTED_VALUE"""),45043.88470653935)</f>
        <v>45043.88471</v>
      </c>
      <c r="B1003" s="1" t="str">
        <f>IFERROR(__xludf.DUMMYFUNCTION("""COMPUTED_VALUE"""),"India")</f>
        <v>India</v>
      </c>
      <c r="C1003" s="1">
        <f>IFERROR(__xludf.DUMMYFUNCTION("""COMPUTED_VALUE"""),509216.0)</f>
        <v>509216</v>
      </c>
      <c r="D1003" s="1" t="str">
        <f>IFERROR(__xludf.DUMMYFUNCTION("""COMPUTED_VALUE"""),"Male")</f>
        <v>Male</v>
      </c>
      <c r="E1003" s="1" t="str">
        <f>IFERROR(__xludf.DUMMYFUNCTION("""COMPUTED_VALUE"""),"Influencers who had successful careers")</f>
        <v>Influencers who had successful careers</v>
      </c>
      <c r="F1003" s="1" t="str">
        <f>IFERROR(__xludf.DUMMYFUNCTION("""COMPUTED_VALUE"""),"Yes, I will earn and do that")</f>
        <v>Yes, I will earn and do that</v>
      </c>
      <c r="G1003" s="1" t="str">
        <f>IFERROR(__xludf.DUMMYFUNCTION("""COMPUTED_VALUE"""),"Will work for 3 years or more")</f>
        <v>Will work for 3 years or more</v>
      </c>
      <c r="H1003" s="1" t="str">
        <f>IFERROR(__xludf.DUMMYFUNCTION("""COMPUTED_VALUE"""),"No")</f>
        <v>No</v>
      </c>
      <c r="I1003" s="1" t="str">
        <f>IFERROR(__xludf.DUMMYFUNCTION("""COMPUTED_VALUE"""),"Will NOT work for them")</f>
        <v>Will NOT work for them</v>
      </c>
      <c r="J1003" s="1">
        <f>IFERROR(__xludf.DUMMYFUNCTION("""COMPUTED_VALUE"""),5.0)</f>
        <v>5</v>
      </c>
      <c r="K1003" s="1" t="str">
        <f>IFERROR(__xludf.DUMMYFUNCTION("""COMPUTED_VALUE"""),"Hybrid Working Environment with more than 15 days a month at office")</f>
        <v>Hybrid Working Environment with more than 15 days a month at office</v>
      </c>
      <c r="L10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03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003" s="1" t="str">
        <f>IFERROR(__xludf.DUMMYFUNCTION("""COMPUTED_VALUE"""),"Manager who sets goal and helps me achieve it")</f>
        <v>Manager who sets goal and helps me achieve it</v>
      </c>
      <c r="P1003" s="1" t="str">
        <f>IFERROR(__xludf.DUMMYFUNCTION("""COMPUTED_VALUE"""),"Work with 5 to 6 people in my team")</f>
        <v>Work with 5 to 6 people in my team</v>
      </c>
      <c r="Q1003" s="1" t="str">
        <f>IFERROR(__xludf.DUMMYFUNCTION("""COMPUTED_VALUE"""),"No")</f>
        <v>No</v>
      </c>
      <c r="R1003" s="1" t="str">
        <f>IFERROR(__xludf.DUMMYFUNCTION("""COMPUTED_VALUE"""),"This will be hard to do, but if it is the right company I would try")</f>
        <v>This will be hard to do, but if it is the right company I would try</v>
      </c>
      <c r="S1003" s="1"/>
    </row>
    <row r="1004">
      <c r="A1004" s="2">
        <f>IFERROR(__xludf.DUMMYFUNCTION("""COMPUTED_VALUE"""),45043.88705737269)</f>
        <v>45043.88706</v>
      </c>
      <c r="B1004" s="1" t="str">
        <f>IFERROR(__xludf.DUMMYFUNCTION("""COMPUTED_VALUE"""),"India")</f>
        <v>India</v>
      </c>
      <c r="C1004" s="1">
        <f>IFERROR(__xludf.DUMMYFUNCTION("""COMPUTED_VALUE"""),781012.0)</f>
        <v>781012</v>
      </c>
      <c r="D1004" s="1" t="str">
        <f>IFERROR(__xludf.DUMMYFUNCTION("""COMPUTED_VALUE"""),"Female")</f>
        <v>Female</v>
      </c>
      <c r="E1004" s="1" t="str">
        <f>IFERROR(__xludf.DUMMYFUNCTION("""COMPUTED_VALUE"""),"Influencers who had successful careers")</f>
        <v>Influencers who had successful careers</v>
      </c>
      <c r="F1004" s="1" t="str">
        <f>IFERROR(__xludf.DUMMYFUNCTION("""COMPUTED_VALUE"""),"Yes, I will earn and do that")</f>
        <v>Yes, I will earn and do that</v>
      </c>
      <c r="G1004" s="1" t="str">
        <f>IFERROR(__xludf.DUMMYFUNCTION("""COMPUTED_VALUE"""),"This will be hard to do, but if it is the right company I would try")</f>
        <v>This will be hard to do, but if it is the right company I would try</v>
      </c>
      <c r="H1004" s="1" t="str">
        <f>IFERROR(__xludf.DUMMYFUNCTION("""COMPUTED_VALUE"""),"No")</f>
        <v>No</v>
      </c>
      <c r="I1004" s="1" t="str">
        <f>IFERROR(__xludf.DUMMYFUNCTION("""COMPUTED_VALUE"""),"Will NOT work for them")</f>
        <v>Will NOT work for them</v>
      </c>
      <c r="J1004" s="1">
        <f>IFERROR(__xludf.DUMMYFUNCTION("""COMPUTED_VALUE"""),3.0)</f>
        <v>3</v>
      </c>
      <c r="K1004" s="1" t="str">
        <f>IFERROR(__xludf.DUMMYFUNCTION("""COMPUTED_VALUE"""),"Fully Remote with Options to travel as and when needed")</f>
        <v>Fully Remote with Options to travel as and when needed</v>
      </c>
      <c r="L10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04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004" s="1" t="str">
        <f>IFERROR(__xludf.DUMMYFUNCTION("""COMPUTED_VALUE"""),"Manager who explains what is expected, sets a goal and helps achieve it")</f>
        <v>Manager who explains what is expected, sets a goal and helps achieve it</v>
      </c>
      <c r="P1004" s="1" t="str">
        <f>IFERROR(__xludf.DUMMYFUNCTION("""COMPUTED_VALUE"""),"Work with 2 to 3 people in my team")</f>
        <v>Work with 2 to 3 people in my team</v>
      </c>
      <c r="Q1004" s="1" t="str">
        <f>IFERROR(__xludf.DUMMYFUNCTION("""COMPUTED_VALUE"""),"No")</f>
        <v>No</v>
      </c>
      <c r="R1004" s="1" t="str">
        <f>IFERROR(__xludf.DUMMYFUNCTION("""COMPUTED_VALUE"""),"This will be hard to do, but if it is the right company I would try")</f>
        <v>This will be hard to do, but if it is the right company I would try</v>
      </c>
      <c r="S1004" s="1"/>
    </row>
    <row r="1005">
      <c r="A1005" s="2">
        <f>IFERROR(__xludf.DUMMYFUNCTION("""COMPUTED_VALUE"""),45043.88751422454)</f>
        <v>45043.88751</v>
      </c>
      <c r="B1005" s="1" t="str">
        <f>IFERROR(__xludf.DUMMYFUNCTION("""COMPUTED_VALUE"""),"India")</f>
        <v>India</v>
      </c>
      <c r="C1005" s="1">
        <f>IFERROR(__xludf.DUMMYFUNCTION("""COMPUTED_VALUE"""),560036.0)</f>
        <v>560036</v>
      </c>
      <c r="D1005" s="1" t="str">
        <f>IFERROR(__xludf.DUMMYFUNCTION("""COMPUTED_VALUE"""),"Female")</f>
        <v>Female</v>
      </c>
      <c r="E1005" s="1" t="str">
        <f>IFERROR(__xludf.DUMMYFUNCTION("""COMPUTED_VALUE"""),"Influencers who had successful careers")</f>
        <v>Influencers who had successful careers</v>
      </c>
      <c r="F1005" s="1" t="str">
        <f>IFERROR(__xludf.DUMMYFUNCTION("""COMPUTED_VALUE"""),"No I would not be pursuing Higher Education outside of India")</f>
        <v>No I would not be pursuing Higher Education outside of India</v>
      </c>
      <c r="G1005" s="1" t="str">
        <f>IFERROR(__xludf.DUMMYFUNCTION("""COMPUTED_VALUE"""),"Will work for 3 years or more")</f>
        <v>Will work for 3 years or more</v>
      </c>
      <c r="H1005" s="1" t="str">
        <f>IFERROR(__xludf.DUMMYFUNCTION("""COMPUTED_VALUE"""),"No")</f>
        <v>No</v>
      </c>
      <c r="I1005" s="1" t="str">
        <f>IFERROR(__xludf.DUMMYFUNCTION("""COMPUTED_VALUE"""),"Will NOT work for them")</f>
        <v>Will NOT work for them</v>
      </c>
      <c r="J1005" s="1">
        <f>IFERROR(__xludf.DUMMYFUNCTION("""COMPUTED_VALUE"""),2.0)</f>
        <v>2</v>
      </c>
      <c r="K1005" s="1" t="str">
        <f>IFERROR(__xludf.DUMMYFUNCTION("""COMPUTED_VALUE"""),"Hybrid Working Environment with less than 3 days a month at office")</f>
        <v>Hybrid Working Environment with less than 3 days a month at office</v>
      </c>
      <c r="L10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005" s="1" t="str">
        <f>IFERROR(__xludf.DUMMYFUNCTION("""COMPUTED_VALUE"""),"Manage and drive End-to-End Projects or Products, Look deeply into Data and generate insights, Work as a freelancer and do my thing my way, Become a content Creator in some platform")</f>
        <v>Manage and drive End-to-End Projects or Products, Look deeply into Data and generate insights, Work as a freelancer and do my thing my way, Become a content Creator in some platform</v>
      </c>
      <c r="O1005" s="1" t="str">
        <f>IFERROR(__xludf.DUMMYFUNCTION("""COMPUTED_VALUE"""),"Manager who explains what is expected, sets a goal and helps achieve it")</f>
        <v>Manager who explains what is expected, sets a goal and helps achieve it</v>
      </c>
      <c r="P100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05" s="1" t="str">
        <f>IFERROR(__xludf.DUMMYFUNCTION("""COMPUTED_VALUE"""),"No")</f>
        <v>No</v>
      </c>
      <c r="R1005" s="1" t="str">
        <f>IFERROR(__xludf.DUMMYFUNCTION("""COMPUTED_VALUE"""),"This will be hard to do, but if it is the right company I would try")</f>
        <v>This will be hard to do, but if it is the right company I would try</v>
      </c>
      <c r="S1005" s="1"/>
    </row>
    <row r="1006">
      <c r="A1006" s="2">
        <f>IFERROR(__xludf.DUMMYFUNCTION("""COMPUTED_VALUE"""),45043.88786216435)</f>
        <v>45043.88786</v>
      </c>
      <c r="B1006" s="1" t="str">
        <f>IFERROR(__xludf.DUMMYFUNCTION("""COMPUTED_VALUE"""),"India")</f>
        <v>India</v>
      </c>
      <c r="C1006" s="1">
        <f>IFERROR(__xludf.DUMMYFUNCTION("""COMPUTED_VALUE"""),500077.0)</f>
        <v>500077</v>
      </c>
      <c r="D1006" s="1" t="str">
        <f>IFERROR(__xludf.DUMMYFUNCTION("""COMPUTED_VALUE"""),"Female")</f>
        <v>Female</v>
      </c>
      <c r="E1006" s="1" t="str">
        <f>IFERROR(__xludf.DUMMYFUNCTION("""COMPUTED_VALUE"""),"People from my circle, but not family members")</f>
        <v>People from my circle, but not family members</v>
      </c>
      <c r="F1006" s="1" t="str">
        <f>IFERROR(__xludf.DUMMYFUNCTION("""COMPUTED_VALUE"""),"Yes, I will earn and do that")</f>
        <v>Yes, I will earn and do that</v>
      </c>
      <c r="G1006" s="1" t="str">
        <f>IFERROR(__xludf.DUMMYFUNCTION("""COMPUTED_VALUE"""),"Will work for 3 years or more")</f>
        <v>Will work for 3 years or more</v>
      </c>
      <c r="H1006" s="1" t="str">
        <f>IFERROR(__xludf.DUMMYFUNCTION("""COMPUTED_VALUE"""),"No")</f>
        <v>No</v>
      </c>
      <c r="I1006" s="1" t="str">
        <f>IFERROR(__xludf.DUMMYFUNCTION("""COMPUTED_VALUE"""),"Will NOT work for them")</f>
        <v>Will NOT work for them</v>
      </c>
      <c r="J1006" s="1">
        <f>IFERROR(__xludf.DUMMYFUNCTION("""COMPUTED_VALUE"""),7.0)</f>
        <v>7</v>
      </c>
      <c r="K1006" s="1" t="str">
        <f>IFERROR(__xludf.DUMMYFUNCTION("""COMPUTED_VALUE"""),"Hybrid Working Environment with less than 3 days a month at office")</f>
        <v>Hybrid Working Environment with less than 3 days a month at office</v>
      </c>
      <c r="L10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0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006" s="1" t="str">
        <f>IFERROR(__xludf.DUMMYFUNCTION("""COMPUTED_VALUE"""),"Manager who explains what is expected, sets a goal and helps achieve it")</f>
        <v>Manager who explains what is expected, sets a goal and helps achieve it</v>
      </c>
      <c r="P1006" s="1" t="str">
        <f>IFERROR(__xludf.DUMMYFUNCTION("""COMPUTED_VALUE"""),"Work with 5 to 6 people in my team")</f>
        <v>Work with 5 to 6 people in my team</v>
      </c>
      <c r="Q1006" s="1" t="str">
        <f>IFERROR(__xludf.DUMMYFUNCTION("""COMPUTED_VALUE"""),"Yes, I Understand this is gonna happen everywhere")</f>
        <v>Yes, I Understand this is gonna happen everywhere</v>
      </c>
      <c r="R1006" s="1" t="str">
        <f>IFERROR(__xludf.DUMMYFUNCTION("""COMPUTED_VALUE"""),"This will be hard to do, but if it is the right company I would try")</f>
        <v>This will be hard to do, but if it is the right company I would try</v>
      </c>
      <c r="S1006" s="1"/>
    </row>
    <row r="1007">
      <c r="A1007" s="2">
        <f>IFERROR(__xludf.DUMMYFUNCTION("""COMPUTED_VALUE"""),45043.88952416666)</f>
        <v>45043.88952</v>
      </c>
      <c r="B1007" s="1" t="str">
        <f>IFERROR(__xludf.DUMMYFUNCTION("""COMPUTED_VALUE"""),"India")</f>
        <v>India</v>
      </c>
      <c r="C1007" s="1">
        <f>IFERROR(__xludf.DUMMYFUNCTION("""COMPUTED_VALUE"""),364710.0)</f>
        <v>364710</v>
      </c>
      <c r="D1007" s="1" t="str">
        <f>IFERROR(__xludf.DUMMYFUNCTION("""COMPUTED_VALUE"""),"Female")</f>
        <v>Female</v>
      </c>
      <c r="E1007" s="1" t="str">
        <f>IFERROR(__xludf.DUMMYFUNCTION("""COMPUTED_VALUE"""),"My Parents")</f>
        <v>My Parents</v>
      </c>
      <c r="F1007" s="1" t="str">
        <f>IFERROR(__xludf.DUMMYFUNCTION("""COMPUTED_VALUE"""),"No I would not be pursuing Higher Education outside of India")</f>
        <v>No I would not be pursuing Higher Education outside of India</v>
      </c>
      <c r="G1007" s="1" t="str">
        <f>IFERROR(__xludf.DUMMYFUNCTION("""COMPUTED_VALUE"""),"This will be hard to do, but if it is the right company I would try")</f>
        <v>This will be hard to do, but if it is the right company I would try</v>
      </c>
      <c r="H1007" s="1" t="str">
        <f>IFERROR(__xludf.DUMMYFUNCTION("""COMPUTED_VALUE"""),"No")</f>
        <v>No</v>
      </c>
      <c r="I1007" s="1" t="str">
        <f>IFERROR(__xludf.DUMMYFUNCTION("""COMPUTED_VALUE"""),"Will NOT work for them")</f>
        <v>Will NOT work for them</v>
      </c>
      <c r="J1007" s="1">
        <f>IFERROR(__xludf.DUMMYFUNCTION("""COMPUTED_VALUE"""),4.0)</f>
        <v>4</v>
      </c>
      <c r="K1007" s="1" t="str">
        <f>IFERROR(__xludf.DUMMYFUNCTION("""COMPUTED_VALUE"""),"Hybrid Working Environment with more than 15 days a month at office")</f>
        <v>Hybrid Working Environment with more than 15 days a month at office</v>
      </c>
      <c r="L1007" s="1" t="str">
        <f>IFERROR(__xludf.DUMMYFUNCTION("""COMPUTED_VALUE"""),"Employer who appreciates learning and enables that environment")</f>
        <v>Employer who appreciates learning and enables that environment</v>
      </c>
      <c r="M10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07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007" s="1" t="str">
        <f>IFERROR(__xludf.DUMMYFUNCTION("""COMPUTED_VALUE"""),"Manager who explains what is expected, sets a goal and helps achieve it")</f>
        <v>Manager who explains what is expected, sets a goal and helps achieve it</v>
      </c>
      <c r="P1007" s="1" t="str">
        <f>IFERROR(__xludf.DUMMYFUNCTION("""COMPUTED_VALUE"""),"Work with 2 to 3 people in my team")</f>
        <v>Work with 2 to 3 people in my team</v>
      </c>
      <c r="Q1007" s="1" t="str">
        <f>IFERROR(__xludf.DUMMYFUNCTION("""COMPUTED_VALUE"""),"I have NO other choice")</f>
        <v>I have NO other choice</v>
      </c>
      <c r="R1007" s="1" t="str">
        <f>IFERROR(__xludf.DUMMYFUNCTION("""COMPUTED_VALUE"""),"No way")</f>
        <v>No way</v>
      </c>
      <c r="S1007" s="1"/>
    </row>
    <row r="1008">
      <c r="A1008" s="2">
        <f>IFERROR(__xludf.DUMMYFUNCTION("""COMPUTED_VALUE"""),45043.88981059028)</f>
        <v>45043.88981</v>
      </c>
      <c r="B1008" s="1" t="str">
        <f>IFERROR(__xludf.DUMMYFUNCTION("""COMPUTED_VALUE"""),"India")</f>
        <v>India</v>
      </c>
      <c r="C1008" s="1">
        <f>IFERROR(__xludf.DUMMYFUNCTION("""COMPUTED_VALUE"""),201306.0)</f>
        <v>201306</v>
      </c>
      <c r="D1008" s="1" t="str">
        <f>IFERROR(__xludf.DUMMYFUNCTION("""COMPUTED_VALUE"""),"Female")</f>
        <v>Female</v>
      </c>
      <c r="E1008" s="1" t="str">
        <f>IFERROR(__xludf.DUMMYFUNCTION("""COMPUTED_VALUE"""),"People from my circle, but not family members")</f>
        <v>People from my circle, but not family members</v>
      </c>
      <c r="F1008" s="1" t="str">
        <f>IFERROR(__xludf.DUMMYFUNCTION("""COMPUTED_VALUE"""),"No I would not be pursuing Higher Education outside of India")</f>
        <v>No I would not be pursuing Higher Education outside of India</v>
      </c>
      <c r="G1008" s="1" t="str">
        <f>IFERROR(__xludf.DUMMYFUNCTION("""COMPUTED_VALUE"""),"Will work for 3 years or more")</f>
        <v>Will work for 3 years or more</v>
      </c>
      <c r="H1008" s="1" t="str">
        <f>IFERROR(__xludf.DUMMYFUNCTION("""COMPUTED_VALUE"""),"No")</f>
        <v>No</v>
      </c>
      <c r="I1008" s="1" t="str">
        <f>IFERROR(__xludf.DUMMYFUNCTION("""COMPUTED_VALUE"""),"Will NOT work for them")</f>
        <v>Will NOT work for them</v>
      </c>
      <c r="J1008" s="1">
        <f>IFERROR(__xludf.DUMMYFUNCTION("""COMPUTED_VALUE"""),8.0)</f>
        <v>8</v>
      </c>
      <c r="K1008" s="1" t="str">
        <f>IFERROR(__xludf.DUMMYFUNCTION("""COMPUTED_VALUE"""),"Every Day Office Environment")</f>
        <v>Every Day Office Environment</v>
      </c>
      <c r="L1008" s="1" t="str">
        <f>IFERROR(__xludf.DUMMYFUNCTION("""COMPUTED_VALUE"""),"Employer who appreciates learning and enables that environment")</f>
        <v>Employer who appreciates learning and enables that environment</v>
      </c>
      <c r="M10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0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08" s="1" t="str">
        <f>IFERROR(__xludf.DUMMYFUNCTION("""COMPUTED_VALUE"""),"Manager who explains what is expected, sets a goal and helps achieve it")</f>
        <v>Manager who explains what is expected, sets a goal and helps achieve it</v>
      </c>
      <c r="P1008" s="1" t="str">
        <f>IFERROR(__xludf.DUMMYFUNCTION("""COMPUTED_VALUE"""),"Work with 2 to 3 people in my team")</f>
        <v>Work with 2 to 3 people in my team</v>
      </c>
      <c r="Q1008" s="1" t="str">
        <f>IFERROR(__xludf.DUMMYFUNCTION("""COMPUTED_VALUE"""),"I have NO other choice")</f>
        <v>I have NO other choice</v>
      </c>
      <c r="R1008" s="1" t="str">
        <f>IFERROR(__xludf.DUMMYFUNCTION("""COMPUTED_VALUE"""),"This will be hard to do, but if it is the right company I would try")</f>
        <v>This will be hard to do, but if it is the right company I would try</v>
      </c>
      <c r="S1008" s="1"/>
    </row>
    <row r="1009">
      <c r="A1009" s="2">
        <f>IFERROR(__xludf.DUMMYFUNCTION("""COMPUTED_VALUE"""),45043.890026064815)</f>
        <v>45043.89003</v>
      </c>
      <c r="B1009" s="1" t="str">
        <f>IFERROR(__xludf.DUMMYFUNCTION("""COMPUTED_VALUE"""),"India")</f>
        <v>India</v>
      </c>
      <c r="C1009" s="1">
        <f>IFERROR(__xludf.DUMMYFUNCTION("""COMPUTED_VALUE"""),500005.0)</f>
        <v>500005</v>
      </c>
      <c r="D1009" s="1" t="str">
        <f>IFERROR(__xludf.DUMMYFUNCTION("""COMPUTED_VALUE"""),"Female")</f>
        <v>Female</v>
      </c>
      <c r="E1009" s="1" t="str">
        <f>IFERROR(__xludf.DUMMYFUNCTION("""COMPUTED_VALUE"""),"People from my circle, but not family members")</f>
        <v>People from my circle, but not family members</v>
      </c>
      <c r="F1009" s="1" t="str">
        <f>IFERROR(__xludf.DUMMYFUNCTION("""COMPUTED_VALUE"""),"No, But if someone could bare the cost I will")</f>
        <v>No, But if someone could bare the cost I will</v>
      </c>
      <c r="G1009" s="1" t="str">
        <f>IFERROR(__xludf.DUMMYFUNCTION("""COMPUTED_VALUE"""),"This will be hard to do, but if it is the right company I would try")</f>
        <v>This will be hard to do, but if it is the right company I would try</v>
      </c>
      <c r="H1009" s="1" t="str">
        <f>IFERROR(__xludf.DUMMYFUNCTION("""COMPUTED_VALUE"""),"Yes")</f>
        <v>Yes</v>
      </c>
      <c r="I1009" s="1" t="str">
        <f>IFERROR(__xludf.DUMMYFUNCTION("""COMPUTED_VALUE"""),"Will NOT work for them")</f>
        <v>Will NOT work for them</v>
      </c>
      <c r="J1009" s="1">
        <f>IFERROR(__xludf.DUMMYFUNCTION("""COMPUTED_VALUE"""),7.0)</f>
        <v>7</v>
      </c>
      <c r="K1009" s="1" t="str">
        <f>IFERROR(__xludf.DUMMYFUNCTION("""COMPUTED_VALUE"""),"Every Day Office Environment")</f>
        <v>Every Day Office Environment</v>
      </c>
      <c r="L10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09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1009" s="1" t="str">
        <f>IFERROR(__xludf.DUMMYFUNCTION("""COMPUTED_VALUE"""),"Manager who sets goal and helps me achieve it")</f>
        <v>Manager who sets goal and helps me achieve it</v>
      </c>
      <c r="P1009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09" s="1" t="str">
        <f>IFERROR(__xludf.DUMMYFUNCTION("""COMPUTED_VALUE"""),"No")</f>
        <v>No</v>
      </c>
      <c r="R1009" s="1" t="str">
        <f>IFERROR(__xludf.DUMMYFUNCTION("""COMPUTED_VALUE"""),"No way")</f>
        <v>No way</v>
      </c>
      <c r="S1009" s="1"/>
    </row>
    <row r="1010">
      <c r="A1010" s="2">
        <f>IFERROR(__xludf.DUMMYFUNCTION("""COMPUTED_VALUE"""),45043.8914080324)</f>
        <v>45043.89141</v>
      </c>
      <c r="B1010" s="1" t="str">
        <f>IFERROR(__xludf.DUMMYFUNCTION("""COMPUTED_VALUE"""),"India")</f>
        <v>India</v>
      </c>
      <c r="C1010" s="1">
        <f>IFERROR(__xludf.DUMMYFUNCTION("""COMPUTED_VALUE"""),250002.0)</f>
        <v>250002</v>
      </c>
      <c r="D1010" s="1" t="str">
        <f>IFERROR(__xludf.DUMMYFUNCTION("""COMPUTED_VALUE"""),"Male")</f>
        <v>Male</v>
      </c>
      <c r="E1010" s="1" t="str">
        <f>IFERROR(__xludf.DUMMYFUNCTION("""COMPUTED_VALUE"""),"People who have changed the world for better")</f>
        <v>People who have changed the world for better</v>
      </c>
      <c r="F1010" s="1" t="str">
        <f>IFERROR(__xludf.DUMMYFUNCTION("""COMPUTED_VALUE"""),"Yes, I will earn and do that")</f>
        <v>Yes, I will earn and do that</v>
      </c>
      <c r="G1010" s="1" t="str">
        <f>IFERROR(__xludf.DUMMYFUNCTION("""COMPUTED_VALUE"""),"This will be hard to do, but if it is the right company I would try")</f>
        <v>This will be hard to do, but if it is the right company I would try</v>
      </c>
      <c r="H1010" s="1" t="str">
        <f>IFERROR(__xludf.DUMMYFUNCTION("""COMPUTED_VALUE"""),"No")</f>
        <v>No</v>
      </c>
      <c r="I1010" s="1" t="str">
        <f>IFERROR(__xludf.DUMMYFUNCTION("""COMPUTED_VALUE"""),"Will NOT work for them")</f>
        <v>Will NOT work for them</v>
      </c>
      <c r="J1010" s="1">
        <f>IFERROR(__xludf.DUMMYFUNCTION("""COMPUTED_VALUE"""),2.0)</f>
        <v>2</v>
      </c>
      <c r="K1010" s="1" t="str">
        <f>IFERROR(__xludf.DUMMYFUNCTION("""COMPUTED_VALUE"""),"Fully Remote with Options to travel as and when needed")</f>
        <v>Fully Remote with Options to travel as and when needed</v>
      </c>
      <c r="L10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10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010" s="1" t="str">
        <f>IFERROR(__xludf.DUMMYFUNCTION("""COMPUTED_VALUE"""),"Manager who explains what is expected, sets a goal and helps achieve it")</f>
        <v>Manager who explains what is expected, sets a goal and helps achieve it</v>
      </c>
      <c r="P1010" s="1" t="str">
        <f>IFERROR(__xludf.DUMMYFUNCTION("""COMPUTED_VALUE"""),"Work with 5 to 6 people in my team")</f>
        <v>Work with 5 to 6 people in my team</v>
      </c>
      <c r="Q1010" s="1" t="str">
        <f>IFERROR(__xludf.DUMMYFUNCTION("""COMPUTED_VALUE"""),"Yes, I Understand this is gonna happen everywhere")</f>
        <v>Yes, I Understand this is gonna happen everywhere</v>
      </c>
      <c r="R1010" s="1" t="str">
        <f>IFERROR(__xludf.DUMMYFUNCTION("""COMPUTED_VALUE"""),"This will be hard to do, but if it is the right company I would try")</f>
        <v>This will be hard to do, but if it is the right company I would try</v>
      </c>
      <c r="S1010" s="1"/>
    </row>
    <row r="1011">
      <c r="A1011" s="2">
        <f>IFERROR(__xludf.DUMMYFUNCTION("""COMPUTED_VALUE"""),45043.891782604165)</f>
        <v>45043.89178</v>
      </c>
      <c r="B1011" s="1" t="str">
        <f>IFERROR(__xludf.DUMMYFUNCTION("""COMPUTED_VALUE"""),"India")</f>
        <v>India</v>
      </c>
      <c r="C1011" s="1">
        <f>IFERROR(__xludf.DUMMYFUNCTION("""COMPUTED_VALUE"""),400709.0)</f>
        <v>400709</v>
      </c>
      <c r="D1011" s="1" t="str">
        <f>IFERROR(__xludf.DUMMYFUNCTION("""COMPUTED_VALUE"""),"Male")</f>
        <v>Male</v>
      </c>
      <c r="E1011" s="1" t="str">
        <f>IFERROR(__xludf.DUMMYFUNCTION("""COMPUTED_VALUE"""),"Influencers who had successful careers")</f>
        <v>Influencers who had successful careers</v>
      </c>
      <c r="F1011" s="1" t="str">
        <f>IFERROR(__xludf.DUMMYFUNCTION("""COMPUTED_VALUE"""),"Yes, I will earn and do that")</f>
        <v>Yes, I will earn and do that</v>
      </c>
      <c r="G1011" s="1" t="str">
        <f>IFERROR(__xludf.DUMMYFUNCTION("""COMPUTED_VALUE"""),"No way")</f>
        <v>No way</v>
      </c>
      <c r="H1011" s="1" t="str">
        <f>IFERROR(__xludf.DUMMYFUNCTION("""COMPUTED_VALUE"""),"No")</f>
        <v>No</v>
      </c>
      <c r="I1011" s="1" t="str">
        <f>IFERROR(__xludf.DUMMYFUNCTION("""COMPUTED_VALUE"""),"Will NOT work for them")</f>
        <v>Will NOT work for them</v>
      </c>
      <c r="J1011" s="1">
        <f>IFERROR(__xludf.DUMMYFUNCTION("""COMPUTED_VALUE"""),2.0)</f>
        <v>2</v>
      </c>
      <c r="K1011" s="1" t="str">
        <f>IFERROR(__xludf.DUMMYFUNCTION("""COMPUTED_VALUE"""),"Every Day Office Environment")</f>
        <v>Every Day Office Environment</v>
      </c>
      <c r="L10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11" s="1" t="str">
        <f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1011" s="1" t="str">
        <f>IFERROR(__xludf.DUMMYFUNCTION("""COMPUTED_VALUE"""),"Manager who explains what is expected, sets a goal and helps achieve it")</f>
        <v>Manager who explains what is expected, sets a goal and helps achieve it</v>
      </c>
      <c r="P1011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1011" s="1" t="str">
        <f>IFERROR(__xludf.DUMMYFUNCTION("""COMPUTED_VALUE"""),"No")</f>
        <v>No</v>
      </c>
      <c r="R1011" s="1" t="str">
        <f>IFERROR(__xludf.DUMMYFUNCTION("""COMPUTED_VALUE"""),"No way")</f>
        <v>No way</v>
      </c>
      <c r="S1011" s="1"/>
    </row>
    <row r="1012">
      <c r="A1012" s="2">
        <f>IFERROR(__xludf.DUMMYFUNCTION("""COMPUTED_VALUE"""),45043.892302673616)</f>
        <v>45043.8923</v>
      </c>
      <c r="B1012" s="1" t="str">
        <f>IFERROR(__xludf.DUMMYFUNCTION("""COMPUTED_VALUE"""),"India")</f>
        <v>India</v>
      </c>
      <c r="C1012" s="1">
        <f>IFERROR(__xludf.DUMMYFUNCTION("""COMPUTED_VALUE"""),492001.0)</f>
        <v>492001</v>
      </c>
      <c r="D1012" s="1" t="str">
        <f>IFERROR(__xludf.DUMMYFUNCTION("""COMPUTED_VALUE"""),"Male")</f>
        <v>Male</v>
      </c>
      <c r="E1012" s="1" t="str">
        <f>IFERROR(__xludf.DUMMYFUNCTION("""COMPUTED_VALUE"""),"People who have changed the world for better")</f>
        <v>People who have changed the world for better</v>
      </c>
      <c r="F1012" s="1" t="str">
        <f>IFERROR(__xludf.DUMMYFUNCTION("""COMPUTED_VALUE"""),"No I would not be pursuing Higher Education outside of India")</f>
        <v>No I would not be pursuing Higher Education outside of India</v>
      </c>
      <c r="G1012" s="1" t="str">
        <f>IFERROR(__xludf.DUMMYFUNCTION("""COMPUTED_VALUE"""),"This will be hard to do, but if it is the right company I would try")</f>
        <v>This will be hard to do, but if it is the right company I would try</v>
      </c>
      <c r="H1012" s="1" t="str">
        <f>IFERROR(__xludf.DUMMYFUNCTION("""COMPUTED_VALUE"""),"No")</f>
        <v>No</v>
      </c>
      <c r="I1012" s="1" t="str">
        <f>IFERROR(__xludf.DUMMYFUNCTION("""COMPUTED_VALUE"""),"Will NOT work for them")</f>
        <v>Will NOT work for them</v>
      </c>
      <c r="J1012" s="1">
        <f>IFERROR(__xludf.DUMMYFUNCTION("""COMPUTED_VALUE"""),7.0)</f>
        <v>7</v>
      </c>
      <c r="K1012" s="1" t="str">
        <f>IFERROR(__xludf.DUMMYFUNCTION("""COMPUTED_VALUE"""),"Fully Remote with Options to travel as and when needed")</f>
        <v>Fully Remote with Options to travel as and when needed</v>
      </c>
      <c r="L10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12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012" s="1" t="str">
        <f>IFERROR(__xludf.DUMMYFUNCTION("""COMPUTED_VALUE"""),"Manager who explains what is expected, sets a goal and helps achieve it")</f>
        <v>Manager who explains what is expected, sets a goal and helps achieve it</v>
      </c>
      <c r="P101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012" s="1" t="str">
        <f>IFERROR(__xludf.DUMMYFUNCTION("""COMPUTED_VALUE"""),"I have NO other choice")</f>
        <v>I have NO other choice</v>
      </c>
      <c r="R1012" s="1" t="str">
        <f>IFERROR(__xludf.DUMMYFUNCTION("""COMPUTED_VALUE"""),"This will be hard to do, but if it is the right company I would try")</f>
        <v>This will be hard to do, but if it is the right company I would try</v>
      </c>
      <c r="S1012" s="1"/>
    </row>
    <row r="1013">
      <c r="A1013" s="2">
        <f>IFERROR(__xludf.DUMMYFUNCTION("""COMPUTED_VALUE"""),45043.892403923615)</f>
        <v>45043.8924</v>
      </c>
      <c r="B1013" s="1" t="str">
        <f>IFERROR(__xludf.DUMMYFUNCTION("""COMPUTED_VALUE"""),"India")</f>
        <v>India</v>
      </c>
      <c r="C1013" s="1">
        <f>IFERROR(__xludf.DUMMYFUNCTION("""COMPUTED_VALUE"""),382028.0)</f>
        <v>382028</v>
      </c>
      <c r="D1013" s="1" t="str">
        <f>IFERROR(__xludf.DUMMYFUNCTION("""COMPUTED_VALUE"""),"Female")</f>
        <v>Female</v>
      </c>
      <c r="E1013" s="1" t="str">
        <f>IFERROR(__xludf.DUMMYFUNCTION("""COMPUTED_VALUE"""),"Influencers who had successful careers")</f>
        <v>Influencers who had successful careers</v>
      </c>
      <c r="F1013" s="1" t="str">
        <f>IFERROR(__xludf.DUMMYFUNCTION("""COMPUTED_VALUE"""),"Yes, I will earn and do that")</f>
        <v>Yes, I will earn and do that</v>
      </c>
      <c r="G1013" s="1" t="str">
        <f>IFERROR(__xludf.DUMMYFUNCTION("""COMPUTED_VALUE"""),"This will be hard to do, but if it is the right company I would try")</f>
        <v>This will be hard to do, but if it is the right company I would try</v>
      </c>
      <c r="H1013" s="1" t="str">
        <f>IFERROR(__xludf.DUMMYFUNCTION("""COMPUTED_VALUE"""),"No")</f>
        <v>No</v>
      </c>
      <c r="I1013" s="1" t="str">
        <f>IFERROR(__xludf.DUMMYFUNCTION("""COMPUTED_VALUE"""),"Will NOT work for them")</f>
        <v>Will NOT work for them</v>
      </c>
      <c r="J1013" s="1">
        <f>IFERROR(__xludf.DUMMYFUNCTION("""COMPUTED_VALUE"""),7.0)</f>
        <v>7</v>
      </c>
      <c r="K1013" s="1" t="str">
        <f>IFERROR(__xludf.DUMMYFUNCTION("""COMPUTED_VALUE"""),"Hybrid Working Environment with more than 15 days a month at office")</f>
        <v>Hybrid Working Environment with more than 15 days a month at office</v>
      </c>
      <c r="L10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1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13" s="1" t="str">
        <f>IFERROR(__xludf.DUMMYFUNCTION("""COMPUTED_VALUE"""),"Manager who explains what is expected, sets a goal and helps achieve it")</f>
        <v>Manager who explains what is expected, sets a goal and helps achieve it</v>
      </c>
      <c r="P101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13" s="1" t="str">
        <f>IFERROR(__xludf.DUMMYFUNCTION("""COMPUTED_VALUE"""),"Yes, I Understand this is gonna happen everywhere")</f>
        <v>Yes, I Understand this is gonna happen everywhere</v>
      </c>
      <c r="R1013" s="1" t="str">
        <f>IFERROR(__xludf.DUMMYFUNCTION("""COMPUTED_VALUE"""),"This will be hard to do, but if it is the right company I would try")</f>
        <v>This will be hard to do, but if it is the right company I would try</v>
      </c>
      <c r="S1013" s="1"/>
    </row>
    <row r="1014">
      <c r="A1014" s="2">
        <f>IFERROR(__xludf.DUMMYFUNCTION("""COMPUTED_VALUE"""),45043.892794837964)</f>
        <v>45043.89279</v>
      </c>
      <c r="B1014" s="1" t="str">
        <f>IFERROR(__xludf.DUMMYFUNCTION("""COMPUTED_VALUE"""),"India")</f>
        <v>India</v>
      </c>
      <c r="C1014" s="1">
        <f>IFERROR(__xludf.DUMMYFUNCTION("""COMPUTED_VALUE"""),560037.0)</f>
        <v>560037</v>
      </c>
      <c r="D1014" s="1" t="str">
        <f>IFERROR(__xludf.DUMMYFUNCTION("""COMPUTED_VALUE"""),"Female")</f>
        <v>Female</v>
      </c>
      <c r="E1014" s="1" t="str">
        <f>IFERROR(__xludf.DUMMYFUNCTION("""COMPUTED_VALUE"""),"People who have changed the world for better")</f>
        <v>People who have changed the world for better</v>
      </c>
      <c r="F1014" s="1" t="str">
        <f>IFERROR(__xludf.DUMMYFUNCTION("""COMPUTED_VALUE"""),"Yes, I will earn and do that")</f>
        <v>Yes, I will earn and do that</v>
      </c>
      <c r="G1014" s="1" t="str">
        <f>IFERROR(__xludf.DUMMYFUNCTION("""COMPUTED_VALUE"""),"This will be hard to do, but if it is the right company I would try")</f>
        <v>This will be hard to do, but if it is the right company I would try</v>
      </c>
      <c r="H1014" s="1" t="str">
        <f>IFERROR(__xludf.DUMMYFUNCTION("""COMPUTED_VALUE"""),"No")</f>
        <v>No</v>
      </c>
      <c r="I1014" s="1" t="str">
        <f>IFERROR(__xludf.DUMMYFUNCTION("""COMPUTED_VALUE"""),"Will NOT work for them")</f>
        <v>Will NOT work for them</v>
      </c>
      <c r="J1014" s="1">
        <f>IFERROR(__xludf.DUMMYFUNCTION("""COMPUTED_VALUE"""),5.0)</f>
        <v>5</v>
      </c>
      <c r="K1014" s="1" t="str">
        <f>IFERROR(__xludf.DUMMYFUNCTION("""COMPUTED_VALUE"""),"Hybrid Working Environment with less than 3 days a month at office")</f>
        <v>Hybrid Working Environment with less than 3 days a month at office</v>
      </c>
      <c r="L1014" s="1" t="str">
        <f>IFERROR(__xludf.DUMMYFUNCTION("""COMPUTED_VALUE"""),"Employer who appreciates learning and enables that environment")</f>
        <v>Employer who appreciates learning and enables that environment</v>
      </c>
      <c r="M10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14" s="1" t="str">
        <f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1014" s="1" t="str">
        <f>IFERROR(__xludf.DUMMYFUNCTION("""COMPUTED_VALUE"""),"Manager who explains what is expected, sets a goal and helps achieve it")</f>
        <v>Manager who explains what is expected, sets a goal and helps achieve it</v>
      </c>
      <c r="P1014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14" s="1" t="str">
        <f>IFERROR(__xludf.DUMMYFUNCTION("""COMPUTED_VALUE"""),"No")</f>
        <v>No</v>
      </c>
      <c r="R1014" s="1" t="str">
        <f>IFERROR(__xludf.DUMMYFUNCTION("""COMPUTED_VALUE"""),"This will be hard to do, but if it is the right company I would try")</f>
        <v>This will be hard to do, but if it is the right company I would try</v>
      </c>
      <c r="S1014" s="1"/>
    </row>
    <row r="1015">
      <c r="A1015" s="2">
        <f>IFERROR(__xludf.DUMMYFUNCTION("""COMPUTED_VALUE"""),45043.892944224535)</f>
        <v>45043.89294</v>
      </c>
      <c r="B1015" s="1" t="str">
        <f>IFERROR(__xludf.DUMMYFUNCTION("""COMPUTED_VALUE"""),"India")</f>
        <v>India</v>
      </c>
      <c r="C1015" s="1">
        <f>IFERROR(__xludf.DUMMYFUNCTION("""COMPUTED_VALUE"""),401107.0)</f>
        <v>401107</v>
      </c>
      <c r="D1015" s="1" t="str">
        <f>IFERROR(__xludf.DUMMYFUNCTION("""COMPUTED_VALUE"""),"Male")</f>
        <v>Male</v>
      </c>
      <c r="E1015" s="1" t="str">
        <f>IFERROR(__xludf.DUMMYFUNCTION("""COMPUTED_VALUE"""),"My Parents")</f>
        <v>My Parents</v>
      </c>
      <c r="F1015" s="1" t="str">
        <f>IFERROR(__xludf.DUMMYFUNCTION("""COMPUTED_VALUE"""),"No I would not be pursuing Higher Education outside of India")</f>
        <v>No I would not be pursuing Higher Education outside of India</v>
      </c>
      <c r="G1015" s="1" t="str">
        <f>IFERROR(__xludf.DUMMYFUNCTION("""COMPUTED_VALUE"""),"This will be hard to do, but if it is the right company I would try")</f>
        <v>This will be hard to do, but if it is the right company I would try</v>
      </c>
      <c r="H1015" s="1" t="str">
        <f>IFERROR(__xludf.DUMMYFUNCTION("""COMPUTED_VALUE"""),"Yes")</f>
        <v>Yes</v>
      </c>
      <c r="I1015" s="1" t="str">
        <f>IFERROR(__xludf.DUMMYFUNCTION("""COMPUTED_VALUE"""),"Will NOT work for them")</f>
        <v>Will NOT work for them</v>
      </c>
      <c r="J1015" s="1">
        <f>IFERROR(__xludf.DUMMYFUNCTION("""COMPUTED_VALUE"""),6.0)</f>
        <v>6</v>
      </c>
      <c r="K1015" s="1" t="str">
        <f>IFERROR(__xludf.DUMMYFUNCTION("""COMPUTED_VALUE"""),"Hybrid Working Environment with more than 15 days a month at office")</f>
        <v>Hybrid Working Environment with more than 15 days a month at office</v>
      </c>
      <c r="L1015" s="1" t="str">
        <f>IFERROR(__xludf.DUMMYFUNCTION("""COMPUTED_VALUE"""),"Employer who appreciates learning and enables that environment")</f>
        <v>Employer who appreciates learning and enables that environment</v>
      </c>
      <c r="M1015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015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015" s="1" t="str">
        <f>IFERROR(__xludf.DUMMYFUNCTION("""COMPUTED_VALUE"""),"Manager who explains what is expected, sets a goal and helps achieve it")</f>
        <v>Manager who explains what is expected, sets a goal and helps achieve it</v>
      </c>
      <c r="P1015" s="1" t="str">
        <f>IFERROR(__xludf.DUMMYFUNCTION("""COMPUTED_VALUE"""),"Work with 2 to 3 people in my team")</f>
        <v>Work with 2 to 3 people in my team</v>
      </c>
      <c r="Q1015" s="1" t="str">
        <f>IFERROR(__xludf.DUMMYFUNCTION("""COMPUTED_VALUE"""),"Yes, I Understand this is gonna happen everywhere")</f>
        <v>Yes, I Understand this is gonna happen everywhere</v>
      </c>
      <c r="R1015" s="1" t="str">
        <f>IFERROR(__xludf.DUMMYFUNCTION("""COMPUTED_VALUE"""),"No way")</f>
        <v>No way</v>
      </c>
      <c r="S1015" s="1"/>
    </row>
    <row r="1016">
      <c r="A1016" s="2">
        <f>IFERROR(__xludf.DUMMYFUNCTION("""COMPUTED_VALUE"""),45043.893296168986)</f>
        <v>45043.8933</v>
      </c>
      <c r="B1016" s="1" t="str">
        <f>IFERROR(__xludf.DUMMYFUNCTION("""COMPUTED_VALUE"""),"India")</f>
        <v>India</v>
      </c>
      <c r="C1016" s="1">
        <f>IFERROR(__xludf.DUMMYFUNCTION("""COMPUTED_VALUE"""),534134.0)</f>
        <v>534134</v>
      </c>
      <c r="D1016" s="1" t="str">
        <f>IFERROR(__xludf.DUMMYFUNCTION("""COMPUTED_VALUE"""),"Female")</f>
        <v>Female</v>
      </c>
      <c r="E1016" s="1" t="str">
        <f>IFERROR(__xludf.DUMMYFUNCTION("""COMPUTED_VALUE"""),"Influencers who had successful careers")</f>
        <v>Influencers who had successful careers</v>
      </c>
      <c r="F1016" s="1" t="str">
        <f>IFERROR(__xludf.DUMMYFUNCTION("""COMPUTED_VALUE"""),"Yes, I will earn and do that")</f>
        <v>Yes, I will earn and do that</v>
      </c>
      <c r="G1016" s="1" t="str">
        <f>IFERROR(__xludf.DUMMYFUNCTION("""COMPUTED_VALUE"""),"Will work for 3 years or more")</f>
        <v>Will work for 3 years or more</v>
      </c>
      <c r="H1016" s="1" t="str">
        <f>IFERROR(__xludf.DUMMYFUNCTION("""COMPUTED_VALUE"""),"No")</f>
        <v>No</v>
      </c>
      <c r="I1016" s="1" t="str">
        <f>IFERROR(__xludf.DUMMYFUNCTION("""COMPUTED_VALUE"""),"Will work for them")</f>
        <v>Will work for them</v>
      </c>
      <c r="J1016" s="1">
        <f>IFERROR(__xludf.DUMMYFUNCTION("""COMPUTED_VALUE"""),6.0)</f>
        <v>6</v>
      </c>
      <c r="K1016" s="1" t="str">
        <f>IFERROR(__xludf.DUMMYFUNCTION("""COMPUTED_VALUE"""),"Fully Remote with Options to travel as and when needed")</f>
        <v>Fully Remote with Options to travel as and when needed</v>
      </c>
      <c r="L1016" s="1" t="str">
        <f>IFERROR(__xludf.DUMMYFUNCTION("""COMPUTED_VALUE"""),"Employer who appreciates learning and enables that environment")</f>
        <v>Employer who appreciates learning and enables that environment</v>
      </c>
      <c r="M101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16" s="1" t="str">
        <f>IFERROR(__xludf.DUMMYFUNCTION("""COMPUTED_VALUE"""),"Manage and drive End-to-End Projects or Products, Work as a freelancer and do my thing my way, Become a content Creator in some platform, I Want to sell things/Sales")</f>
        <v>Manage and drive End-to-End Projects or Products, Work as a freelancer and do my thing my way, Become a content Creator in some platform, I Want to sell things/Sales</v>
      </c>
      <c r="O1016" s="1" t="str">
        <f>IFERROR(__xludf.DUMMYFUNCTION("""COMPUTED_VALUE"""),"Manager who explains what is expected, sets a goal and helps achieve it")</f>
        <v>Manager who explains what is expected, sets a goal and helps achieve it</v>
      </c>
      <c r="P1016" s="1" t="str">
        <f>IFERROR(__xludf.DUMMYFUNCTION("""COMPUTED_VALUE"""),"Work with 2 to 3 people in my team")</f>
        <v>Work with 2 to 3 people in my team</v>
      </c>
      <c r="Q1016" s="1" t="str">
        <f>IFERROR(__xludf.DUMMYFUNCTION("""COMPUTED_VALUE"""),"Yes")</f>
        <v>Yes</v>
      </c>
      <c r="R1016" s="1" t="str">
        <f>IFERROR(__xludf.DUMMYFUNCTION("""COMPUTED_VALUE"""),"This will be hard to do, but if it is the right company I would try")</f>
        <v>This will be hard to do, but if it is the right company I would try</v>
      </c>
      <c r="S1016" s="1"/>
    </row>
    <row r="1017">
      <c r="A1017" s="2">
        <f>IFERROR(__xludf.DUMMYFUNCTION("""COMPUTED_VALUE"""),45043.8934969213)</f>
        <v>45043.8935</v>
      </c>
      <c r="B1017" s="1" t="str">
        <f>IFERROR(__xludf.DUMMYFUNCTION("""COMPUTED_VALUE"""),"India")</f>
        <v>India</v>
      </c>
      <c r="C1017" s="1">
        <f>IFERROR(__xludf.DUMMYFUNCTION("""COMPUTED_VALUE"""),247776.0)</f>
        <v>247776</v>
      </c>
      <c r="D1017" s="1" t="str">
        <f>IFERROR(__xludf.DUMMYFUNCTION("""COMPUTED_VALUE"""),"Female")</f>
        <v>Female</v>
      </c>
      <c r="E1017" s="1" t="str">
        <f>IFERROR(__xludf.DUMMYFUNCTION("""COMPUTED_VALUE"""),"My Parents")</f>
        <v>My Parents</v>
      </c>
      <c r="F1017" s="1" t="str">
        <f>IFERROR(__xludf.DUMMYFUNCTION("""COMPUTED_VALUE"""),"No I would not be pursuing Higher Education outside of India")</f>
        <v>No I would not be pursuing Higher Education outside of India</v>
      </c>
      <c r="G1017" s="1" t="str">
        <f>IFERROR(__xludf.DUMMYFUNCTION("""COMPUTED_VALUE"""),"This will be hard to do, but if it is the right company I would try")</f>
        <v>This will be hard to do, but if it is the right company I would try</v>
      </c>
      <c r="H1017" s="1" t="str">
        <f>IFERROR(__xludf.DUMMYFUNCTION("""COMPUTED_VALUE"""),"No")</f>
        <v>No</v>
      </c>
      <c r="I1017" s="1" t="str">
        <f>IFERROR(__xludf.DUMMYFUNCTION("""COMPUTED_VALUE"""),"Will NOT work for them")</f>
        <v>Will NOT work for them</v>
      </c>
      <c r="J1017" s="1">
        <f>IFERROR(__xludf.DUMMYFUNCTION("""COMPUTED_VALUE"""),8.0)</f>
        <v>8</v>
      </c>
      <c r="K1017" s="1" t="str">
        <f>IFERROR(__xludf.DUMMYFUNCTION("""COMPUTED_VALUE"""),"Fully Remote with Options to travel as and when needed")</f>
        <v>Fully Remote with Options to travel as and when needed</v>
      </c>
      <c r="L10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17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017" s="1" t="str">
        <f>IFERROR(__xludf.DUMMYFUNCTION("""COMPUTED_VALUE"""),"Manager who explains what is expected, sets a goal and helps achieve it")</f>
        <v>Manager who explains what is expected, sets a goal and helps achieve it</v>
      </c>
      <c r="P1017" s="1" t="str">
        <f>IFERROR(__xludf.DUMMYFUNCTION("""COMPUTED_VALUE"""),"Work with 5 to 6 people in my team")</f>
        <v>Work with 5 to 6 people in my team</v>
      </c>
      <c r="Q1017" s="1" t="str">
        <f>IFERROR(__xludf.DUMMYFUNCTION("""COMPUTED_VALUE"""),"Yes, I Understand this is gonna happen everywhere")</f>
        <v>Yes, I Understand this is gonna happen everywhere</v>
      </c>
      <c r="R1017" s="1" t="str">
        <f>IFERROR(__xludf.DUMMYFUNCTION("""COMPUTED_VALUE"""),"No way")</f>
        <v>No way</v>
      </c>
      <c r="S1017" s="1"/>
    </row>
    <row r="1018">
      <c r="A1018" s="2">
        <f>IFERROR(__xludf.DUMMYFUNCTION("""COMPUTED_VALUE"""),45043.89437326389)</f>
        <v>45043.89437</v>
      </c>
      <c r="B1018" s="1" t="str">
        <f>IFERROR(__xludf.DUMMYFUNCTION("""COMPUTED_VALUE"""),"India")</f>
        <v>India</v>
      </c>
      <c r="C1018" s="1">
        <f>IFERROR(__xludf.DUMMYFUNCTION("""COMPUTED_VALUE"""),508223.0)</f>
        <v>508223</v>
      </c>
      <c r="D1018" s="1" t="str">
        <f>IFERROR(__xludf.DUMMYFUNCTION("""COMPUTED_VALUE"""),"Male")</f>
        <v>Male</v>
      </c>
      <c r="E1018" s="1" t="str">
        <f>IFERROR(__xludf.DUMMYFUNCTION("""COMPUTED_VALUE"""),"Social Media like LinkedIn")</f>
        <v>Social Media like LinkedIn</v>
      </c>
      <c r="F1018" s="1" t="str">
        <f>IFERROR(__xludf.DUMMYFUNCTION("""COMPUTED_VALUE"""),"Yes, I will earn and do that")</f>
        <v>Yes, I will earn and do that</v>
      </c>
      <c r="G1018" s="1" t="str">
        <f>IFERROR(__xludf.DUMMYFUNCTION("""COMPUTED_VALUE"""),"Will work for 3 years or more")</f>
        <v>Will work for 3 years or more</v>
      </c>
      <c r="H1018" s="1" t="str">
        <f>IFERROR(__xludf.DUMMYFUNCTION("""COMPUTED_VALUE"""),"No")</f>
        <v>No</v>
      </c>
      <c r="I1018" s="1" t="str">
        <f>IFERROR(__xludf.DUMMYFUNCTION("""COMPUTED_VALUE"""),"Will NOT work for them")</f>
        <v>Will NOT work for them</v>
      </c>
      <c r="J1018" s="1">
        <f>IFERROR(__xludf.DUMMYFUNCTION("""COMPUTED_VALUE"""),4.0)</f>
        <v>4</v>
      </c>
      <c r="K1018" s="1" t="str">
        <f>IFERROR(__xludf.DUMMYFUNCTION("""COMPUTED_VALUE"""),"Every Day Office Environment")</f>
        <v>Every Day Office Environment</v>
      </c>
      <c r="L1018" s="1" t="str">
        <f>IFERROR(__xludf.DUMMYFUNCTION("""COMPUTED_VALUE"""),"Employer who appreciates learning and enables that environment")</f>
        <v>Employer who appreciates learning and enables that environment</v>
      </c>
      <c r="M101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018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1018" s="1" t="str">
        <f>IFERROR(__xludf.DUMMYFUNCTION("""COMPUTED_VALUE"""),"Manager who clearly describes what she/he needs")</f>
        <v>Manager who clearly describes what she/he needs</v>
      </c>
      <c r="P1018" s="1" t="str">
        <f>IFERROR(__xludf.DUMMYFUNCTION("""COMPUTED_VALUE"""),"Work alone")</f>
        <v>Work alone</v>
      </c>
      <c r="Q1018" s="1" t="str">
        <f>IFERROR(__xludf.DUMMYFUNCTION("""COMPUTED_VALUE"""),"Yes")</f>
        <v>Yes</v>
      </c>
      <c r="R1018" s="1" t="str">
        <f>IFERROR(__xludf.DUMMYFUNCTION("""COMPUTED_VALUE"""),"No way")</f>
        <v>No way</v>
      </c>
      <c r="S1018" s="1"/>
    </row>
    <row r="1019">
      <c r="A1019" s="2">
        <f>IFERROR(__xludf.DUMMYFUNCTION("""COMPUTED_VALUE"""),45043.89443775463)</f>
        <v>45043.89444</v>
      </c>
      <c r="B1019" s="1" t="str">
        <f>IFERROR(__xludf.DUMMYFUNCTION("""COMPUTED_VALUE"""),"India")</f>
        <v>India</v>
      </c>
      <c r="C1019" s="1">
        <f>IFERROR(__xludf.DUMMYFUNCTION("""COMPUTED_VALUE"""),484551.0)</f>
        <v>484551</v>
      </c>
      <c r="D1019" s="1" t="str">
        <f>IFERROR(__xludf.DUMMYFUNCTION("""COMPUTED_VALUE"""),"Male")</f>
        <v>Male</v>
      </c>
      <c r="E1019" s="1" t="str">
        <f>IFERROR(__xludf.DUMMYFUNCTION("""COMPUTED_VALUE"""),"Influencers who had successful careers")</f>
        <v>Influencers who had successful careers</v>
      </c>
      <c r="F1019" s="1" t="str">
        <f>IFERROR(__xludf.DUMMYFUNCTION("""COMPUTED_VALUE"""),"No, But if someone could bare the cost I will")</f>
        <v>No, But if someone could bare the cost I will</v>
      </c>
      <c r="G1019" s="1" t="str">
        <f>IFERROR(__xludf.DUMMYFUNCTION("""COMPUTED_VALUE"""),"This will be hard to do, but if it is the right company I would try")</f>
        <v>This will be hard to do, but if it is the right company I would try</v>
      </c>
      <c r="H1019" s="1" t="str">
        <f>IFERROR(__xludf.DUMMYFUNCTION("""COMPUTED_VALUE"""),"Yes")</f>
        <v>Yes</v>
      </c>
      <c r="I1019" s="1" t="str">
        <f>IFERROR(__xludf.DUMMYFUNCTION("""COMPUTED_VALUE"""),"Will work for them")</f>
        <v>Will work for them</v>
      </c>
      <c r="J1019" s="1">
        <f>IFERROR(__xludf.DUMMYFUNCTION("""COMPUTED_VALUE"""),5.0)</f>
        <v>5</v>
      </c>
      <c r="K1019" s="1" t="str">
        <f>IFERROR(__xludf.DUMMYFUNCTION("""COMPUTED_VALUE"""),"Hybrid Working Environment with more than 15 days a month at office")</f>
        <v>Hybrid Working Environment with more than 15 days a month at office</v>
      </c>
      <c r="L10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19" s="1" t="str">
        <f>IFERROR(__xludf.DUMMYFUNCTION("""COMPUTED_VALUE"""),"Business Operations in any organization, Look deeply into Data and generate insights, Work as a freelancer and do my thing my way, Become a content Creator in some platform")</f>
        <v>Business Operations in any organization, Look deeply into Data and generate insights, Work as a freelancer and do my thing my way, Become a content Creator in some platform</v>
      </c>
      <c r="O1019" s="1" t="str">
        <f>IFERROR(__xludf.DUMMYFUNCTION("""COMPUTED_VALUE"""),"Manager who explains what is expected, sets a goal and helps achieve it")</f>
        <v>Manager who explains what is expected, sets a goal and helps achieve it</v>
      </c>
      <c r="P1019" s="1" t="str">
        <f>IFERROR(__xludf.DUMMYFUNCTION("""COMPUTED_VALUE"""),"Work with 5 to 6 people in my team")</f>
        <v>Work with 5 to 6 people in my team</v>
      </c>
      <c r="Q1019" s="1" t="str">
        <f>IFERROR(__xludf.DUMMYFUNCTION("""COMPUTED_VALUE"""),"No")</f>
        <v>No</v>
      </c>
      <c r="R1019" s="1" t="str">
        <f>IFERROR(__xludf.DUMMYFUNCTION("""COMPUTED_VALUE"""),"No way")</f>
        <v>No way</v>
      </c>
      <c r="S1019" s="1"/>
    </row>
    <row r="1020">
      <c r="A1020" s="2">
        <f>IFERROR(__xludf.DUMMYFUNCTION("""COMPUTED_VALUE"""),45043.89709997685)</f>
        <v>45043.8971</v>
      </c>
      <c r="B1020" s="1" t="str">
        <f>IFERROR(__xludf.DUMMYFUNCTION("""COMPUTED_VALUE"""),"India")</f>
        <v>India</v>
      </c>
      <c r="C1020" s="1">
        <f>IFERROR(__xludf.DUMMYFUNCTION("""COMPUTED_VALUE"""),560038.0)</f>
        <v>560038</v>
      </c>
      <c r="D1020" s="1" t="str">
        <f>IFERROR(__xludf.DUMMYFUNCTION("""COMPUTED_VALUE"""),"Male")</f>
        <v>Male</v>
      </c>
      <c r="E1020" s="1" t="str">
        <f>IFERROR(__xludf.DUMMYFUNCTION("""COMPUTED_VALUE"""),"Social Media like LinkedIn")</f>
        <v>Social Media like LinkedIn</v>
      </c>
      <c r="F1020" s="1" t="str">
        <f>IFERROR(__xludf.DUMMYFUNCTION("""COMPUTED_VALUE"""),"No I would not be pursuing Higher Education outside of India")</f>
        <v>No I would not be pursuing Higher Education outside of India</v>
      </c>
      <c r="G1020" s="1" t="str">
        <f>IFERROR(__xludf.DUMMYFUNCTION("""COMPUTED_VALUE"""),"This will be hard to do, but if it is the right company I would try")</f>
        <v>This will be hard to do, but if it is the right company I would try</v>
      </c>
      <c r="H1020" s="1" t="str">
        <f>IFERROR(__xludf.DUMMYFUNCTION("""COMPUTED_VALUE"""),"Yes")</f>
        <v>Yes</v>
      </c>
      <c r="I1020" s="1" t="str">
        <f>IFERROR(__xludf.DUMMYFUNCTION("""COMPUTED_VALUE"""),"Will NOT work for them")</f>
        <v>Will NOT work for them</v>
      </c>
      <c r="J1020" s="1">
        <f>IFERROR(__xludf.DUMMYFUNCTION("""COMPUTED_VALUE"""),8.0)</f>
        <v>8</v>
      </c>
      <c r="K1020" s="1" t="str">
        <f>IFERROR(__xludf.DUMMYFUNCTION("""COMPUTED_VALUE"""),"Fully Remote with Options to travel as and when needed")</f>
        <v>Fully Remote with Options to travel as and when needed</v>
      </c>
      <c r="L1020" s="1" t="str">
        <f>IFERROR(__xludf.DUMMYFUNCTION("""COMPUTED_VALUE"""),"Employer who rewards learning and enables that environment")</f>
        <v>Employer who rewards learning and enables that environment</v>
      </c>
      <c r="M102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20" s="1" t="str">
        <f>IFERROR(__xludf.DUMMYFUNCTION("""COMPUTED_VALUE"""),"Business Operations in any organization, Work as a freelancer and do my thing my way, Become a content Creator in some platform, I Want to sell things/Sales")</f>
        <v>Business Operations in any organization, Work as a freelancer and do my thing my way, Become a content Creator in some platform, I Want to sell things/Sales</v>
      </c>
      <c r="O1020" s="1" t="str">
        <f>IFERROR(__xludf.DUMMYFUNCTION("""COMPUTED_VALUE"""),"Manager who clearly describes what she/he needs")</f>
        <v>Manager who clearly describes what she/he needs</v>
      </c>
      <c r="P1020" s="1" t="str">
        <f>IFERROR(__xludf.DUMMYFUNCTION("""COMPUTED_VALUE"""),"Work with 7 to 10 or more people in my team")</f>
        <v>Work with 7 to 10 or more people in my team</v>
      </c>
      <c r="Q1020" s="1" t="str">
        <f>IFERROR(__xludf.DUMMYFUNCTION("""COMPUTED_VALUE"""),"No")</f>
        <v>No</v>
      </c>
      <c r="R1020" s="1" t="str">
        <f>IFERROR(__xludf.DUMMYFUNCTION("""COMPUTED_VALUE"""),"This will be hard to do, but if it is the right company I would try")</f>
        <v>This will be hard to do, but if it is the right company I would try</v>
      </c>
      <c r="S1020" s="1"/>
    </row>
    <row r="1021">
      <c r="A1021" s="2">
        <f>IFERROR(__xludf.DUMMYFUNCTION("""COMPUTED_VALUE"""),45043.89728311343)</f>
        <v>45043.89728</v>
      </c>
      <c r="B1021" s="1" t="str">
        <f>IFERROR(__xludf.DUMMYFUNCTION("""COMPUTED_VALUE"""),"India")</f>
        <v>India</v>
      </c>
      <c r="C1021" s="1">
        <f>IFERROR(__xludf.DUMMYFUNCTION("""COMPUTED_VALUE"""),781012.0)</f>
        <v>781012</v>
      </c>
      <c r="D1021" s="1" t="str">
        <f>IFERROR(__xludf.DUMMYFUNCTION("""COMPUTED_VALUE"""),"Male")</f>
        <v>Male</v>
      </c>
      <c r="E1021" s="1" t="str">
        <f>IFERROR(__xludf.DUMMYFUNCTION("""COMPUTED_VALUE"""),"My Parents")</f>
        <v>My Parents</v>
      </c>
      <c r="F1021" s="1" t="str">
        <f>IFERROR(__xludf.DUMMYFUNCTION("""COMPUTED_VALUE"""),"No, But if someone could bare the cost I will")</f>
        <v>No, But if someone could bare the cost I will</v>
      </c>
      <c r="G1021" s="1" t="str">
        <f>IFERROR(__xludf.DUMMYFUNCTION("""COMPUTED_VALUE"""),"This will be hard to do, but if it is the right company I would try")</f>
        <v>This will be hard to do, but if it is the right company I would try</v>
      </c>
      <c r="H1021" s="1" t="str">
        <f>IFERROR(__xludf.DUMMYFUNCTION("""COMPUTED_VALUE"""),"No")</f>
        <v>No</v>
      </c>
      <c r="I1021" s="1" t="str">
        <f>IFERROR(__xludf.DUMMYFUNCTION("""COMPUTED_VALUE"""),"Will NOT work for them")</f>
        <v>Will NOT work for them</v>
      </c>
      <c r="J1021" s="1">
        <f>IFERROR(__xludf.DUMMYFUNCTION("""COMPUTED_VALUE"""),1.0)</f>
        <v>1</v>
      </c>
      <c r="K1021" s="1" t="str">
        <f>IFERROR(__xludf.DUMMYFUNCTION("""COMPUTED_VALUE"""),"Hybrid Working Environment with more than 15 days a month at office")</f>
        <v>Hybrid Working Environment with more than 15 days a month at office</v>
      </c>
      <c r="L10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21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21" s="1" t="str">
        <f>IFERROR(__xludf.DUMMYFUNCTION("""COMPUTED_VALUE"""),"Manager who explains what is expected, sets a goal and helps achieve it")</f>
        <v>Manager who explains what is expected, sets a goal and helps achieve it</v>
      </c>
      <c r="P1021" s="1" t="str">
        <f>IFERROR(__xludf.DUMMYFUNCTION("""COMPUTED_VALUE"""),"Work with 2 to 3 people in my team")</f>
        <v>Work with 2 to 3 people in my team</v>
      </c>
      <c r="Q1021" s="1" t="str">
        <f>IFERROR(__xludf.DUMMYFUNCTION("""COMPUTED_VALUE"""),"No")</f>
        <v>No</v>
      </c>
      <c r="R1021" s="1" t="str">
        <f>IFERROR(__xludf.DUMMYFUNCTION("""COMPUTED_VALUE"""),"This will be hard to do, but if it is the right company I would try")</f>
        <v>This will be hard to do, but if it is the right company I would try</v>
      </c>
      <c r="S1021" s="1"/>
    </row>
    <row r="1022">
      <c r="A1022" s="2">
        <f>IFERROR(__xludf.DUMMYFUNCTION("""COMPUTED_VALUE"""),45043.89791260417)</f>
        <v>45043.89791</v>
      </c>
      <c r="B1022" s="1" t="str">
        <f>IFERROR(__xludf.DUMMYFUNCTION("""COMPUTED_VALUE"""),"India")</f>
        <v>India</v>
      </c>
      <c r="C1022" s="1">
        <f>IFERROR(__xludf.DUMMYFUNCTION("""COMPUTED_VALUE"""),508284.0)</f>
        <v>508284</v>
      </c>
      <c r="D1022" s="1" t="str">
        <f>IFERROR(__xludf.DUMMYFUNCTION("""COMPUTED_VALUE"""),"Male")</f>
        <v>Male</v>
      </c>
      <c r="E1022" s="1" t="str">
        <f>IFERROR(__xludf.DUMMYFUNCTION("""COMPUTED_VALUE"""),"Influencers who had successful careers")</f>
        <v>Influencers who had successful careers</v>
      </c>
      <c r="F1022" s="1" t="str">
        <f>IFERROR(__xludf.DUMMYFUNCTION("""COMPUTED_VALUE"""),"Yes, I will earn and do that")</f>
        <v>Yes, I will earn and do that</v>
      </c>
      <c r="G1022" s="1" t="str">
        <f>IFERROR(__xludf.DUMMYFUNCTION("""COMPUTED_VALUE"""),"Will work for 3 years or more")</f>
        <v>Will work for 3 years or more</v>
      </c>
      <c r="H1022" s="1" t="str">
        <f>IFERROR(__xludf.DUMMYFUNCTION("""COMPUTED_VALUE"""),"No")</f>
        <v>No</v>
      </c>
      <c r="I1022" s="1" t="str">
        <f>IFERROR(__xludf.DUMMYFUNCTION("""COMPUTED_VALUE"""),"Will NOT work for them")</f>
        <v>Will NOT work for them</v>
      </c>
      <c r="J1022" s="1">
        <f>IFERROR(__xludf.DUMMYFUNCTION("""COMPUTED_VALUE"""),4.0)</f>
        <v>4</v>
      </c>
      <c r="K1022" s="1" t="str">
        <f>IFERROR(__xludf.DUMMYFUNCTION("""COMPUTED_VALUE"""),"Every Day Office Environment")</f>
        <v>Every Day Office Environment</v>
      </c>
      <c r="L1022" s="1" t="str">
        <f>IFERROR(__xludf.DUMMYFUNCTION("""COMPUTED_VALUE"""),"Employer who appreciates learning and enables that environment")</f>
        <v>Employer who appreciates learning and enables that environment</v>
      </c>
      <c r="M10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22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22" s="1" t="str">
        <f>IFERROR(__xludf.DUMMYFUNCTION("""COMPUTED_VALUE"""),"Manager who explains what is expected, sets a goal and helps achieve it")</f>
        <v>Manager who explains what is expected, sets a goal and helps achieve it</v>
      </c>
      <c r="P1022" s="1" t="str">
        <f>IFERROR(__xludf.DUMMYFUNCTION("""COMPUTED_VALUE"""),"Work with 5 to 6 people in my team")</f>
        <v>Work with 5 to 6 people in my team</v>
      </c>
      <c r="Q1022" s="1" t="str">
        <f>IFERROR(__xludf.DUMMYFUNCTION("""COMPUTED_VALUE"""),"Yes, I Understand this is gonna happen everywhere")</f>
        <v>Yes, I Understand this is gonna happen everywhere</v>
      </c>
      <c r="R1022" s="1" t="str">
        <f>IFERROR(__xludf.DUMMYFUNCTION("""COMPUTED_VALUE"""),"This will be hard to do, but if it is the right company I would try")</f>
        <v>This will be hard to do, but if it is the right company I would try</v>
      </c>
      <c r="S1022" s="1"/>
    </row>
    <row r="1023">
      <c r="A1023" s="2">
        <f>IFERROR(__xludf.DUMMYFUNCTION("""COMPUTED_VALUE"""),45043.89819612268)</f>
        <v>45043.8982</v>
      </c>
      <c r="B1023" s="1" t="str">
        <f>IFERROR(__xludf.DUMMYFUNCTION("""COMPUTED_VALUE"""),"Others")</f>
        <v>Others</v>
      </c>
      <c r="C1023" s="1">
        <f>IFERROR(__xludf.DUMMYFUNCTION("""COMPUTED_VALUE"""),805125.0)</f>
        <v>805125</v>
      </c>
      <c r="D1023" s="1" t="str">
        <f>IFERROR(__xludf.DUMMYFUNCTION("""COMPUTED_VALUE"""),"Male")</f>
        <v>Male</v>
      </c>
      <c r="E1023" s="1" t="str">
        <f>IFERROR(__xludf.DUMMYFUNCTION("""COMPUTED_VALUE"""),"People from my circle, but not family members")</f>
        <v>People from my circle, but not family members</v>
      </c>
      <c r="F1023" s="1" t="str">
        <f>IFERROR(__xludf.DUMMYFUNCTION("""COMPUTED_VALUE"""),"Yes, I will earn and do that")</f>
        <v>Yes, I will earn and do that</v>
      </c>
      <c r="G1023" s="1" t="str">
        <f>IFERROR(__xludf.DUMMYFUNCTION("""COMPUTED_VALUE"""),"This will be hard to do, but if it is the right company I would try")</f>
        <v>This will be hard to do, but if it is the right company I would try</v>
      </c>
      <c r="H1023" s="1" t="str">
        <f>IFERROR(__xludf.DUMMYFUNCTION("""COMPUTED_VALUE"""),"Yes")</f>
        <v>Yes</v>
      </c>
      <c r="I1023" s="1" t="str">
        <f>IFERROR(__xludf.DUMMYFUNCTION("""COMPUTED_VALUE"""),"Will work for them")</f>
        <v>Will work for them</v>
      </c>
      <c r="J1023" s="1">
        <f>IFERROR(__xludf.DUMMYFUNCTION("""COMPUTED_VALUE"""),7.0)</f>
        <v>7</v>
      </c>
      <c r="K1023" s="1" t="str">
        <f>IFERROR(__xludf.DUMMYFUNCTION("""COMPUTED_VALUE"""),"Hybrid Working Environment with more than 15 days a month at office")</f>
        <v>Hybrid Working Environment with more than 15 days a month at office</v>
      </c>
      <c r="L10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023" s="1" t="str">
        <f>IFERROR(__xludf.DUMMYFUNCTION("""COMPUTED_VALUE"""),"Manage and drive End-to-End Projects or Products, Work as a freelancer and do my thing my way, Entrepreneur or Start Up, An Artificial Intelligence Specialist / Talking to Robots")</f>
        <v>Manage and drive End-to-End Projects or Products, Work as a freelancer and do my thing my way, Entrepreneur or Start Up, An Artificial Intelligence Specialist / Talking to Robots</v>
      </c>
      <c r="O1023" s="1" t="str">
        <f>IFERROR(__xludf.DUMMYFUNCTION("""COMPUTED_VALUE"""),"Manager who sets unrealistic targets")</f>
        <v>Manager who sets unrealistic targets</v>
      </c>
      <c r="P1023" s="1" t="str">
        <f>IFERROR(__xludf.DUMMYFUNCTION("""COMPUTED_VALUE"""),"Work with more than 10 people in my team")</f>
        <v>Work with more than 10 people in my team</v>
      </c>
      <c r="Q1023" s="1" t="str">
        <f>IFERROR(__xludf.DUMMYFUNCTION("""COMPUTED_VALUE"""),"I have NO other choice")</f>
        <v>I have NO other choice</v>
      </c>
      <c r="R1023" s="1" t="str">
        <f>IFERROR(__xludf.DUMMYFUNCTION("""COMPUTED_VALUE"""),"This will be hard to do, but if it is the right company I would try")</f>
        <v>This will be hard to do, but if it is the right company I would try</v>
      </c>
      <c r="S1023" s="1"/>
    </row>
    <row r="1024">
      <c r="A1024" s="2">
        <f>IFERROR(__xludf.DUMMYFUNCTION("""COMPUTED_VALUE"""),45043.89885967593)</f>
        <v>45043.89886</v>
      </c>
      <c r="B1024" s="1" t="str">
        <f>IFERROR(__xludf.DUMMYFUNCTION("""COMPUTED_VALUE"""),"India")</f>
        <v>India</v>
      </c>
      <c r="C1024" s="1">
        <f>IFERROR(__xludf.DUMMYFUNCTION("""COMPUTED_VALUE"""),247554.0)</f>
        <v>247554</v>
      </c>
      <c r="D1024" s="1" t="str">
        <f>IFERROR(__xludf.DUMMYFUNCTION("""COMPUTED_VALUE"""),"Male")</f>
        <v>Male</v>
      </c>
      <c r="E1024" s="1" t="str">
        <f>IFERROR(__xludf.DUMMYFUNCTION("""COMPUTED_VALUE"""),"My Parents")</f>
        <v>My Parents</v>
      </c>
      <c r="F1024" s="1" t="str">
        <f>IFERROR(__xludf.DUMMYFUNCTION("""COMPUTED_VALUE"""),"Yes, I will earn and do that")</f>
        <v>Yes, I will earn and do that</v>
      </c>
      <c r="G1024" s="1" t="str">
        <f>IFERROR(__xludf.DUMMYFUNCTION("""COMPUTED_VALUE"""),"This will be hard to do, but if it is the right company I would try")</f>
        <v>This will be hard to do, but if it is the right company I would try</v>
      </c>
      <c r="H1024" s="1" t="str">
        <f>IFERROR(__xludf.DUMMYFUNCTION("""COMPUTED_VALUE"""),"No")</f>
        <v>No</v>
      </c>
      <c r="I1024" s="1" t="str">
        <f>IFERROR(__xludf.DUMMYFUNCTION("""COMPUTED_VALUE"""),"Will work for them")</f>
        <v>Will work for them</v>
      </c>
      <c r="J1024" s="1">
        <f>IFERROR(__xludf.DUMMYFUNCTION("""COMPUTED_VALUE"""),7.0)</f>
        <v>7</v>
      </c>
      <c r="K1024" s="1" t="str">
        <f>IFERROR(__xludf.DUMMYFUNCTION("""COMPUTED_VALUE"""),"Fully Remote with Options to travel as and when needed")</f>
        <v>Fully Remote with Options to travel as and when needed</v>
      </c>
      <c r="L1024" s="1" t="str">
        <f>IFERROR(__xludf.DUMMYFUNCTION("""COMPUTED_VALUE"""),"Employer who rewards learning and enables that environment")</f>
        <v>Employer who rewards learning and enables that environment</v>
      </c>
      <c r="M1024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024" s="1" t="str">
        <f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1024" s="1" t="str">
        <f>IFERROR(__xludf.DUMMYFUNCTION("""COMPUTED_VALUE"""),"Manager who explains what is expected, sets a goal and helps achieve it")</f>
        <v>Manager who explains what is expected, sets a goal and helps achieve it</v>
      </c>
      <c r="P1024" s="1" t="str">
        <f>IFERROR(__xludf.DUMMYFUNCTION("""COMPUTED_VALUE"""),"Work alone, Work with 2 to 3 people in my team")</f>
        <v>Work alone, Work with 2 to 3 people in my team</v>
      </c>
      <c r="Q1024" s="1" t="str">
        <f>IFERROR(__xludf.DUMMYFUNCTION("""COMPUTED_VALUE"""),"Yes, I Understand this is gonna happen everywhere")</f>
        <v>Yes, I Understand this is gonna happen everywhere</v>
      </c>
      <c r="R1024" s="1" t="str">
        <f>IFERROR(__xludf.DUMMYFUNCTION("""COMPUTED_VALUE"""),"This will be hard to do, but if it is the right company I would try")</f>
        <v>This will be hard to do, but if it is the right company I would try</v>
      </c>
      <c r="S1024" s="1"/>
    </row>
    <row r="1025">
      <c r="A1025" s="2">
        <f>IFERROR(__xludf.DUMMYFUNCTION("""COMPUTED_VALUE"""),45043.89910715278)</f>
        <v>45043.89911</v>
      </c>
      <c r="B1025" s="1" t="str">
        <f>IFERROR(__xludf.DUMMYFUNCTION("""COMPUTED_VALUE"""),"Others")</f>
        <v>Others</v>
      </c>
      <c r="C1025" s="1">
        <f>IFERROR(__xludf.DUMMYFUNCTION("""COMPUTED_VALUE"""),80078.0)</f>
        <v>80078</v>
      </c>
      <c r="D1025" s="1" t="str">
        <f>IFERROR(__xludf.DUMMYFUNCTION("""COMPUTED_VALUE"""),"Male")</f>
        <v>Male</v>
      </c>
      <c r="E1025" s="1" t="str">
        <f>IFERROR(__xludf.DUMMYFUNCTION("""COMPUTED_VALUE"""),"My Parents")</f>
        <v>My Parents</v>
      </c>
      <c r="F1025" s="1" t="str">
        <f>IFERROR(__xludf.DUMMYFUNCTION("""COMPUTED_VALUE"""),"Yes, I will earn and do that")</f>
        <v>Yes, I will earn and do that</v>
      </c>
      <c r="G1025" s="1" t="str">
        <f>IFERROR(__xludf.DUMMYFUNCTION("""COMPUTED_VALUE"""),"This will be hard to do, but if it is the right company I would try")</f>
        <v>This will be hard to do, but if it is the right company I would try</v>
      </c>
      <c r="H1025" s="1" t="str">
        <f>IFERROR(__xludf.DUMMYFUNCTION("""COMPUTED_VALUE"""),"Yes")</f>
        <v>Yes</v>
      </c>
      <c r="I1025" s="1" t="str">
        <f>IFERROR(__xludf.DUMMYFUNCTION("""COMPUTED_VALUE"""),"Will work for them")</f>
        <v>Will work for them</v>
      </c>
      <c r="J1025" s="1">
        <f>IFERROR(__xludf.DUMMYFUNCTION("""COMPUTED_VALUE"""),10.0)</f>
        <v>10</v>
      </c>
      <c r="K1025" s="1" t="str">
        <f>IFERROR(__xludf.DUMMYFUNCTION("""COMPUTED_VALUE"""),"Hybrid Working Environment with more than 15 days a month at office")</f>
        <v>Hybrid Working Environment with more than 15 days a month at office</v>
      </c>
      <c r="L10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5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025" s="1" t="str">
        <f>IFERROR(__xludf.DUMMYFUNCTION("""COMPUTED_VALUE"""),"Design and Creative strategy in any company, Work as a freelancer and do my thing my way, Entrepreneur or Start Up, Manufacturing / Oil and Gas/ Construction / Hard Physical Work related")</f>
        <v>Design and Creative strategy in any company, Work as a freelancer and do my thing my way, Entrepreneur or Start Up, Manufacturing / Oil and Gas/ Construction / Hard Physical Work related</v>
      </c>
      <c r="O1025" s="1" t="str">
        <f>IFERROR(__xludf.DUMMYFUNCTION("""COMPUTED_VALUE"""),"Manager who clearly describes what she/he needs")</f>
        <v>Manager who clearly describes what she/he needs</v>
      </c>
      <c r="P1025" s="1" t="str">
        <f>IFERROR(__xludf.DUMMYFUNCTION("""COMPUTED_VALUE"""),"Work alone, Work with 5 to 6 people in my team")</f>
        <v>Work alone, Work with 5 to 6 people in my team</v>
      </c>
      <c r="Q1025" s="1" t="str">
        <f>IFERROR(__xludf.DUMMYFUNCTION("""COMPUTED_VALUE"""),"Yes, I Understand this is gonna happen everywhere")</f>
        <v>Yes, I Understand this is gonna happen everywhere</v>
      </c>
      <c r="R1025" s="1" t="str">
        <f>IFERROR(__xludf.DUMMYFUNCTION("""COMPUTED_VALUE"""),"This will be hard to do, but if it is the right company I would try")</f>
        <v>This will be hard to do, but if it is the right company I would try</v>
      </c>
      <c r="S1025" s="1"/>
    </row>
    <row r="1026">
      <c r="A1026" s="2">
        <f>IFERROR(__xludf.DUMMYFUNCTION("""COMPUTED_VALUE"""),45043.901048935186)</f>
        <v>45043.90105</v>
      </c>
      <c r="B1026" s="1" t="str">
        <f>IFERROR(__xludf.DUMMYFUNCTION("""COMPUTED_VALUE"""),"India")</f>
        <v>India</v>
      </c>
      <c r="C1026" s="1">
        <f>IFERROR(__xludf.DUMMYFUNCTION("""COMPUTED_VALUE"""),505001.0)</f>
        <v>505001</v>
      </c>
      <c r="D1026" s="1" t="str">
        <f>IFERROR(__xludf.DUMMYFUNCTION("""COMPUTED_VALUE"""),"Female")</f>
        <v>Female</v>
      </c>
      <c r="E1026" s="1" t="str">
        <f>IFERROR(__xludf.DUMMYFUNCTION("""COMPUTED_VALUE"""),"People who have changed the world for better")</f>
        <v>People who have changed the world for better</v>
      </c>
      <c r="F1026" s="1" t="str">
        <f>IFERROR(__xludf.DUMMYFUNCTION("""COMPUTED_VALUE"""),"Yes, I will earn and do that")</f>
        <v>Yes, I will earn and do that</v>
      </c>
      <c r="G1026" s="1" t="str">
        <f>IFERROR(__xludf.DUMMYFUNCTION("""COMPUTED_VALUE"""),"Will work for 3 years or more")</f>
        <v>Will work for 3 years or more</v>
      </c>
      <c r="H1026" s="1" t="str">
        <f>IFERROR(__xludf.DUMMYFUNCTION("""COMPUTED_VALUE"""),"No")</f>
        <v>No</v>
      </c>
      <c r="I1026" s="1" t="str">
        <f>IFERROR(__xludf.DUMMYFUNCTION("""COMPUTED_VALUE"""),"Will NOT work for them")</f>
        <v>Will NOT work for them</v>
      </c>
      <c r="J1026" s="1">
        <f>IFERROR(__xludf.DUMMYFUNCTION("""COMPUTED_VALUE"""),8.0)</f>
        <v>8</v>
      </c>
      <c r="K1026" s="1" t="str">
        <f>IFERROR(__xludf.DUMMYFUNCTION("""COMPUTED_VALUE"""),"Hybrid Working Environment with less than 3 days a month at office")</f>
        <v>Hybrid Working Environment with less than 3 days a month at office</v>
      </c>
      <c r="L1026" s="1" t="str">
        <f>IFERROR(__xludf.DUMMYFUNCTION("""COMPUTED_VALUE"""),"Employer who appreciates learning and enables that environment")</f>
        <v>Employer who appreciates learning and enables that environment</v>
      </c>
      <c r="M1026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026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26" s="1" t="str">
        <f>IFERROR(__xludf.DUMMYFUNCTION("""COMPUTED_VALUE"""),"Manager who explains what is expected, sets a goal and helps achieve it")</f>
        <v>Manager who explains what is expected, sets a goal and helps achieve it</v>
      </c>
      <c r="P1026" s="1" t="str">
        <f>IFERROR(__xludf.DUMMYFUNCTION("""COMPUTED_VALUE"""),"Work with 2 to 3 people in my team, Work with 5 to 6 people in my team")</f>
        <v>Work with 2 to 3 people in my team, Work with 5 to 6 people in my team</v>
      </c>
      <c r="Q1026" s="1" t="str">
        <f>IFERROR(__xludf.DUMMYFUNCTION("""COMPUTED_VALUE"""),"Yes, I Understand this is gonna happen everywhere")</f>
        <v>Yes, I Understand this is gonna happen everywhere</v>
      </c>
      <c r="R1026" s="1" t="str">
        <f>IFERROR(__xludf.DUMMYFUNCTION("""COMPUTED_VALUE"""),"This will be hard to do, but if it is the right company I would try")</f>
        <v>This will be hard to do, but if it is the right company I would try</v>
      </c>
      <c r="S1026" s="1"/>
    </row>
    <row r="1027">
      <c r="A1027" s="2">
        <f>IFERROR(__xludf.DUMMYFUNCTION("""COMPUTED_VALUE"""),45043.90288836806)</f>
        <v>45043.90289</v>
      </c>
      <c r="B1027" s="1" t="str">
        <f>IFERROR(__xludf.DUMMYFUNCTION("""COMPUTED_VALUE"""),"India")</f>
        <v>India</v>
      </c>
      <c r="C1027" s="1">
        <f>IFERROR(__xludf.DUMMYFUNCTION("""COMPUTED_VALUE"""),509216.0)</f>
        <v>509216</v>
      </c>
      <c r="D1027" s="1" t="str">
        <f>IFERROR(__xludf.DUMMYFUNCTION("""COMPUTED_VALUE"""),"Male")</f>
        <v>Male</v>
      </c>
      <c r="E1027" s="1" t="str">
        <f>IFERROR(__xludf.DUMMYFUNCTION("""COMPUTED_VALUE"""),"People who have changed the world for better")</f>
        <v>People who have changed the world for better</v>
      </c>
      <c r="F1027" s="1" t="str">
        <f>IFERROR(__xludf.DUMMYFUNCTION("""COMPUTED_VALUE"""),"No, But if someone could bare the cost I will")</f>
        <v>No, But if someone could bare the cost I will</v>
      </c>
      <c r="G1027" s="1" t="str">
        <f>IFERROR(__xludf.DUMMYFUNCTION("""COMPUTED_VALUE"""),"Will work for 3 years or more")</f>
        <v>Will work for 3 years or more</v>
      </c>
      <c r="H1027" s="1" t="str">
        <f>IFERROR(__xludf.DUMMYFUNCTION("""COMPUTED_VALUE"""),"No")</f>
        <v>No</v>
      </c>
      <c r="I1027" s="1" t="str">
        <f>IFERROR(__xludf.DUMMYFUNCTION("""COMPUTED_VALUE"""),"Will NOT work for them")</f>
        <v>Will NOT work for them</v>
      </c>
      <c r="J1027" s="1">
        <f>IFERROR(__xludf.DUMMYFUNCTION("""COMPUTED_VALUE"""),6.0)</f>
        <v>6</v>
      </c>
      <c r="K1027" s="1" t="str">
        <f>IFERROR(__xludf.DUMMYFUNCTION("""COMPUTED_VALUE"""),"Fully Remote with No option to visit offices")</f>
        <v>Fully Remote with No option to visit offices</v>
      </c>
      <c r="L1027" s="1" t="str">
        <f>IFERROR(__xludf.DUMMYFUNCTION("""COMPUTED_VALUE"""),"Employer who appreciates learning and enables that environment")</f>
        <v>Employer who appreciates learning and enables that environment</v>
      </c>
      <c r="M1027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027" s="1" t="str">
        <f>IFERROR(__xludf.DUMMYFUNCTION("""COMPUTED_VALUE"""),"Design and Develop amazing software, Work as a freelancer and do my thing my way, Become a content Creator in some platform, An Artificial Intelligence Specialist / Talking to Robots")</f>
        <v>Design and Develop amazing software, Work as a freelancer and do my thing my way, Become a content Creator in some platform, An Artificial Intelligence Specialist / Talking to Robots</v>
      </c>
      <c r="O1027" s="1" t="str">
        <f>IFERROR(__xludf.DUMMYFUNCTION("""COMPUTED_VALUE"""),"Manager who explains what is expected, sets a goal and helps achieve it")</f>
        <v>Manager who explains what is expected, sets a goal and helps achieve it</v>
      </c>
      <c r="P1027" s="1" t="str">
        <f>IFERROR(__xludf.DUMMYFUNCTION("""COMPUTED_VALUE"""),"Work with 2 to 3 people in my team")</f>
        <v>Work with 2 to 3 people in my team</v>
      </c>
      <c r="Q1027" s="1" t="str">
        <f>IFERROR(__xludf.DUMMYFUNCTION("""COMPUTED_VALUE"""),"Yes, I Understand this is gonna happen everywhere")</f>
        <v>Yes, I Understand this is gonna happen everywhere</v>
      </c>
      <c r="R1027" s="1" t="str">
        <f>IFERROR(__xludf.DUMMYFUNCTION("""COMPUTED_VALUE"""),"Will work for 7 years or more")</f>
        <v>Will work for 7 years or more</v>
      </c>
      <c r="S1027" s="1"/>
    </row>
    <row r="1028">
      <c r="A1028" s="2">
        <f>IFERROR(__xludf.DUMMYFUNCTION("""COMPUTED_VALUE"""),45043.9031669213)</f>
        <v>45043.90317</v>
      </c>
      <c r="B1028" s="1" t="str">
        <f>IFERROR(__xludf.DUMMYFUNCTION("""COMPUTED_VALUE"""),"India")</f>
        <v>India</v>
      </c>
      <c r="C1028" s="1">
        <f>IFERROR(__xludf.DUMMYFUNCTION("""COMPUTED_VALUE"""),500035.0)</f>
        <v>500035</v>
      </c>
      <c r="D1028" s="1" t="str">
        <f>IFERROR(__xludf.DUMMYFUNCTION("""COMPUTED_VALUE"""),"Male")</f>
        <v>Male</v>
      </c>
      <c r="E1028" s="1" t="str">
        <f>IFERROR(__xludf.DUMMYFUNCTION("""COMPUTED_VALUE"""),"Social Media like LinkedIn")</f>
        <v>Social Media like LinkedIn</v>
      </c>
      <c r="F1028" s="1" t="str">
        <f>IFERROR(__xludf.DUMMYFUNCTION("""COMPUTED_VALUE"""),"No I would not be pursuing Higher Education outside of India")</f>
        <v>No I would not be pursuing Higher Education outside of India</v>
      </c>
      <c r="G1028" s="1" t="str">
        <f>IFERROR(__xludf.DUMMYFUNCTION("""COMPUTED_VALUE"""),"This will be hard to do, but if it is the right company I would try")</f>
        <v>This will be hard to do, but if it is the right company I would try</v>
      </c>
      <c r="H1028" s="1" t="str">
        <f>IFERROR(__xludf.DUMMYFUNCTION("""COMPUTED_VALUE"""),"Yes")</f>
        <v>Yes</v>
      </c>
      <c r="I1028" s="1" t="str">
        <f>IFERROR(__xludf.DUMMYFUNCTION("""COMPUTED_VALUE"""),"Will work for them")</f>
        <v>Will work for them</v>
      </c>
      <c r="J1028" s="1">
        <f>IFERROR(__xludf.DUMMYFUNCTION("""COMPUTED_VALUE"""),8.0)</f>
        <v>8</v>
      </c>
      <c r="K1028" s="1" t="str">
        <f>IFERROR(__xludf.DUMMYFUNCTION("""COMPUTED_VALUE"""),"Hybrid Working Environment with more than 15 days a month at office")</f>
        <v>Hybrid Working Environment with more than 15 days a month at office</v>
      </c>
      <c r="L1028" s="1" t="str">
        <f>IFERROR(__xludf.DUMMYFUNCTION("""COMPUTED_VALUE"""),"Employer who rewards learning and enables that environment")</f>
        <v>Employer who rewards learning and enables that environment</v>
      </c>
      <c r="M102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028" s="1" t="str">
        <f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1028" s="1" t="str">
        <f>IFERROR(__xludf.DUMMYFUNCTION("""COMPUTED_VALUE"""),"Manager who sets goal and helps me achieve it")</f>
        <v>Manager who sets goal and helps me achieve it</v>
      </c>
      <c r="P1028" s="1" t="str">
        <f>IFERROR(__xludf.DUMMYFUNCTION("""COMPUTED_VALUE"""),"Work with 5 to 6 people in my team")</f>
        <v>Work with 5 to 6 people in my team</v>
      </c>
      <c r="Q1028" s="1" t="str">
        <f>IFERROR(__xludf.DUMMYFUNCTION("""COMPUTED_VALUE"""),"No")</f>
        <v>No</v>
      </c>
      <c r="R1028" s="1" t="str">
        <f>IFERROR(__xludf.DUMMYFUNCTION("""COMPUTED_VALUE"""),"This will be hard to do, but if it is the right company I would try")</f>
        <v>This will be hard to do, but if it is the right company I would try</v>
      </c>
      <c r="S1028" s="1"/>
    </row>
    <row r="1029">
      <c r="A1029" s="2">
        <f>IFERROR(__xludf.DUMMYFUNCTION("""COMPUTED_VALUE"""),45043.903645370374)</f>
        <v>45043.90365</v>
      </c>
      <c r="B1029" s="1" t="str">
        <f>IFERROR(__xludf.DUMMYFUNCTION("""COMPUTED_VALUE"""),"India")</f>
        <v>India</v>
      </c>
      <c r="C1029" s="1">
        <f>IFERROR(__xludf.DUMMYFUNCTION("""COMPUTED_VALUE"""),250002.0)</f>
        <v>250002</v>
      </c>
      <c r="D1029" s="1" t="str">
        <f>IFERROR(__xludf.DUMMYFUNCTION("""COMPUTED_VALUE"""),"Female")</f>
        <v>Female</v>
      </c>
      <c r="E1029" s="1" t="str">
        <f>IFERROR(__xludf.DUMMYFUNCTION("""COMPUTED_VALUE"""),"People who have changed the world for better")</f>
        <v>People who have changed the world for better</v>
      </c>
      <c r="F1029" s="1" t="str">
        <f>IFERROR(__xludf.DUMMYFUNCTION("""COMPUTED_VALUE"""),"No I would not be pursuing Higher Education outside of India")</f>
        <v>No I would not be pursuing Higher Education outside of India</v>
      </c>
      <c r="G1029" s="1" t="str">
        <f>IFERROR(__xludf.DUMMYFUNCTION("""COMPUTED_VALUE"""),"This will be hard to do, but if it is the right company I would try")</f>
        <v>This will be hard to do, but if it is the right company I would try</v>
      </c>
      <c r="H1029" s="1" t="str">
        <f>IFERROR(__xludf.DUMMYFUNCTION("""COMPUTED_VALUE"""),"No")</f>
        <v>No</v>
      </c>
      <c r="I1029" s="1" t="str">
        <f>IFERROR(__xludf.DUMMYFUNCTION("""COMPUTED_VALUE"""),"Will NOT work for them")</f>
        <v>Will NOT work for them</v>
      </c>
      <c r="J1029" s="1">
        <f>IFERROR(__xludf.DUMMYFUNCTION("""COMPUTED_VALUE"""),5.0)</f>
        <v>5</v>
      </c>
      <c r="K1029" s="1" t="str">
        <f>IFERROR(__xludf.DUMMYFUNCTION("""COMPUTED_VALUE"""),"Hybrid Working Environment with less than 3 days a month at office")</f>
        <v>Hybrid Working Environment with less than 3 days a month at office</v>
      </c>
      <c r="L10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29" s="1" t="str">
        <f>IFERROR(__xludf.DUMMYFUNCTION("""COMPUTED_VALUE"""),"Build and develop a Team, Entrepreneur or Start Up, I Want to sell things/Sales, An Artificial Intelligence Specialist / Talking to Robots")</f>
        <v>Build and develop a Team, Entrepreneur or Start Up, I Want to sell things/Sales, An Artificial Intelligence Specialist / Talking to Robots</v>
      </c>
      <c r="O1029" s="1" t="str">
        <f>IFERROR(__xludf.DUMMYFUNCTION("""COMPUTED_VALUE"""),"Manager who explains what is expected, sets a goal and helps achieve it")</f>
        <v>Manager who explains what is expected, sets a goal and helps achieve it</v>
      </c>
      <c r="P1029" s="1" t="str">
        <f>IFERROR(__xludf.DUMMYFUNCTION("""COMPUTED_VALUE"""),"Work with 7 to 10 or more people in my team")</f>
        <v>Work with 7 to 10 or more people in my team</v>
      </c>
      <c r="Q1029" s="1" t="str">
        <f>IFERROR(__xludf.DUMMYFUNCTION("""COMPUTED_VALUE"""),"No")</f>
        <v>No</v>
      </c>
      <c r="R1029" s="1" t="str">
        <f>IFERROR(__xludf.DUMMYFUNCTION("""COMPUTED_VALUE"""),"No way")</f>
        <v>No way</v>
      </c>
      <c r="S1029" s="1"/>
    </row>
    <row r="1030">
      <c r="A1030" s="2">
        <f>IFERROR(__xludf.DUMMYFUNCTION("""COMPUTED_VALUE"""),45043.907015254634)</f>
        <v>45043.90702</v>
      </c>
      <c r="B1030" s="1" t="str">
        <f>IFERROR(__xludf.DUMMYFUNCTION("""COMPUTED_VALUE"""),"India")</f>
        <v>India</v>
      </c>
      <c r="C1030" s="1">
        <f>IFERROR(__xludf.DUMMYFUNCTION("""COMPUTED_VALUE"""),509216.0)</f>
        <v>509216</v>
      </c>
      <c r="D1030" s="1" t="str">
        <f>IFERROR(__xludf.DUMMYFUNCTION("""COMPUTED_VALUE"""),"Male")</f>
        <v>Male</v>
      </c>
      <c r="E1030" s="1" t="str">
        <f>IFERROR(__xludf.DUMMYFUNCTION("""COMPUTED_VALUE"""),"Influencers who had successful careers")</f>
        <v>Influencers who had successful careers</v>
      </c>
      <c r="F1030" s="1" t="str">
        <f>IFERROR(__xludf.DUMMYFUNCTION("""COMPUTED_VALUE"""),"Yes, I will earn and do that")</f>
        <v>Yes, I will earn and do that</v>
      </c>
      <c r="G1030" s="1" t="str">
        <f>IFERROR(__xludf.DUMMYFUNCTION("""COMPUTED_VALUE"""),"This will be hard to do, but if it is the right company I would try")</f>
        <v>This will be hard to do, but if it is the right company I would try</v>
      </c>
      <c r="H1030" s="1" t="str">
        <f>IFERROR(__xludf.DUMMYFUNCTION("""COMPUTED_VALUE"""),"No")</f>
        <v>No</v>
      </c>
      <c r="I1030" s="1" t="str">
        <f>IFERROR(__xludf.DUMMYFUNCTION("""COMPUTED_VALUE"""),"Will NOT work for them")</f>
        <v>Will NOT work for them</v>
      </c>
      <c r="J1030" s="1">
        <f>IFERROR(__xludf.DUMMYFUNCTION("""COMPUTED_VALUE"""),5.0)</f>
        <v>5</v>
      </c>
      <c r="K1030" s="1" t="str">
        <f>IFERROR(__xludf.DUMMYFUNCTION("""COMPUTED_VALUE"""),"Hybrid Working Environment with more than 15 days a month at office")</f>
        <v>Hybrid Working Environment with more than 15 days a month at office</v>
      </c>
      <c r="L10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30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030" s="1" t="str">
        <f>IFERROR(__xludf.DUMMYFUNCTION("""COMPUTED_VALUE"""),"Manager who explains what is expected, sets a goal and helps achieve it")</f>
        <v>Manager who explains what is expected, sets a goal and helps achieve it</v>
      </c>
      <c r="P1030" s="1" t="str">
        <f>IFERROR(__xludf.DUMMYFUNCTION("""COMPUTED_VALUE"""),"Work with 7 to 10 or more people in my team")</f>
        <v>Work with 7 to 10 or more people in my team</v>
      </c>
      <c r="Q1030" s="1" t="str">
        <f>IFERROR(__xludf.DUMMYFUNCTION("""COMPUTED_VALUE"""),"Yes, I Understand this is gonna happen everywhere")</f>
        <v>Yes, I Understand this is gonna happen everywhere</v>
      </c>
      <c r="R1030" s="1" t="str">
        <f>IFERROR(__xludf.DUMMYFUNCTION("""COMPUTED_VALUE"""),"This will be hard to do, but if it is the right company I would try")</f>
        <v>This will be hard to do, but if it is the right company I would try</v>
      </c>
      <c r="S1030" s="1"/>
    </row>
    <row r="1031">
      <c r="A1031" s="2">
        <f>IFERROR(__xludf.DUMMYFUNCTION("""COMPUTED_VALUE"""),45043.90774159722)</f>
        <v>45043.90774</v>
      </c>
      <c r="B1031" s="1" t="str">
        <f>IFERROR(__xludf.DUMMYFUNCTION("""COMPUTED_VALUE"""),"India")</f>
        <v>India</v>
      </c>
      <c r="C1031" s="1">
        <f>IFERROR(__xludf.DUMMYFUNCTION("""COMPUTED_VALUE"""),500008.0)</f>
        <v>500008</v>
      </c>
      <c r="D1031" s="1" t="str">
        <f>IFERROR(__xludf.DUMMYFUNCTION("""COMPUTED_VALUE"""),"Female")</f>
        <v>Female</v>
      </c>
      <c r="E1031" s="1" t="str">
        <f>IFERROR(__xludf.DUMMYFUNCTION("""COMPUTED_VALUE"""),"Influencers who had successful careers")</f>
        <v>Influencers who had successful careers</v>
      </c>
      <c r="F1031" s="1" t="str">
        <f>IFERROR(__xludf.DUMMYFUNCTION("""COMPUTED_VALUE"""),"No I would not be pursuing Higher Education outside of India")</f>
        <v>No I would not be pursuing Higher Education outside of India</v>
      </c>
      <c r="G1031" s="1" t="str">
        <f>IFERROR(__xludf.DUMMYFUNCTION("""COMPUTED_VALUE"""),"Will work for 3 years or more")</f>
        <v>Will work for 3 years or more</v>
      </c>
      <c r="H1031" s="1" t="str">
        <f>IFERROR(__xludf.DUMMYFUNCTION("""COMPUTED_VALUE"""),"No")</f>
        <v>No</v>
      </c>
      <c r="I1031" s="1" t="str">
        <f>IFERROR(__xludf.DUMMYFUNCTION("""COMPUTED_VALUE"""),"Will work for them")</f>
        <v>Will work for them</v>
      </c>
      <c r="J1031" s="1">
        <f>IFERROR(__xludf.DUMMYFUNCTION("""COMPUTED_VALUE"""),8.0)</f>
        <v>8</v>
      </c>
      <c r="K1031" s="1" t="str">
        <f>IFERROR(__xludf.DUMMYFUNCTION("""COMPUTED_VALUE"""),"Every Day Office Environment")</f>
        <v>Every Day Office Environment</v>
      </c>
      <c r="L10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31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031" s="1" t="str">
        <f>IFERROR(__xludf.DUMMYFUNCTION("""COMPUTED_VALUE"""),"Manager who explains what is expected, sets a goal and helps achieve it")</f>
        <v>Manager who explains what is expected, sets a goal and helps achieve it</v>
      </c>
      <c r="P1031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031" s="1" t="str">
        <f>IFERROR(__xludf.DUMMYFUNCTION("""COMPUTED_VALUE"""),"No")</f>
        <v>No</v>
      </c>
      <c r="R1031" s="1" t="str">
        <f>IFERROR(__xludf.DUMMYFUNCTION("""COMPUTED_VALUE"""),"This will be hard to do, but if it is the right company I would try")</f>
        <v>This will be hard to do, but if it is the right company I would try</v>
      </c>
      <c r="S1031" s="1"/>
    </row>
    <row r="1032">
      <c r="A1032" s="2">
        <f>IFERROR(__xludf.DUMMYFUNCTION("""COMPUTED_VALUE"""),45043.910390590274)</f>
        <v>45043.91039</v>
      </c>
      <c r="B1032" s="1" t="str">
        <f>IFERROR(__xludf.DUMMYFUNCTION("""COMPUTED_VALUE"""),"India")</f>
        <v>India</v>
      </c>
      <c r="C1032" s="1">
        <f>IFERROR(__xludf.DUMMYFUNCTION("""COMPUTED_VALUE"""),500092.0)</f>
        <v>500092</v>
      </c>
      <c r="D1032" s="1" t="str">
        <f>IFERROR(__xludf.DUMMYFUNCTION("""COMPUTED_VALUE"""),"Male")</f>
        <v>Male</v>
      </c>
      <c r="E1032" s="1" t="str">
        <f>IFERROR(__xludf.DUMMYFUNCTION("""COMPUTED_VALUE"""),"People from my circle, but not family members")</f>
        <v>People from my circle, but not family members</v>
      </c>
      <c r="F1032" s="1" t="str">
        <f>IFERROR(__xludf.DUMMYFUNCTION("""COMPUTED_VALUE"""),"Yes, I will earn and do that")</f>
        <v>Yes, I will earn and do that</v>
      </c>
      <c r="G1032" s="1" t="str">
        <f>IFERROR(__xludf.DUMMYFUNCTION("""COMPUTED_VALUE"""),"This will be hard to do, but if it is the right company I would try")</f>
        <v>This will be hard to do, but if it is the right company I would try</v>
      </c>
      <c r="H1032" s="1" t="str">
        <f>IFERROR(__xludf.DUMMYFUNCTION("""COMPUTED_VALUE"""),"No")</f>
        <v>No</v>
      </c>
      <c r="I1032" s="1" t="str">
        <f>IFERROR(__xludf.DUMMYFUNCTION("""COMPUTED_VALUE"""),"Will NOT work for them")</f>
        <v>Will NOT work for them</v>
      </c>
      <c r="J1032" s="1">
        <f>IFERROR(__xludf.DUMMYFUNCTION("""COMPUTED_VALUE"""),5.0)</f>
        <v>5</v>
      </c>
      <c r="K1032" s="1" t="str">
        <f>IFERROR(__xludf.DUMMYFUNCTION("""COMPUTED_VALUE"""),"Fully Remote with Options to travel as and when needed")</f>
        <v>Fully Remote with Options to travel as and when needed</v>
      </c>
      <c r="L10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32" s="1" t="str">
        <f>IFERROR(__xludf.DUMMYFUNCTION("""COMPUTED_VALUE"""),"Design and Creative strategy in any company, Business Operations in any organization, Look deeply into Data and generate insights, Manufacturing / Oil and Gas/ Construction / Hard Physical Work related")</f>
        <v>Design and Creative strategy in any company, Business Operations in any organization, Look deeply into Data and generate insights, Manufacturing / Oil and Gas/ Construction / Hard Physical Work related</v>
      </c>
      <c r="O1032" s="1" t="str">
        <f>IFERROR(__xludf.DUMMYFUNCTION("""COMPUTED_VALUE"""),"Manager who explains what is expected, sets a goal and helps achieve it")</f>
        <v>Manager who explains what is expected, sets a goal and helps achieve it</v>
      </c>
      <c r="P1032" s="1" t="str">
        <f>IFERROR(__xludf.DUMMYFUNCTION("""COMPUTED_VALUE"""),"Work with 2 to 3 people in my team, Work with 5 to 6 people in my team")</f>
        <v>Work with 2 to 3 people in my team, Work with 5 to 6 people in my team</v>
      </c>
      <c r="Q1032" s="1" t="str">
        <f>IFERROR(__xludf.DUMMYFUNCTION("""COMPUTED_VALUE"""),"Yes, I Understand this is gonna happen everywhere")</f>
        <v>Yes, I Understand this is gonna happen everywhere</v>
      </c>
      <c r="R1032" s="1" t="str">
        <f>IFERROR(__xludf.DUMMYFUNCTION("""COMPUTED_VALUE"""),"This will be hard to do, but if it is the right company I would try")</f>
        <v>This will be hard to do, but if it is the right company I would try</v>
      </c>
      <c r="S1032" s="1"/>
    </row>
    <row r="1033">
      <c r="A1033" s="2">
        <f>IFERROR(__xludf.DUMMYFUNCTION("""COMPUTED_VALUE"""),45043.91371756945)</f>
        <v>45043.91372</v>
      </c>
      <c r="B1033" s="1" t="str">
        <f>IFERROR(__xludf.DUMMYFUNCTION("""COMPUTED_VALUE"""),"India")</f>
        <v>India</v>
      </c>
      <c r="C1033" s="1">
        <f>IFERROR(__xludf.DUMMYFUNCTION("""COMPUTED_VALUE"""),500016.0)</f>
        <v>500016</v>
      </c>
      <c r="D1033" s="1" t="str">
        <f>IFERROR(__xludf.DUMMYFUNCTION("""COMPUTED_VALUE"""),"Female")</f>
        <v>Female</v>
      </c>
      <c r="E1033" s="1" t="str">
        <f>IFERROR(__xludf.DUMMYFUNCTION("""COMPUTED_VALUE"""),"People who have changed the world for better")</f>
        <v>People who have changed the world for better</v>
      </c>
      <c r="F1033" s="1" t="str">
        <f>IFERROR(__xludf.DUMMYFUNCTION("""COMPUTED_VALUE"""),"No I would not be pursuing Higher Education outside of India")</f>
        <v>No I would not be pursuing Higher Education outside of India</v>
      </c>
      <c r="G1033" s="1" t="str">
        <f>IFERROR(__xludf.DUMMYFUNCTION("""COMPUTED_VALUE"""),"Will work for 3 years or more")</f>
        <v>Will work for 3 years or more</v>
      </c>
      <c r="H1033" s="1" t="str">
        <f>IFERROR(__xludf.DUMMYFUNCTION("""COMPUTED_VALUE"""),"Yes")</f>
        <v>Yes</v>
      </c>
      <c r="I1033" s="1" t="str">
        <f>IFERROR(__xludf.DUMMYFUNCTION("""COMPUTED_VALUE"""),"Will NOT work for them")</f>
        <v>Will NOT work for them</v>
      </c>
      <c r="J1033" s="1">
        <f>IFERROR(__xludf.DUMMYFUNCTION("""COMPUTED_VALUE"""),4.0)</f>
        <v>4</v>
      </c>
      <c r="K1033" s="1" t="str">
        <f>IFERROR(__xludf.DUMMYFUNCTION("""COMPUTED_VALUE"""),"Every Day Office Environment")</f>
        <v>Every Day Office Environment</v>
      </c>
      <c r="L10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33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033" s="1" t="str">
        <f>IFERROR(__xludf.DUMMYFUNCTION("""COMPUTED_VALUE"""),"Manager who explains what is expected, sets a goal and helps achieve it")</f>
        <v>Manager who explains what is expected, sets a goal and helps achieve it</v>
      </c>
      <c r="P1033" s="1" t="str">
        <f>IFERROR(__xludf.DUMMYFUNCTION("""COMPUTED_VALUE"""),"Work with 2 to 3 people in my team")</f>
        <v>Work with 2 to 3 people in my team</v>
      </c>
      <c r="Q1033" s="1" t="str">
        <f>IFERROR(__xludf.DUMMYFUNCTION("""COMPUTED_VALUE"""),"Yes, I Understand this is gonna happen everywhere")</f>
        <v>Yes, I Understand this is gonna happen everywhere</v>
      </c>
      <c r="R1033" s="1" t="str">
        <f>IFERROR(__xludf.DUMMYFUNCTION("""COMPUTED_VALUE"""),"This will be hard to do, but if it is the right company I would try")</f>
        <v>This will be hard to do, but if it is the right company I would try</v>
      </c>
      <c r="S1033" s="1"/>
    </row>
    <row r="1034">
      <c r="A1034" s="2">
        <f>IFERROR(__xludf.DUMMYFUNCTION("""COMPUTED_VALUE"""),45043.91471239583)</f>
        <v>45043.91471</v>
      </c>
      <c r="B1034" s="1" t="str">
        <f>IFERROR(__xludf.DUMMYFUNCTION("""COMPUTED_VALUE"""),"India")</f>
        <v>India</v>
      </c>
      <c r="C1034" s="1">
        <f>IFERROR(__xludf.DUMMYFUNCTION("""COMPUTED_VALUE"""),509385.0)</f>
        <v>509385</v>
      </c>
      <c r="D1034" s="1" t="str">
        <f>IFERROR(__xludf.DUMMYFUNCTION("""COMPUTED_VALUE"""),"Female")</f>
        <v>Female</v>
      </c>
      <c r="E1034" s="1" t="str">
        <f>IFERROR(__xludf.DUMMYFUNCTION("""COMPUTED_VALUE"""),"People who have changed the world for better")</f>
        <v>People who have changed the world for better</v>
      </c>
      <c r="F1034" s="1" t="str">
        <f>IFERROR(__xludf.DUMMYFUNCTION("""COMPUTED_VALUE"""),"Yes, I will earn and do that")</f>
        <v>Yes, I will earn and do that</v>
      </c>
      <c r="G1034" s="1" t="str">
        <f>IFERROR(__xludf.DUMMYFUNCTION("""COMPUTED_VALUE"""),"Will work for 3 years or more")</f>
        <v>Will work for 3 years or more</v>
      </c>
      <c r="H1034" s="1" t="str">
        <f>IFERROR(__xludf.DUMMYFUNCTION("""COMPUTED_VALUE"""),"No")</f>
        <v>No</v>
      </c>
      <c r="I1034" s="1" t="str">
        <f>IFERROR(__xludf.DUMMYFUNCTION("""COMPUTED_VALUE"""),"Will NOT work for them")</f>
        <v>Will NOT work for them</v>
      </c>
      <c r="J1034" s="1">
        <f>IFERROR(__xludf.DUMMYFUNCTION("""COMPUTED_VALUE"""),8.0)</f>
        <v>8</v>
      </c>
      <c r="K1034" s="1" t="str">
        <f>IFERROR(__xludf.DUMMYFUNCTION("""COMPUTED_VALUE"""),"Every Day Office Environment")</f>
        <v>Every Day Office Environment</v>
      </c>
      <c r="L1034" s="1" t="str">
        <f>IFERROR(__xludf.DUMMYFUNCTION("""COMPUTED_VALUE"""),"Employer who appreciates learning and enables that environment")</f>
        <v>Employer who appreciates learning and enables that environment</v>
      </c>
      <c r="M103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34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034" s="1" t="str">
        <f>IFERROR(__xludf.DUMMYFUNCTION("""COMPUTED_VALUE"""),"Manager who explains what is expected, sets a goal and helps achieve it")</f>
        <v>Manager who explains what is expected, sets a goal and helps achieve it</v>
      </c>
      <c r="P1034" s="1" t="str">
        <f>IFERROR(__xludf.DUMMYFUNCTION("""COMPUTED_VALUE"""),"Work with more than 10 people in my team")</f>
        <v>Work with more than 10 people in my team</v>
      </c>
      <c r="Q1034" s="1" t="str">
        <f>IFERROR(__xludf.DUMMYFUNCTION("""COMPUTED_VALUE"""),"Yes")</f>
        <v>Yes</v>
      </c>
      <c r="R1034" s="1" t="str">
        <f>IFERROR(__xludf.DUMMYFUNCTION("""COMPUTED_VALUE"""),"Will work for 7 years or more")</f>
        <v>Will work for 7 years or more</v>
      </c>
      <c r="S1034" s="1"/>
    </row>
    <row r="1035">
      <c r="A1035" s="2">
        <f>IFERROR(__xludf.DUMMYFUNCTION("""COMPUTED_VALUE"""),45043.91575836806)</f>
        <v>45043.91576</v>
      </c>
      <c r="B1035" s="1" t="str">
        <f>IFERROR(__xludf.DUMMYFUNCTION("""COMPUTED_VALUE"""),"India")</f>
        <v>India</v>
      </c>
      <c r="C1035" s="1">
        <f>IFERROR(__xludf.DUMMYFUNCTION("""COMPUTED_VALUE"""),110085.0)</f>
        <v>110085</v>
      </c>
      <c r="D1035" s="1" t="str">
        <f>IFERROR(__xludf.DUMMYFUNCTION("""COMPUTED_VALUE"""),"Female")</f>
        <v>Female</v>
      </c>
      <c r="E1035" s="1" t="str">
        <f>IFERROR(__xludf.DUMMYFUNCTION("""COMPUTED_VALUE"""),"People who have changed the world for better")</f>
        <v>People who have changed the world for better</v>
      </c>
      <c r="F1035" s="1" t="str">
        <f>IFERROR(__xludf.DUMMYFUNCTION("""COMPUTED_VALUE"""),"Yes, I will earn and do that")</f>
        <v>Yes, I will earn and do that</v>
      </c>
      <c r="G1035" s="1" t="str">
        <f>IFERROR(__xludf.DUMMYFUNCTION("""COMPUTED_VALUE"""),"This will be hard to do, but if it is the right company I would try")</f>
        <v>This will be hard to do, but if it is the right company I would try</v>
      </c>
      <c r="H1035" s="1" t="str">
        <f>IFERROR(__xludf.DUMMYFUNCTION("""COMPUTED_VALUE"""),"No")</f>
        <v>No</v>
      </c>
      <c r="I1035" s="1" t="str">
        <f>IFERROR(__xludf.DUMMYFUNCTION("""COMPUTED_VALUE"""),"Will NOT work for them")</f>
        <v>Will NOT work for them</v>
      </c>
      <c r="J1035" s="1">
        <f>IFERROR(__xludf.DUMMYFUNCTION("""COMPUTED_VALUE"""),4.0)</f>
        <v>4</v>
      </c>
      <c r="K1035" s="1" t="str">
        <f>IFERROR(__xludf.DUMMYFUNCTION("""COMPUTED_VALUE"""),"Hybrid Working Environment with more than 15 days a month at office")</f>
        <v>Hybrid Working Environment with more than 15 days a month at office</v>
      </c>
      <c r="L10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035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035" s="1" t="str">
        <f>IFERROR(__xludf.DUMMYFUNCTION("""COMPUTED_VALUE"""),"Manager who sets goal and helps me achieve it")</f>
        <v>Manager who sets goal and helps me achieve it</v>
      </c>
      <c r="P1035" s="1" t="str">
        <f>IFERROR(__xludf.DUMMYFUNCTION("""COMPUTED_VALUE"""),"Work with 5 to 6 people in my team")</f>
        <v>Work with 5 to 6 people in my team</v>
      </c>
      <c r="Q1035" s="1" t="str">
        <f>IFERROR(__xludf.DUMMYFUNCTION("""COMPUTED_VALUE"""),"Yes, I Understand this is gonna happen everywhere")</f>
        <v>Yes, I Understand this is gonna happen everywhere</v>
      </c>
      <c r="R1035" s="1" t="str">
        <f>IFERROR(__xludf.DUMMYFUNCTION("""COMPUTED_VALUE"""),"This will be hard to do, but if it is the right company I would try")</f>
        <v>This will be hard to do, but if it is the right company I would try</v>
      </c>
      <c r="S1035" s="1"/>
    </row>
    <row r="1036">
      <c r="A1036" s="2">
        <f>IFERROR(__xludf.DUMMYFUNCTION("""COMPUTED_VALUE"""),45043.91646603009)</f>
        <v>45043.91647</v>
      </c>
      <c r="B1036" s="1" t="str">
        <f>IFERROR(__xludf.DUMMYFUNCTION("""COMPUTED_VALUE"""),"India")</f>
        <v>India</v>
      </c>
      <c r="C1036" s="1">
        <f>IFERROR(__xludf.DUMMYFUNCTION("""COMPUTED_VALUE"""),501504.0)</f>
        <v>501504</v>
      </c>
      <c r="D1036" s="1" t="str">
        <f>IFERROR(__xludf.DUMMYFUNCTION("""COMPUTED_VALUE"""),"Male")</f>
        <v>Male</v>
      </c>
      <c r="E1036" s="1" t="str">
        <f>IFERROR(__xludf.DUMMYFUNCTION("""COMPUTED_VALUE"""),"My Parents")</f>
        <v>My Parents</v>
      </c>
      <c r="F1036" s="1" t="str">
        <f>IFERROR(__xludf.DUMMYFUNCTION("""COMPUTED_VALUE"""),"No, But if someone could bare the cost I will")</f>
        <v>No, But if someone could bare the cost I will</v>
      </c>
      <c r="G1036" s="1" t="str">
        <f>IFERROR(__xludf.DUMMYFUNCTION("""COMPUTED_VALUE"""),"This will be hard to do, but if it is the right company I would try")</f>
        <v>This will be hard to do, but if it is the right company I would try</v>
      </c>
      <c r="H1036" s="1" t="str">
        <f>IFERROR(__xludf.DUMMYFUNCTION("""COMPUTED_VALUE"""),"Yes")</f>
        <v>Yes</v>
      </c>
      <c r="I1036" s="1" t="str">
        <f>IFERROR(__xludf.DUMMYFUNCTION("""COMPUTED_VALUE"""),"Will NOT work for them")</f>
        <v>Will NOT work for them</v>
      </c>
      <c r="J1036" s="1">
        <f>IFERROR(__xludf.DUMMYFUNCTION("""COMPUTED_VALUE"""),5.0)</f>
        <v>5</v>
      </c>
      <c r="K1036" s="1" t="str">
        <f>IFERROR(__xludf.DUMMYFUNCTION("""COMPUTED_VALUE"""),"Hybrid Working Environment with less than 3 days a month at office")</f>
        <v>Hybrid Working Environment with less than 3 days a month at office</v>
      </c>
      <c r="L10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36" s="1" t="str">
        <f>IFERROR(__xludf.DUMMYFUNCTION("""COMPUTED_VALUE"""),"Design and Creative strategy in any company, Build and develop a Team, Entrepreneur or Start Up, Manufacturing / Oil and Gas/ Construction / Hard Physical Work related")</f>
        <v>Design and Creative strategy in any company, Build and develop a Team, Entrepreneur or Start Up, Manufacturing / Oil and Gas/ Construction / Hard Physical Work related</v>
      </c>
      <c r="O1036" s="1" t="str">
        <f>IFERROR(__xludf.DUMMYFUNCTION("""COMPUTED_VALUE"""),"Manager who clearly describes what she/he needs")</f>
        <v>Manager who clearly describes what she/he needs</v>
      </c>
      <c r="P1036" s="1" t="str">
        <f>IFERROR(__xludf.DUMMYFUNCTION("""COMPUTED_VALUE"""),"Work with 2 to 3 people in my team")</f>
        <v>Work with 2 to 3 people in my team</v>
      </c>
      <c r="Q1036" s="1" t="str">
        <f>IFERROR(__xludf.DUMMYFUNCTION("""COMPUTED_VALUE"""),"Yes, I Understand this is gonna happen everywhere")</f>
        <v>Yes, I Understand this is gonna happen everywhere</v>
      </c>
      <c r="R1036" s="1" t="str">
        <f>IFERROR(__xludf.DUMMYFUNCTION("""COMPUTED_VALUE"""),"No way")</f>
        <v>No way</v>
      </c>
      <c r="S1036" s="1"/>
    </row>
    <row r="1037">
      <c r="A1037" s="2">
        <f>IFERROR(__xludf.DUMMYFUNCTION("""COMPUTED_VALUE"""),45043.9166903588)</f>
        <v>45043.91669</v>
      </c>
      <c r="B1037" s="1" t="str">
        <f>IFERROR(__xludf.DUMMYFUNCTION("""COMPUTED_VALUE"""),"India")</f>
        <v>India</v>
      </c>
      <c r="C1037" s="1">
        <f>IFERROR(__xludf.DUMMYFUNCTION("""COMPUTED_VALUE"""),500037.0)</f>
        <v>500037</v>
      </c>
      <c r="D1037" s="1" t="str">
        <f>IFERROR(__xludf.DUMMYFUNCTION("""COMPUTED_VALUE"""),"Female")</f>
        <v>Female</v>
      </c>
      <c r="E1037" s="1" t="str">
        <f>IFERROR(__xludf.DUMMYFUNCTION("""COMPUTED_VALUE"""),"My Parents")</f>
        <v>My Parents</v>
      </c>
      <c r="F1037" s="1" t="str">
        <f>IFERROR(__xludf.DUMMYFUNCTION("""COMPUTED_VALUE"""),"Yes, I will earn and do that")</f>
        <v>Yes, I will earn and do that</v>
      </c>
      <c r="G1037" s="1" t="str">
        <f>IFERROR(__xludf.DUMMYFUNCTION("""COMPUTED_VALUE"""),"This will be hard to do, but if it is the right company I would try")</f>
        <v>This will be hard to do, but if it is the right company I would try</v>
      </c>
      <c r="H1037" s="1" t="str">
        <f>IFERROR(__xludf.DUMMYFUNCTION("""COMPUTED_VALUE"""),"No")</f>
        <v>No</v>
      </c>
      <c r="I1037" s="1" t="str">
        <f>IFERROR(__xludf.DUMMYFUNCTION("""COMPUTED_VALUE"""),"Will NOT work for them")</f>
        <v>Will NOT work for them</v>
      </c>
      <c r="J1037" s="1">
        <f>IFERROR(__xludf.DUMMYFUNCTION("""COMPUTED_VALUE"""),4.0)</f>
        <v>4</v>
      </c>
      <c r="K1037" s="1" t="str">
        <f>IFERROR(__xludf.DUMMYFUNCTION("""COMPUTED_VALUE"""),"Fully Remote with Options to travel as and when needed")</f>
        <v>Fully Remote with Options to travel as and when needed</v>
      </c>
      <c r="L10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37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037" s="1" t="str">
        <f>IFERROR(__xludf.DUMMYFUNCTION("""COMPUTED_VALUE"""),"Manager who explains what is expected, sets a goal and helps achieve it")</f>
        <v>Manager who explains what is expected, sets a goal and helps achieve it</v>
      </c>
      <c r="P1037" s="1" t="str">
        <f>IFERROR(__xludf.DUMMYFUNCTION("""COMPUTED_VALUE"""),"Work with 5 to 6 people in my team")</f>
        <v>Work with 5 to 6 people in my team</v>
      </c>
      <c r="Q1037" s="1" t="str">
        <f>IFERROR(__xludf.DUMMYFUNCTION("""COMPUTED_VALUE"""),"Yes, I Understand this is gonna happen everywhere")</f>
        <v>Yes, I Understand this is gonna happen everywhere</v>
      </c>
      <c r="R1037" s="1" t="str">
        <f>IFERROR(__xludf.DUMMYFUNCTION("""COMPUTED_VALUE"""),"This will be hard to do, but if it is the right company I would try")</f>
        <v>This will be hard to do, but if it is the right company I would try</v>
      </c>
      <c r="S1037" s="1"/>
    </row>
    <row r="1038">
      <c r="A1038" s="2">
        <f>IFERROR(__xludf.DUMMYFUNCTION("""COMPUTED_VALUE"""),45043.9182390625)</f>
        <v>45043.91824</v>
      </c>
      <c r="B1038" s="1" t="str">
        <f>IFERROR(__xludf.DUMMYFUNCTION("""COMPUTED_VALUE"""),"India")</f>
        <v>India</v>
      </c>
      <c r="C1038" s="1">
        <f>IFERROR(__xludf.DUMMYFUNCTION("""COMPUTED_VALUE"""),506002.0)</f>
        <v>506002</v>
      </c>
      <c r="D1038" s="1" t="str">
        <f>IFERROR(__xludf.DUMMYFUNCTION("""COMPUTED_VALUE"""),"Male")</f>
        <v>Male</v>
      </c>
      <c r="E1038" s="1" t="str">
        <f>IFERROR(__xludf.DUMMYFUNCTION("""COMPUTED_VALUE"""),"Influencers who had successful careers")</f>
        <v>Influencers who had successful careers</v>
      </c>
      <c r="F1038" s="1" t="str">
        <f>IFERROR(__xludf.DUMMYFUNCTION("""COMPUTED_VALUE"""),"Yes, I will earn and do that")</f>
        <v>Yes, I will earn and do that</v>
      </c>
      <c r="G1038" s="1" t="str">
        <f>IFERROR(__xludf.DUMMYFUNCTION("""COMPUTED_VALUE"""),"No way")</f>
        <v>No way</v>
      </c>
      <c r="H1038" s="1" t="str">
        <f>IFERROR(__xludf.DUMMYFUNCTION("""COMPUTED_VALUE"""),"No")</f>
        <v>No</v>
      </c>
      <c r="I1038" s="1" t="str">
        <f>IFERROR(__xludf.DUMMYFUNCTION("""COMPUTED_VALUE"""),"Will NOT work for them")</f>
        <v>Will NOT work for them</v>
      </c>
      <c r="J1038" s="1">
        <f>IFERROR(__xludf.DUMMYFUNCTION("""COMPUTED_VALUE"""),2.0)</f>
        <v>2</v>
      </c>
      <c r="K1038" s="1" t="str">
        <f>IFERROR(__xludf.DUMMYFUNCTION("""COMPUTED_VALUE"""),"Fully Remote with Options to travel as and when needed")</f>
        <v>Fully Remote with Options to travel as and when needed</v>
      </c>
      <c r="L10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38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038" s="1" t="str">
        <f>IFERROR(__xludf.DUMMYFUNCTION("""COMPUTED_VALUE"""),"Manager who sets goal and helps me achieve it")</f>
        <v>Manager who sets goal and helps me achieve it</v>
      </c>
      <c r="P1038" s="1" t="str">
        <f>IFERROR(__xludf.DUMMYFUNCTION("""COMPUTED_VALUE"""),"Work with 2 to 3 people in my team")</f>
        <v>Work with 2 to 3 people in my team</v>
      </c>
      <c r="Q1038" s="1" t="str">
        <f>IFERROR(__xludf.DUMMYFUNCTION("""COMPUTED_VALUE"""),"Yes, I Understand this is gonna happen everywhere")</f>
        <v>Yes, I Understand this is gonna happen everywhere</v>
      </c>
      <c r="R1038" s="1" t="str">
        <f>IFERROR(__xludf.DUMMYFUNCTION("""COMPUTED_VALUE"""),"No way")</f>
        <v>No way</v>
      </c>
      <c r="S1038" s="1"/>
    </row>
    <row r="1039">
      <c r="A1039" s="2">
        <f>IFERROR(__xludf.DUMMYFUNCTION("""COMPUTED_VALUE"""),45043.922248194445)</f>
        <v>45043.92225</v>
      </c>
      <c r="B1039" s="1" t="str">
        <f>IFERROR(__xludf.DUMMYFUNCTION("""COMPUTED_VALUE"""),"India")</f>
        <v>India</v>
      </c>
      <c r="C1039" s="1">
        <f>IFERROR(__xludf.DUMMYFUNCTION("""COMPUTED_VALUE"""),564114.0)</f>
        <v>564114</v>
      </c>
      <c r="D1039" s="1" t="str">
        <f>IFERROR(__xludf.DUMMYFUNCTION("""COMPUTED_VALUE"""),"Female")</f>
        <v>Female</v>
      </c>
      <c r="E1039" s="1" t="str">
        <f>IFERROR(__xludf.DUMMYFUNCTION("""COMPUTED_VALUE"""),"Influencers who had successful careers")</f>
        <v>Influencers who had successful careers</v>
      </c>
      <c r="F1039" s="1" t="str">
        <f>IFERROR(__xludf.DUMMYFUNCTION("""COMPUTED_VALUE"""),"No I would not be pursuing Higher Education outside of India")</f>
        <v>No I would not be pursuing Higher Education outside of India</v>
      </c>
      <c r="G1039" s="1" t="str">
        <f>IFERROR(__xludf.DUMMYFUNCTION("""COMPUTED_VALUE"""),"This will be hard to do, but if it is the right company I would try")</f>
        <v>This will be hard to do, but if it is the right company I would try</v>
      </c>
      <c r="H1039" s="1" t="str">
        <f>IFERROR(__xludf.DUMMYFUNCTION("""COMPUTED_VALUE"""),"Yes")</f>
        <v>Yes</v>
      </c>
      <c r="I1039" s="1" t="str">
        <f>IFERROR(__xludf.DUMMYFUNCTION("""COMPUTED_VALUE"""),"Will NOT work for them")</f>
        <v>Will NOT work for them</v>
      </c>
      <c r="J1039" s="1">
        <f>IFERROR(__xludf.DUMMYFUNCTION("""COMPUTED_VALUE"""),7.0)</f>
        <v>7</v>
      </c>
      <c r="K1039" s="1" t="str">
        <f>IFERROR(__xludf.DUMMYFUNCTION("""COMPUTED_VALUE"""),"Hybrid Working Environment with more than 15 days a month at office")</f>
        <v>Hybrid Working Environment with more than 15 days a month at office</v>
      </c>
      <c r="L1039" s="1" t="str">
        <f>IFERROR(__xludf.DUMMYFUNCTION("""COMPUTED_VALUE"""),"Employer who appreciates learning and enables that environment")</f>
        <v>Employer who appreciates learning and enables that environment</v>
      </c>
      <c r="M103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39" s="1" t="str">
        <f>IFERROR(__xludf.DUMMYFUNCTION("""COMPUTED_VALUE"""),"Design and Creative strategy in any company, Teaching in any of the institutes/colleges/online or offline, Look deeply into Data and generate insights, Work as a freelancer and do my thing my way")</f>
        <v>Design and Creative strategy in any company, Teaching in any of the institutes/colleges/online or offline, Look deeply into Data and generate insights, Work as a freelancer and do my thing my way</v>
      </c>
      <c r="O1039" s="1" t="str">
        <f>IFERROR(__xludf.DUMMYFUNCTION("""COMPUTED_VALUE"""),"Manager who explains what is expected, sets a goal and helps achieve it")</f>
        <v>Manager who explains what is expected, sets a goal and helps achieve it</v>
      </c>
      <c r="P1039" s="1" t="str">
        <f>IFERROR(__xludf.DUMMYFUNCTION("""COMPUTED_VALUE"""),"Work with 2 to 3 people in my team")</f>
        <v>Work with 2 to 3 people in my team</v>
      </c>
      <c r="Q1039" s="1" t="str">
        <f>IFERROR(__xludf.DUMMYFUNCTION("""COMPUTED_VALUE"""),"Yes, I Understand this is gonna happen everywhere")</f>
        <v>Yes, I Understand this is gonna happen everywhere</v>
      </c>
      <c r="R1039" s="1" t="str">
        <f>IFERROR(__xludf.DUMMYFUNCTION("""COMPUTED_VALUE"""),"No way")</f>
        <v>No way</v>
      </c>
      <c r="S1039" s="1"/>
    </row>
    <row r="1040">
      <c r="A1040" s="2">
        <f>IFERROR(__xludf.DUMMYFUNCTION("""COMPUTED_VALUE"""),45043.92261653935)</f>
        <v>45043.92262</v>
      </c>
      <c r="B1040" s="1" t="str">
        <f>IFERROR(__xludf.DUMMYFUNCTION("""COMPUTED_VALUE"""),"India")</f>
        <v>India</v>
      </c>
      <c r="C1040" s="1">
        <f>IFERROR(__xludf.DUMMYFUNCTION("""COMPUTED_VALUE"""),501504.0)</f>
        <v>501504</v>
      </c>
      <c r="D1040" s="1" t="str">
        <f>IFERROR(__xludf.DUMMYFUNCTION("""COMPUTED_VALUE"""),"Female")</f>
        <v>Female</v>
      </c>
      <c r="E1040" s="1" t="str">
        <f>IFERROR(__xludf.DUMMYFUNCTION("""COMPUTED_VALUE"""),"My Parents")</f>
        <v>My Parents</v>
      </c>
      <c r="F1040" s="1" t="str">
        <f>IFERROR(__xludf.DUMMYFUNCTION("""COMPUTED_VALUE"""),"Yes, I will earn and do that")</f>
        <v>Yes, I will earn and do that</v>
      </c>
      <c r="G1040" s="1" t="str">
        <f>IFERROR(__xludf.DUMMYFUNCTION("""COMPUTED_VALUE"""),"This will be hard to do, but if it is the right company I would try")</f>
        <v>This will be hard to do, but if it is the right company I would try</v>
      </c>
      <c r="H1040" s="1" t="str">
        <f>IFERROR(__xludf.DUMMYFUNCTION("""COMPUTED_VALUE"""),"No")</f>
        <v>No</v>
      </c>
      <c r="I1040" s="1" t="str">
        <f>IFERROR(__xludf.DUMMYFUNCTION("""COMPUTED_VALUE"""),"Will NOT work for them")</f>
        <v>Will NOT work for them</v>
      </c>
      <c r="J1040" s="1">
        <f>IFERROR(__xludf.DUMMYFUNCTION("""COMPUTED_VALUE"""),5.0)</f>
        <v>5</v>
      </c>
      <c r="K1040" s="1" t="str">
        <f>IFERROR(__xludf.DUMMYFUNCTION("""COMPUTED_VALUE"""),"Hybrid Working Environment with more than 15 days a month at office")</f>
        <v>Hybrid Working Environment with more than 15 days a month at office</v>
      </c>
      <c r="L1040" s="1" t="str">
        <f>IFERROR(__xludf.DUMMYFUNCTION("""COMPUTED_VALUE"""),"Employer who appreciates learning and enables that environment")</f>
        <v>Employer who appreciates learning and enables that environment</v>
      </c>
      <c r="M104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40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040" s="1" t="str">
        <f>IFERROR(__xludf.DUMMYFUNCTION("""COMPUTED_VALUE"""),"Manager who explains what is expected, sets a goal and helps achieve it")</f>
        <v>Manager who explains what is expected, sets a goal and helps achieve it</v>
      </c>
      <c r="P1040" s="1" t="str">
        <f>IFERROR(__xludf.DUMMYFUNCTION("""COMPUTED_VALUE"""),"Work with 5 to 6 people in my team")</f>
        <v>Work with 5 to 6 people in my team</v>
      </c>
      <c r="Q1040" s="1" t="str">
        <f>IFERROR(__xludf.DUMMYFUNCTION("""COMPUTED_VALUE"""),"Yes, I Understand this is gonna happen everywhere")</f>
        <v>Yes, I Understand this is gonna happen everywhere</v>
      </c>
      <c r="R1040" s="1" t="str">
        <f>IFERROR(__xludf.DUMMYFUNCTION("""COMPUTED_VALUE"""),"No way")</f>
        <v>No way</v>
      </c>
      <c r="S1040" s="1"/>
    </row>
    <row r="1041">
      <c r="A1041" s="2">
        <f>IFERROR(__xludf.DUMMYFUNCTION("""COMPUTED_VALUE"""),45043.922811122684)</f>
        <v>45043.92281</v>
      </c>
      <c r="B1041" s="1" t="str">
        <f>IFERROR(__xludf.DUMMYFUNCTION("""COMPUTED_VALUE"""),"India")</f>
        <v>India</v>
      </c>
      <c r="C1041" s="1">
        <f>IFERROR(__xludf.DUMMYFUNCTION("""COMPUTED_VALUE"""),741121.0)</f>
        <v>741121</v>
      </c>
      <c r="D1041" s="1" t="str">
        <f>IFERROR(__xludf.DUMMYFUNCTION("""COMPUTED_VALUE"""),"Female")</f>
        <v>Female</v>
      </c>
      <c r="E1041" s="1" t="str">
        <f>IFERROR(__xludf.DUMMYFUNCTION("""COMPUTED_VALUE"""),"Influencers who had successful careers")</f>
        <v>Influencers who had successful careers</v>
      </c>
      <c r="F1041" s="1" t="str">
        <f>IFERROR(__xludf.DUMMYFUNCTION("""COMPUTED_VALUE"""),"No I would not be pursuing Higher Education outside of India")</f>
        <v>No I would not be pursuing Higher Education outside of India</v>
      </c>
      <c r="G1041" s="1" t="str">
        <f>IFERROR(__xludf.DUMMYFUNCTION("""COMPUTED_VALUE"""),"This will be hard to do, but if it is the right company I would try")</f>
        <v>This will be hard to do, but if it is the right company I would try</v>
      </c>
      <c r="H1041" s="1" t="str">
        <f>IFERROR(__xludf.DUMMYFUNCTION("""COMPUTED_VALUE"""),"No")</f>
        <v>No</v>
      </c>
      <c r="I1041" s="1" t="str">
        <f>IFERROR(__xludf.DUMMYFUNCTION("""COMPUTED_VALUE"""),"Will NOT work for them")</f>
        <v>Will NOT work for them</v>
      </c>
      <c r="J1041" s="1">
        <f>IFERROR(__xludf.DUMMYFUNCTION("""COMPUTED_VALUE"""),8.0)</f>
        <v>8</v>
      </c>
      <c r="K1041" s="1" t="str">
        <f>IFERROR(__xludf.DUMMYFUNCTION("""COMPUTED_VALUE"""),"Fully Remote with Options to travel as and when needed")</f>
        <v>Fully Remote with Options to travel as and when needed</v>
      </c>
      <c r="L10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41" s="1" t="str">
        <f>IFERROR(__xludf.DUMMYFUNCTION("""COMPUTED_VALUE"""),"Teaching in any of the institutes/colleges/online or offline, Work as a freelancer and do my thing my way, Become a content Creator in some platform, Manufacturing / Oil and Gas/ Construction / Hard Physical Work related")</f>
        <v>Teaching in any of the institutes/colleges/online or offline, Work as a freelancer and do my thing my way, Become a content Creator in some platform, Manufacturing / Oil and Gas/ Construction / Hard Physical Work related</v>
      </c>
      <c r="O1041" s="1" t="str">
        <f>IFERROR(__xludf.DUMMYFUNCTION("""COMPUTED_VALUE"""),"Manager who sets goal and helps me achieve it")</f>
        <v>Manager who sets goal and helps me achieve it</v>
      </c>
      <c r="P1041" s="1" t="str">
        <f>IFERROR(__xludf.DUMMYFUNCTION("""COMPUTED_VALUE"""),"Work with 2 to 3 people in my team")</f>
        <v>Work with 2 to 3 people in my team</v>
      </c>
      <c r="Q1041" s="1" t="str">
        <f>IFERROR(__xludf.DUMMYFUNCTION("""COMPUTED_VALUE"""),"No")</f>
        <v>No</v>
      </c>
      <c r="R1041" s="1" t="str">
        <f>IFERROR(__xludf.DUMMYFUNCTION("""COMPUTED_VALUE"""),"This will be hard to do, but if it is the right company I would try")</f>
        <v>This will be hard to do, but if it is the right company I would try</v>
      </c>
      <c r="S1041" s="1"/>
    </row>
    <row r="1042">
      <c r="A1042" s="2">
        <f>IFERROR(__xludf.DUMMYFUNCTION("""COMPUTED_VALUE"""),45043.924200532405)</f>
        <v>45043.9242</v>
      </c>
      <c r="B1042" s="1" t="str">
        <f>IFERROR(__xludf.DUMMYFUNCTION("""COMPUTED_VALUE"""),"India")</f>
        <v>India</v>
      </c>
      <c r="C1042" s="1">
        <f>IFERROR(__xludf.DUMMYFUNCTION("""COMPUTED_VALUE"""),755051.0)</f>
        <v>755051</v>
      </c>
      <c r="D1042" s="1" t="str">
        <f>IFERROR(__xludf.DUMMYFUNCTION("""COMPUTED_VALUE"""),"Female")</f>
        <v>Female</v>
      </c>
      <c r="E1042" s="1" t="str">
        <f>IFERROR(__xludf.DUMMYFUNCTION("""COMPUTED_VALUE"""),"Social Media like LinkedIn")</f>
        <v>Social Media like LinkedIn</v>
      </c>
      <c r="F1042" s="1" t="str">
        <f>IFERROR(__xludf.DUMMYFUNCTION("""COMPUTED_VALUE"""),"No I would not be pursuing Higher Education outside of India")</f>
        <v>No I would not be pursuing Higher Education outside of India</v>
      </c>
      <c r="G1042" s="1" t="str">
        <f>IFERROR(__xludf.DUMMYFUNCTION("""COMPUTED_VALUE"""),"This will be hard to do, but if it is the right company I would try")</f>
        <v>This will be hard to do, but if it is the right company I would try</v>
      </c>
      <c r="H1042" s="1" t="str">
        <f>IFERROR(__xludf.DUMMYFUNCTION("""COMPUTED_VALUE"""),"No")</f>
        <v>No</v>
      </c>
      <c r="I1042" s="1" t="str">
        <f>IFERROR(__xludf.DUMMYFUNCTION("""COMPUTED_VALUE"""),"Will NOT work for them")</f>
        <v>Will NOT work for them</v>
      </c>
      <c r="J1042" s="1">
        <f>IFERROR(__xludf.DUMMYFUNCTION("""COMPUTED_VALUE"""),5.0)</f>
        <v>5</v>
      </c>
      <c r="K1042" s="1" t="str">
        <f>IFERROR(__xludf.DUMMYFUNCTION("""COMPUTED_VALUE"""),"Hybrid Working Environment with more than 15 days a month at office")</f>
        <v>Hybrid Working Environment with more than 15 days a month at office</v>
      </c>
      <c r="L10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42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1042" s="1" t="str">
        <f>IFERROR(__xludf.DUMMYFUNCTION("""COMPUTED_VALUE"""),"Manager who explains what is expected, sets a goal and helps achieve it")</f>
        <v>Manager who explains what is expected, sets a goal and helps achieve it</v>
      </c>
      <c r="P1042" s="1" t="str">
        <f>IFERROR(__xludf.DUMMYFUNCTION("""COMPUTED_VALUE"""),"Work with more than 10 people in my team")</f>
        <v>Work with more than 10 people in my team</v>
      </c>
      <c r="Q1042" s="1" t="str">
        <f>IFERROR(__xludf.DUMMYFUNCTION("""COMPUTED_VALUE"""),"Yes, I Understand this is gonna happen everywhere")</f>
        <v>Yes, I Understand this is gonna happen everywhere</v>
      </c>
      <c r="R1042" s="1" t="str">
        <f>IFERROR(__xludf.DUMMYFUNCTION("""COMPUTED_VALUE"""),"This will be hard to do, but if it is the right company I would try")</f>
        <v>This will be hard to do, but if it is the right company I would try</v>
      </c>
      <c r="S1042" s="1"/>
    </row>
    <row r="1043">
      <c r="A1043" s="2">
        <f>IFERROR(__xludf.DUMMYFUNCTION("""COMPUTED_VALUE"""),45043.92461462963)</f>
        <v>45043.92461</v>
      </c>
      <c r="B1043" s="1" t="str">
        <f>IFERROR(__xludf.DUMMYFUNCTION("""COMPUTED_VALUE"""),"India")</f>
        <v>India</v>
      </c>
      <c r="C1043" s="1">
        <f>IFERROR(__xludf.DUMMYFUNCTION("""COMPUTED_VALUE"""),506315.0)</f>
        <v>506315</v>
      </c>
      <c r="D1043" s="1" t="str">
        <f>IFERROR(__xludf.DUMMYFUNCTION("""COMPUTED_VALUE"""),"Male")</f>
        <v>Male</v>
      </c>
      <c r="E1043" s="1" t="str">
        <f>IFERROR(__xludf.DUMMYFUNCTION("""COMPUTED_VALUE"""),"People who have changed the world for better")</f>
        <v>People who have changed the world for better</v>
      </c>
      <c r="F1043" s="1" t="str">
        <f>IFERROR(__xludf.DUMMYFUNCTION("""COMPUTED_VALUE"""),"No, But if someone could bare the cost I will")</f>
        <v>No, But if someone could bare the cost I will</v>
      </c>
      <c r="G1043" s="1" t="str">
        <f>IFERROR(__xludf.DUMMYFUNCTION("""COMPUTED_VALUE"""),"This will be hard to do, but if it is the right company I would try")</f>
        <v>This will be hard to do, but if it is the right company I would try</v>
      </c>
      <c r="H1043" s="1" t="str">
        <f>IFERROR(__xludf.DUMMYFUNCTION("""COMPUTED_VALUE"""),"No")</f>
        <v>No</v>
      </c>
      <c r="I1043" s="1" t="str">
        <f>IFERROR(__xludf.DUMMYFUNCTION("""COMPUTED_VALUE"""),"Will NOT work for them")</f>
        <v>Will NOT work for them</v>
      </c>
      <c r="J1043" s="1">
        <f>IFERROR(__xludf.DUMMYFUNCTION("""COMPUTED_VALUE"""),5.0)</f>
        <v>5</v>
      </c>
      <c r="K1043" s="1" t="str">
        <f>IFERROR(__xludf.DUMMYFUNCTION("""COMPUTED_VALUE"""),"Fully Remote with No option to visit offices")</f>
        <v>Fully Remote with No option to visit offices</v>
      </c>
      <c r="L10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43" s="1" t="str">
        <f>IFERROR(__xludf.DUMMYFUNCTION("""COMPUTED_VALUE"""),"Design and Creative strategy in any company, Teaching in any of the institutes/colleges/online or offline, Become a content Creator in some platform, Manufacturing / Oil and Gas/ Construction / Hard Physical Work related")</f>
        <v>Design and Creative strategy in any company, Teaching in any of the institutes/colleges/online or offline, Become a content Creator in some platform, Manufacturing / Oil and Gas/ Construction / Hard Physical Work related</v>
      </c>
      <c r="O1043" s="1" t="str">
        <f>IFERROR(__xludf.DUMMYFUNCTION("""COMPUTED_VALUE"""),"Manager who sets goal and helps me achieve it")</f>
        <v>Manager who sets goal and helps me achieve it</v>
      </c>
      <c r="P104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043" s="1" t="str">
        <f>IFERROR(__xludf.DUMMYFUNCTION("""COMPUTED_VALUE"""),"Yes, I Understand this is gonna happen everywhere")</f>
        <v>Yes, I Understand this is gonna happen everywhere</v>
      </c>
      <c r="R1043" s="1" t="str">
        <f>IFERROR(__xludf.DUMMYFUNCTION("""COMPUTED_VALUE"""),"This will be hard to do, but if it is the right company I would try")</f>
        <v>This will be hard to do, but if it is the right company I would try</v>
      </c>
      <c r="S1043" s="1"/>
    </row>
    <row r="1044">
      <c r="A1044" s="2">
        <f>IFERROR(__xludf.DUMMYFUNCTION("""COMPUTED_VALUE"""),45043.92667366898)</f>
        <v>45043.92667</v>
      </c>
      <c r="B1044" s="1" t="str">
        <f>IFERROR(__xludf.DUMMYFUNCTION("""COMPUTED_VALUE"""),"India")</f>
        <v>India</v>
      </c>
      <c r="C1044" s="1">
        <f>IFERROR(__xludf.DUMMYFUNCTION("""COMPUTED_VALUE"""),600056.0)</f>
        <v>600056</v>
      </c>
      <c r="D1044" s="1" t="str">
        <f>IFERROR(__xludf.DUMMYFUNCTION("""COMPUTED_VALUE"""),"Female")</f>
        <v>Female</v>
      </c>
      <c r="E1044" s="1" t="str">
        <f>IFERROR(__xludf.DUMMYFUNCTION("""COMPUTED_VALUE"""),"Influencers who had successful careers")</f>
        <v>Influencers who had successful careers</v>
      </c>
      <c r="F1044" s="1" t="str">
        <f>IFERROR(__xludf.DUMMYFUNCTION("""COMPUTED_VALUE"""),"No I would not be pursuing Higher Education outside of India")</f>
        <v>No I would not be pursuing Higher Education outside of India</v>
      </c>
      <c r="G1044" s="1" t="str">
        <f>IFERROR(__xludf.DUMMYFUNCTION("""COMPUTED_VALUE"""),"This will be hard to do, but if it is the right company I would try")</f>
        <v>This will be hard to do, but if it is the right company I would try</v>
      </c>
      <c r="H1044" s="1" t="str">
        <f>IFERROR(__xludf.DUMMYFUNCTION("""COMPUTED_VALUE"""),"No")</f>
        <v>No</v>
      </c>
      <c r="I1044" s="1" t="str">
        <f>IFERROR(__xludf.DUMMYFUNCTION("""COMPUTED_VALUE"""),"Will NOT work for them")</f>
        <v>Will NOT work for them</v>
      </c>
      <c r="J1044" s="1">
        <f>IFERROR(__xludf.DUMMYFUNCTION("""COMPUTED_VALUE"""),5.0)</f>
        <v>5</v>
      </c>
      <c r="K1044" s="1" t="str">
        <f>IFERROR(__xludf.DUMMYFUNCTION("""COMPUTED_VALUE"""),"Fully Remote with Options to travel as and when needed")</f>
        <v>Fully Remote with Options to travel as and when needed</v>
      </c>
      <c r="L1044" s="1" t="str">
        <f>IFERROR(__xludf.DUMMYFUNCTION("""COMPUTED_VALUE"""),"Employer who appreciates learning and enables that environment")</f>
        <v>Employer who appreciates learning and enables that environment</v>
      </c>
      <c r="M104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44" s="1" t="str">
        <f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1044" s="1" t="str">
        <f>IFERROR(__xludf.DUMMYFUNCTION("""COMPUTED_VALUE"""),"Manager who clearly describes what she/he needs")</f>
        <v>Manager who clearly describes what she/he needs</v>
      </c>
      <c r="P1044" s="1" t="str">
        <f>IFERROR(__xludf.DUMMYFUNCTION("""COMPUTED_VALUE"""),"Work alone, Work with 2 to 3 people in my team")</f>
        <v>Work alone, Work with 2 to 3 people in my team</v>
      </c>
      <c r="Q1044" s="1" t="str">
        <f>IFERROR(__xludf.DUMMYFUNCTION("""COMPUTED_VALUE"""),"Yes, I Understand this is gonna happen everywhere")</f>
        <v>Yes, I Understand this is gonna happen everywhere</v>
      </c>
      <c r="R1044" s="1" t="str">
        <f>IFERROR(__xludf.DUMMYFUNCTION("""COMPUTED_VALUE"""),"No way")</f>
        <v>No way</v>
      </c>
      <c r="S1044" s="1"/>
    </row>
    <row r="1045">
      <c r="A1045" s="2">
        <f>IFERROR(__xludf.DUMMYFUNCTION("""COMPUTED_VALUE"""),45043.92691285879)</f>
        <v>45043.92691</v>
      </c>
      <c r="B1045" s="1" t="str">
        <f>IFERROR(__xludf.DUMMYFUNCTION("""COMPUTED_VALUE"""),"India")</f>
        <v>India</v>
      </c>
      <c r="C1045" s="1">
        <f>IFERROR(__xludf.DUMMYFUNCTION("""COMPUTED_VALUE"""),500053.0)</f>
        <v>500053</v>
      </c>
      <c r="D1045" s="1" t="str">
        <f>IFERROR(__xludf.DUMMYFUNCTION("""COMPUTED_VALUE"""),"Male")</f>
        <v>Male</v>
      </c>
      <c r="E1045" s="1" t="str">
        <f>IFERROR(__xludf.DUMMYFUNCTION("""COMPUTED_VALUE"""),"Social Media like LinkedIn")</f>
        <v>Social Media like LinkedIn</v>
      </c>
      <c r="F1045" s="1" t="str">
        <f>IFERROR(__xludf.DUMMYFUNCTION("""COMPUTED_VALUE"""),"Yes, I will earn and do that")</f>
        <v>Yes, I will earn and do that</v>
      </c>
      <c r="G1045" s="1" t="str">
        <f>IFERROR(__xludf.DUMMYFUNCTION("""COMPUTED_VALUE"""),"Will work for 3 years or more")</f>
        <v>Will work for 3 years or more</v>
      </c>
      <c r="H1045" s="1" t="str">
        <f>IFERROR(__xludf.DUMMYFUNCTION("""COMPUTED_VALUE"""),"No")</f>
        <v>No</v>
      </c>
      <c r="I1045" s="1" t="str">
        <f>IFERROR(__xludf.DUMMYFUNCTION("""COMPUTED_VALUE"""),"Will NOT work for them")</f>
        <v>Will NOT work for them</v>
      </c>
      <c r="J1045" s="1">
        <f>IFERROR(__xludf.DUMMYFUNCTION("""COMPUTED_VALUE"""),6.0)</f>
        <v>6</v>
      </c>
      <c r="K1045" s="1" t="str">
        <f>IFERROR(__xludf.DUMMYFUNCTION("""COMPUTED_VALUE"""),"Hybrid Working Environment with more than 15 days a month at office")</f>
        <v>Hybrid Working Environment with more than 15 days a month at office</v>
      </c>
      <c r="L10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45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1045" s="1" t="str">
        <f>IFERROR(__xludf.DUMMYFUNCTION("""COMPUTED_VALUE"""),"Manager who explains what is expected, sets a goal and helps achieve it")</f>
        <v>Manager who explains what is expected, sets a goal and helps achieve it</v>
      </c>
      <c r="P1045" s="1" t="str">
        <f>IFERROR(__xludf.DUMMYFUNCTION("""COMPUTED_VALUE"""),"Work with 5 to 6 people in my team")</f>
        <v>Work with 5 to 6 people in my team</v>
      </c>
      <c r="Q1045" s="1" t="str">
        <f>IFERROR(__xludf.DUMMYFUNCTION("""COMPUTED_VALUE"""),"Yes, I Understand this is gonna happen everywhere")</f>
        <v>Yes, I Understand this is gonna happen everywhere</v>
      </c>
      <c r="R1045" s="1" t="str">
        <f>IFERROR(__xludf.DUMMYFUNCTION("""COMPUTED_VALUE"""),"This will be hard to do, but if it is the right company I would try")</f>
        <v>This will be hard to do, but if it is the right company I would try</v>
      </c>
      <c r="S1045" s="1"/>
    </row>
    <row r="1046">
      <c r="A1046" s="2">
        <f>IFERROR(__xludf.DUMMYFUNCTION("""COMPUTED_VALUE"""),45043.9271459375)</f>
        <v>45043.92715</v>
      </c>
      <c r="B1046" s="1" t="str">
        <f>IFERROR(__xludf.DUMMYFUNCTION("""COMPUTED_VALUE"""),"India")</f>
        <v>India</v>
      </c>
      <c r="C1046" s="1">
        <f>IFERROR(__xludf.DUMMYFUNCTION("""COMPUTED_VALUE"""),402030.0)</f>
        <v>402030</v>
      </c>
      <c r="D1046" s="1" t="str">
        <f>IFERROR(__xludf.DUMMYFUNCTION("""COMPUTED_VALUE"""),"Female")</f>
        <v>Female</v>
      </c>
      <c r="E1046" s="1" t="str">
        <f>IFERROR(__xludf.DUMMYFUNCTION("""COMPUTED_VALUE"""),"People from my circle, but not family members")</f>
        <v>People from my circle, but not family members</v>
      </c>
      <c r="F1046" s="1" t="str">
        <f>IFERROR(__xludf.DUMMYFUNCTION("""COMPUTED_VALUE"""),"No I would not be pursuing Higher Education outside of India")</f>
        <v>No I would not be pursuing Higher Education outside of India</v>
      </c>
      <c r="G1046" s="1" t="str">
        <f>IFERROR(__xludf.DUMMYFUNCTION("""COMPUTED_VALUE"""),"This will be hard to do, but if it is the right company I would try")</f>
        <v>This will be hard to do, but if it is the right company I would try</v>
      </c>
      <c r="H1046" s="1" t="str">
        <f>IFERROR(__xludf.DUMMYFUNCTION("""COMPUTED_VALUE"""),"Yes")</f>
        <v>Yes</v>
      </c>
      <c r="I1046" s="1" t="str">
        <f>IFERROR(__xludf.DUMMYFUNCTION("""COMPUTED_VALUE"""),"Will NOT work for them")</f>
        <v>Will NOT work for them</v>
      </c>
      <c r="J1046" s="1">
        <f>IFERROR(__xludf.DUMMYFUNCTION("""COMPUTED_VALUE"""),6.0)</f>
        <v>6</v>
      </c>
      <c r="K1046" s="1" t="str">
        <f>IFERROR(__xludf.DUMMYFUNCTION("""COMPUTED_VALUE"""),"Every Day Office Environment")</f>
        <v>Every Day Office Environment</v>
      </c>
      <c r="L10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046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046" s="1" t="str">
        <f>IFERROR(__xludf.DUMMYFUNCTION("""COMPUTED_VALUE"""),"Manager who explains what is expected, sets a goal and helps achieve it")</f>
        <v>Manager who explains what is expected, sets a goal and helps achieve it</v>
      </c>
      <c r="P104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46" s="1" t="str">
        <f>IFERROR(__xludf.DUMMYFUNCTION("""COMPUTED_VALUE"""),"Yes, I Understand this is gonna happen everywhere")</f>
        <v>Yes, I Understand this is gonna happen everywhere</v>
      </c>
      <c r="R1046" s="1" t="str">
        <f>IFERROR(__xludf.DUMMYFUNCTION("""COMPUTED_VALUE"""),"This will be hard to do, but if it is the right company I would try")</f>
        <v>This will be hard to do, but if it is the right company I would try</v>
      </c>
      <c r="S1046" s="1"/>
    </row>
    <row r="1047">
      <c r="A1047" s="2">
        <f>IFERROR(__xludf.DUMMYFUNCTION("""COMPUTED_VALUE"""),45043.92747244213)</f>
        <v>45043.92747</v>
      </c>
      <c r="B1047" s="1" t="str">
        <f>IFERROR(__xludf.DUMMYFUNCTION("""COMPUTED_VALUE"""),"India")</f>
        <v>India</v>
      </c>
      <c r="C1047" s="1">
        <f>IFERROR(__xludf.DUMMYFUNCTION("""COMPUTED_VALUE"""),503201.0)</f>
        <v>503201</v>
      </c>
      <c r="D1047" s="1" t="str">
        <f>IFERROR(__xludf.DUMMYFUNCTION("""COMPUTED_VALUE"""),"Male")</f>
        <v>Male</v>
      </c>
      <c r="E1047" s="1" t="str">
        <f>IFERROR(__xludf.DUMMYFUNCTION("""COMPUTED_VALUE"""),"People who have changed the world for better")</f>
        <v>People who have changed the world for better</v>
      </c>
      <c r="F1047" s="1" t="str">
        <f>IFERROR(__xludf.DUMMYFUNCTION("""COMPUTED_VALUE"""),"No, But if someone could bare the cost I will")</f>
        <v>No, But if someone could bare the cost I will</v>
      </c>
      <c r="G1047" s="1" t="str">
        <f>IFERROR(__xludf.DUMMYFUNCTION("""COMPUTED_VALUE"""),"This will be hard to do, but if it is the right company I would try")</f>
        <v>This will be hard to do, but if it is the right company I would try</v>
      </c>
      <c r="H1047" s="1" t="str">
        <f>IFERROR(__xludf.DUMMYFUNCTION("""COMPUTED_VALUE"""),"Yes")</f>
        <v>Yes</v>
      </c>
      <c r="I1047" s="1" t="str">
        <f>IFERROR(__xludf.DUMMYFUNCTION("""COMPUTED_VALUE"""),"Will NOT work for them")</f>
        <v>Will NOT work for them</v>
      </c>
      <c r="J1047" s="1">
        <f>IFERROR(__xludf.DUMMYFUNCTION("""COMPUTED_VALUE"""),8.0)</f>
        <v>8</v>
      </c>
      <c r="K1047" s="1" t="str">
        <f>IFERROR(__xludf.DUMMYFUNCTION("""COMPUTED_VALUE"""),"Fully Remote with Options to travel as and when needed")</f>
        <v>Fully Remote with Options to travel as and when needed</v>
      </c>
      <c r="L10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47" s="1" t="str">
        <f>IFERROR(__xludf.DUMMYFUNCTION("""COMPUTED_VALUE"""),"Design and Creative strategy in any company, Build and develop a Team, Become a content Creator in some platform, Manufacturing / Oil and Gas/ Construction / Hard Physical Work related")</f>
        <v>Design and Creative strategy in any company, Build and develop a Team, Become a content Creator in some platform, Manufacturing / Oil and Gas/ Construction / Hard Physical Work related</v>
      </c>
      <c r="O1047" s="1" t="str">
        <f>IFERROR(__xludf.DUMMYFUNCTION("""COMPUTED_VALUE"""),"Manager who explains what is expected, sets a goal and helps achieve it")</f>
        <v>Manager who explains what is expected, sets a goal and helps achieve it</v>
      </c>
      <c r="P1047" s="1" t="str">
        <f>IFERROR(__xludf.DUMMYFUNCTION("""COMPUTED_VALUE"""),"Work with more than 10 people in my team")</f>
        <v>Work with more than 10 people in my team</v>
      </c>
      <c r="Q1047" s="1" t="str">
        <f>IFERROR(__xludf.DUMMYFUNCTION("""COMPUTED_VALUE"""),"Yes")</f>
        <v>Yes</v>
      </c>
      <c r="R1047" s="1" t="str">
        <f>IFERROR(__xludf.DUMMYFUNCTION("""COMPUTED_VALUE"""),"Will work for 7 years or more")</f>
        <v>Will work for 7 years or more</v>
      </c>
      <c r="S1047" s="1"/>
    </row>
    <row r="1048">
      <c r="A1048" s="2">
        <f>IFERROR(__xludf.DUMMYFUNCTION("""COMPUTED_VALUE"""),45043.92772368055)</f>
        <v>45043.92772</v>
      </c>
      <c r="B1048" s="1" t="str">
        <f>IFERROR(__xludf.DUMMYFUNCTION("""COMPUTED_VALUE"""),"India")</f>
        <v>India</v>
      </c>
      <c r="C1048" s="1">
        <f>IFERROR(__xludf.DUMMYFUNCTION("""COMPUTED_VALUE"""),500074.0)</f>
        <v>500074</v>
      </c>
      <c r="D1048" s="1" t="str">
        <f>IFERROR(__xludf.DUMMYFUNCTION("""COMPUTED_VALUE"""),"Female")</f>
        <v>Female</v>
      </c>
      <c r="E1048" s="1" t="str">
        <f>IFERROR(__xludf.DUMMYFUNCTION("""COMPUTED_VALUE"""),"My Parents")</f>
        <v>My Parents</v>
      </c>
      <c r="F1048" s="1" t="str">
        <f>IFERROR(__xludf.DUMMYFUNCTION("""COMPUTED_VALUE"""),"Yes, I will earn and do that")</f>
        <v>Yes, I will earn and do that</v>
      </c>
      <c r="G1048" s="1" t="str">
        <f>IFERROR(__xludf.DUMMYFUNCTION("""COMPUTED_VALUE"""),"Will work for 3 years or more")</f>
        <v>Will work for 3 years or more</v>
      </c>
      <c r="H1048" s="1" t="str">
        <f>IFERROR(__xludf.DUMMYFUNCTION("""COMPUTED_VALUE"""),"No")</f>
        <v>No</v>
      </c>
      <c r="I1048" s="1" t="str">
        <f>IFERROR(__xludf.DUMMYFUNCTION("""COMPUTED_VALUE"""),"Will work for them")</f>
        <v>Will work for them</v>
      </c>
      <c r="J1048" s="1">
        <f>IFERROR(__xludf.DUMMYFUNCTION("""COMPUTED_VALUE"""),1.0)</f>
        <v>1</v>
      </c>
      <c r="K1048" s="1" t="str">
        <f>IFERROR(__xludf.DUMMYFUNCTION("""COMPUTED_VALUE"""),"Fully Remote with Options to travel as and when needed")</f>
        <v>Fully Remote with Options to travel as and when needed</v>
      </c>
      <c r="L10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48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048" s="1" t="str">
        <f>IFERROR(__xludf.DUMMYFUNCTION("""COMPUTED_VALUE"""),"Manager who clearly describes what she/he needs")</f>
        <v>Manager who clearly describes what she/he needs</v>
      </c>
      <c r="P1048" s="1" t="str">
        <f>IFERROR(__xludf.DUMMYFUNCTION("""COMPUTED_VALUE"""),"Work with 2 to 3 people in my team, Work with 5 to 6 people in my team, Work with more than 10 people in my team")</f>
        <v>Work with 2 to 3 people in my team, Work with 5 to 6 people in my team, Work with more than 10 people in my team</v>
      </c>
      <c r="Q1048" s="1" t="str">
        <f>IFERROR(__xludf.DUMMYFUNCTION("""COMPUTED_VALUE"""),"Yes, I Understand this is gonna happen everywhere")</f>
        <v>Yes, I Understand this is gonna happen everywhere</v>
      </c>
      <c r="R1048" s="1" t="str">
        <f>IFERROR(__xludf.DUMMYFUNCTION("""COMPUTED_VALUE"""),"This will be hard to do, but if it is the right company I would try")</f>
        <v>This will be hard to do, but if it is the right company I would try</v>
      </c>
      <c r="S1048" s="1"/>
    </row>
    <row r="1049">
      <c r="A1049" s="2">
        <f>IFERROR(__xludf.DUMMYFUNCTION("""COMPUTED_VALUE"""),45043.92788962963)</f>
        <v>45043.92789</v>
      </c>
      <c r="B1049" s="1" t="str">
        <f>IFERROR(__xludf.DUMMYFUNCTION("""COMPUTED_VALUE"""),"India")</f>
        <v>India</v>
      </c>
      <c r="C1049" s="1">
        <f>IFERROR(__xludf.DUMMYFUNCTION("""COMPUTED_VALUE"""),600044.0)</f>
        <v>600044</v>
      </c>
      <c r="D1049" s="1" t="str">
        <f>IFERROR(__xludf.DUMMYFUNCTION("""COMPUTED_VALUE"""),"Male")</f>
        <v>Male</v>
      </c>
      <c r="E1049" s="1" t="str">
        <f>IFERROR(__xludf.DUMMYFUNCTION("""COMPUTED_VALUE"""),"Social Media like LinkedIn")</f>
        <v>Social Media like LinkedIn</v>
      </c>
      <c r="F1049" s="1" t="str">
        <f>IFERROR(__xludf.DUMMYFUNCTION("""COMPUTED_VALUE"""),"No, But if someone could bare the cost I will")</f>
        <v>No, But if someone could bare the cost I will</v>
      </c>
      <c r="G1049" s="1" t="str">
        <f>IFERROR(__xludf.DUMMYFUNCTION("""COMPUTED_VALUE"""),"This will be hard to do, but if it is the right company I would try")</f>
        <v>This will be hard to do, but if it is the right company I would try</v>
      </c>
      <c r="H1049" s="1" t="str">
        <f>IFERROR(__xludf.DUMMYFUNCTION("""COMPUTED_VALUE"""),"Yes")</f>
        <v>Yes</v>
      </c>
      <c r="I1049" s="1" t="str">
        <f>IFERROR(__xludf.DUMMYFUNCTION("""COMPUTED_VALUE"""),"Will NOT work for them")</f>
        <v>Will NOT work for them</v>
      </c>
      <c r="J1049" s="1">
        <f>IFERROR(__xludf.DUMMYFUNCTION("""COMPUTED_VALUE"""),8.0)</f>
        <v>8</v>
      </c>
      <c r="K1049" s="1" t="str">
        <f>IFERROR(__xludf.DUMMYFUNCTION("""COMPUTED_VALUE"""),"Hybrid Working Environment with less than 3 days a month at office")</f>
        <v>Hybrid Working Environment with less than 3 days a month at office</v>
      </c>
      <c r="L1049" s="1" t="str">
        <f>IFERROR(__xludf.DUMMYFUNCTION("""COMPUTED_VALUE"""),"Employer who appreciates learning and enables that environment")</f>
        <v>Employer who appreciates learning and enables that environment</v>
      </c>
      <c r="M104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49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1049" s="1" t="str">
        <f>IFERROR(__xludf.DUMMYFUNCTION("""COMPUTED_VALUE"""),"Manager who explains what is expected, sets a goal and helps achieve it")</f>
        <v>Manager who explains what is expected, sets a goal and helps achieve it</v>
      </c>
      <c r="P1049" s="1" t="str">
        <f>IFERROR(__xludf.DUMMYFUNCTION("""COMPUTED_VALUE"""),"Work with 5 to 6 people in my team")</f>
        <v>Work with 5 to 6 people in my team</v>
      </c>
      <c r="Q1049" s="1" t="str">
        <f>IFERROR(__xludf.DUMMYFUNCTION("""COMPUTED_VALUE"""),"No")</f>
        <v>No</v>
      </c>
      <c r="R1049" s="1" t="str">
        <f>IFERROR(__xludf.DUMMYFUNCTION("""COMPUTED_VALUE"""),"No way")</f>
        <v>No way</v>
      </c>
      <c r="S1049" s="1"/>
    </row>
    <row r="1050">
      <c r="A1050" s="2">
        <f>IFERROR(__xludf.DUMMYFUNCTION("""COMPUTED_VALUE"""),45043.928024016204)</f>
        <v>45043.92802</v>
      </c>
      <c r="B1050" s="1" t="str">
        <f>IFERROR(__xludf.DUMMYFUNCTION("""COMPUTED_VALUE"""),"India")</f>
        <v>India</v>
      </c>
      <c r="C1050" s="1">
        <f>IFERROR(__xludf.DUMMYFUNCTION("""COMPUTED_VALUE"""),759107.0)</f>
        <v>759107</v>
      </c>
      <c r="D1050" s="1" t="str">
        <f>IFERROR(__xludf.DUMMYFUNCTION("""COMPUTED_VALUE"""),"Female")</f>
        <v>Female</v>
      </c>
      <c r="E1050" s="1" t="str">
        <f>IFERROR(__xludf.DUMMYFUNCTION("""COMPUTED_VALUE"""),"People from my circle, but not family members")</f>
        <v>People from my circle, but not family members</v>
      </c>
      <c r="F1050" s="1" t="str">
        <f>IFERROR(__xludf.DUMMYFUNCTION("""COMPUTED_VALUE"""),"No I would not be pursuing Higher Education outside of India")</f>
        <v>No I would not be pursuing Higher Education outside of India</v>
      </c>
      <c r="G1050" s="1" t="str">
        <f>IFERROR(__xludf.DUMMYFUNCTION("""COMPUTED_VALUE"""),"No way")</f>
        <v>No way</v>
      </c>
      <c r="H1050" s="1" t="str">
        <f>IFERROR(__xludf.DUMMYFUNCTION("""COMPUTED_VALUE"""),"No")</f>
        <v>No</v>
      </c>
      <c r="I1050" s="1" t="str">
        <f>IFERROR(__xludf.DUMMYFUNCTION("""COMPUTED_VALUE"""),"Will NOT work for them")</f>
        <v>Will NOT work for them</v>
      </c>
      <c r="J1050" s="1">
        <f>IFERROR(__xludf.DUMMYFUNCTION("""COMPUTED_VALUE"""),2.0)</f>
        <v>2</v>
      </c>
      <c r="K1050" s="1" t="str">
        <f>IFERROR(__xludf.DUMMYFUNCTION("""COMPUTED_VALUE"""),"Fully Remote with Options to travel as and when needed")</f>
        <v>Fully Remote with Options to travel as and when needed</v>
      </c>
      <c r="L1050" s="1" t="str">
        <f>IFERROR(__xludf.DUMMYFUNCTION("""COMPUTED_VALUE"""),"Employer who appreciates learning and enables that environment")</f>
        <v>Employer who appreciates learning and enables that environment</v>
      </c>
      <c r="M10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50" s="1" t="str">
        <f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1050" s="1" t="str">
        <f>IFERROR(__xludf.DUMMYFUNCTION("""COMPUTED_VALUE"""),"Manager who explains what is expected, sets a goal and helps achieve it")</f>
        <v>Manager who explains what is expected, sets a goal and helps achieve it</v>
      </c>
      <c r="P1050" s="1" t="str">
        <f>IFERROR(__xludf.DUMMYFUNCTION("""COMPUTED_VALUE"""),"Work with 2 to 3 people in my team")</f>
        <v>Work with 2 to 3 people in my team</v>
      </c>
      <c r="Q1050" s="1" t="str">
        <f>IFERROR(__xludf.DUMMYFUNCTION("""COMPUTED_VALUE"""),"Yes, I Understand this is gonna happen everywhere")</f>
        <v>Yes, I Understand this is gonna happen everywhere</v>
      </c>
      <c r="R1050" s="1" t="str">
        <f>IFERROR(__xludf.DUMMYFUNCTION("""COMPUTED_VALUE"""),"No way")</f>
        <v>No way</v>
      </c>
      <c r="S1050" s="1"/>
    </row>
    <row r="1051">
      <c r="A1051" s="2">
        <f>IFERROR(__xludf.DUMMYFUNCTION("""COMPUTED_VALUE"""),45043.92820112269)</f>
        <v>45043.9282</v>
      </c>
      <c r="B1051" s="1" t="str">
        <f>IFERROR(__xludf.DUMMYFUNCTION("""COMPUTED_VALUE"""),"India")</f>
        <v>India</v>
      </c>
      <c r="C1051" s="1">
        <f>IFERROR(__xludf.DUMMYFUNCTION("""COMPUTED_VALUE"""),201002.0)</f>
        <v>201002</v>
      </c>
      <c r="D1051" s="1" t="str">
        <f>IFERROR(__xludf.DUMMYFUNCTION("""COMPUTED_VALUE"""),"Female")</f>
        <v>Female</v>
      </c>
      <c r="E1051" s="1" t="str">
        <f>IFERROR(__xludf.DUMMYFUNCTION("""COMPUTED_VALUE"""),"Social Media like LinkedIn")</f>
        <v>Social Media like LinkedIn</v>
      </c>
      <c r="F1051" s="1" t="str">
        <f>IFERROR(__xludf.DUMMYFUNCTION("""COMPUTED_VALUE"""),"No I would not be pursuing Higher Education outside of India")</f>
        <v>No I would not be pursuing Higher Education outside of India</v>
      </c>
      <c r="G1051" s="1" t="str">
        <f>IFERROR(__xludf.DUMMYFUNCTION("""COMPUTED_VALUE"""),"Will work for 3 years or more")</f>
        <v>Will work for 3 years or more</v>
      </c>
      <c r="H1051" s="1" t="str">
        <f>IFERROR(__xludf.DUMMYFUNCTION("""COMPUTED_VALUE"""),"No")</f>
        <v>No</v>
      </c>
      <c r="I1051" s="1" t="str">
        <f>IFERROR(__xludf.DUMMYFUNCTION("""COMPUTED_VALUE"""),"Will NOT work for them")</f>
        <v>Will NOT work for them</v>
      </c>
      <c r="J1051" s="1">
        <f>IFERROR(__xludf.DUMMYFUNCTION("""COMPUTED_VALUE"""),7.0)</f>
        <v>7</v>
      </c>
      <c r="K1051" s="1" t="str">
        <f>IFERROR(__xludf.DUMMYFUNCTION("""COMPUTED_VALUE"""),"Hybrid Working Environment with more than 15 days a month at office")</f>
        <v>Hybrid Working Environment with more than 15 days a month at office</v>
      </c>
      <c r="L10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051" s="1" t="str">
        <f>IFERROR(__xludf.DUMMYFUNCTION("""COMPUTED_VALUE"""),"Business Operations in any organization, Manage and drive End-to-End Projects or Products, Work in a BPO setup for some well known client, Work as a freelancer and do my thing my way")</f>
        <v>Business Operations in any organization, Manage and drive End-to-End Projects or Products, Work in a BPO setup for some well known client, Work as a freelancer and do my thing my way</v>
      </c>
      <c r="O1051" s="1" t="str">
        <f>IFERROR(__xludf.DUMMYFUNCTION("""COMPUTED_VALUE"""),"Manager who explains what is expected, sets a goal and helps achieve it")</f>
        <v>Manager who explains what is expected, sets a goal and helps achieve it</v>
      </c>
      <c r="P1051" s="1" t="str">
        <f>IFERROR(__xludf.DUMMYFUNCTION("""COMPUTED_VALUE"""),"Work with 7 to 10 or more people in my team")</f>
        <v>Work with 7 to 10 or more people in my team</v>
      </c>
      <c r="Q1051" s="1" t="str">
        <f>IFERROR(__xludf.DUMMYFUNCTION("""COMPUTED_VALUE"""),"Yes, I Understand this is gonna happen everywhere")</f>
        <v>Yes, I Understand this is gonna happen everywhere</v>
      </c>
      <c r="R1051" s="1" t="str">
        <f>IFERROR(__xludf.DUMMYFUNCTION("""COMPUTED_VALUE"""),"This will be hard to do, but if it is the right company I would try")</f>
        <v>This will be hard to do, but if it is the right company I would try</v>
      </c>
      <c r="S1051" s="1"/>
    </row>
    <row r="1052">
      <c r="A1052" s="2">
        <f>IFERROR(__xludf.DUMMYFUNCTION("""COMPUTED_VALUE"""),45043.93068592592)</f>
        <v>45043.93069</v>
      </c>
      <c r="B1052" s="1" t="str">
        <f>IFERROR(__xludf.DUMMYFUNCTION("""COMPUTED_VALUE"""),"India")</f>
        <v>India</v>
      </c>
      <c r="C1052" s="1">
        <f>IFERROR(__xludf.DUMMYFUNCTION("""COMPUTED_VALUE"""),560091.0)</f>
        <v>560091</v>
      </c>
      <c r="D1052" s="1" t="str">
        <f>IFERROR(__xludf.DUMMYFUNCTION("""COMPUTED_VALUE"""),"Male")</f>
        <v>Male</v>
      </c>
      <c r="E1052" s="1" t="str">
        <f>IFERROR(__xludf.DUMMYFUNCTION("""COMPUTED_VALUE"""),"People from my circle, but not family members")</f>
        <v>People from my circle, but not family members</v>
      </c>
      <c r="F1052" s="1" t="str">
        <f>IFERROR(__xludf.DUMMYFUNCTION("""COMPUTED_VALUE"""),"Yes, I will earn and do that")</f>
        <v>Yes, I will earn and do that</v>
      </c>
      <c r="G1052" s="1" t="str">
        <f>IFERROR(__xludf.DUMMYFUNCTION("""COMPUTED_VALUE"""),"This will be hard to do, but if it is the right company I would try")</f>
        <v>This will be hard to do, but if it is the right company I would try</v>
      </c>
      <c r="H1052" s="1" t="str">
        <f>IFERROR(__xludf.DUMMYFUNCTION("""COMPUTED_VALUE"""),"No")</f>
        <v>No</v>
      </c>
      <c r="I1052" s="1" t="str">
        <f>IFERROR(__xludf.DUMMYFUNCTION("""COMPUTED_VALUE"""),"Will work for them")</f>
        <v>Will work for them</v>
      </c>
      <c r="J1052" s="1">
        <f>IFERROR(__xludf.DUMMYFUNCTION("""COMPUTED_VALUE"""),10.0)</f>
        <v>10</v>
      </c>
      <c r="K1052" s="1" t="str">
        <f>IFERROR(__xludf.DUMMYFUNCTION("""COMPUTED_VALUE"""),"Hybrid Working Environment with less than 3 days a month at office")</f>
        <v>Hybrid Working Environment with less than 3 days a month at office</v>
      </c>
      <c r="L10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52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052" s="1" t="str">
        <f>IFERROR(__xludf.DUMMYFUNCTION("""COMPUTED_VALUE"""),"Manager who clearly describes what she/he needs")</f>
        <v>Manager who clearly describes what she/he needs</v>
      </c>
      <c r="P1052" s="1" t="str">
        <f>IFERROR(__xludf.DUMMYFUNCTION("""COMPUTED_VALUE"""),"Work with 2 to 3 people in my team")</f>
        <v>Work with 2 to 3 people in my team</v>
      </c>
      <c r="Q1052" s="1" t="str">
        <f>IFERROR(__xludf.DUMMYFUNCTION("""COMPUTED_VALUE"""),"Yes, I Understand this is gonna happen everywhere")</f>
        <v>Yes, I Understand this is gonna happen everywhere</v>
      </c>
      <c r="R1052" s="1" t="str">
        <f>IFERROR(__xludf.DUMMYFUNCTION("""COMPUTED_VALUE"""),"This will be hard to do, but if it is the right company I would try")</f>
        <v>This will be hard to do, but if it is the right company I would try</v>
      </c>
      <c r="S1052" s="1"/>
    </row>
    <row r="1053">
      <c r="A1053" s="2">
        <f>IFERROR(__xludf.DUMMYFUNCTION("""COMPUTED_VALUE"""),45043.93118802083)</f>
        <v>45043.93119</v>
      </c>
      <c r="B1053" s="1" t="str">
        <f>IFERROR(__xludf.DUMMYFUNCTION("""COMPUTED_VALUE"""),"India")</f>
        <v>India</v>
      </c>
      <c r="C1053" s="1">
        <f>IFERROR(__xludf.DUMMYFUNCTION("""COMPUTED_VALUE"""),425310.0)</f>
        <v>425310</v>
      </c>
      <c r="D1053" s="1" t="str">
        <f>IFERROR(__xludf.DUMMYFUNCTION("""COMPUTED_VALUE"""),"Female")</f>
        <v>Female</v>
      </c>
      <c r="E1053" s="1" t="str">
        <f>IFERROR(__xludf.DUMMYFUNCTION("""COMPUTED_VALUE"""),"Influencers who had successful careers")</f>
        <v>Influencers who had successful careers</v>
      </c>
      <c r="F1053" s="1" t="str">
        <f>IFERROR(__xludf.DUMMYFUNCTION("""COMPUTED_VALUE"""),"Yes, I will earn and do that")</f>
        <v>Yes, I will earn and do that</v>
      </c>
      <c r="G1053" s="1" t="str">
        <f>IFERROR(__xludf.DUMMYFUNCTION("""COMPUTED_VALUE"""),"This will be hard to do, but if it is the right company I would try")</f>
        <v>This will be hard to do, but if it is the right company I would try</v>
      </c>
      <c r="H1053" s="1" t="str">
        <f>IFERROR(__xludf.DUMMYFUNCTION("""COMPUTED_VALUE"""),"No")</f>
        <v>No</v>
      </c>
      <c r="I1053" s="1" t="str">
        <f>IFERROR(__xludf.DUMMYFUNCTION("""COMPUTED_VALUE"""),"Will NOT work for them")</f>
        <v>Will NOT work for them</v>
      </c>
      <c r="J1053" s="1">
        <f>IFERROR(__xludf.DUMMYFUNCTION("""COMPUTED_VALUE"""),5.0)</f>
        <v>5</v>
      </c>
      <c r="K1053" s="1" t="str">
        <f>IFERROR(__xludf.DUMMYFUNCTION("""COMPUTED_VALUE"""),"Hybrid Working Environment with more than 15 days a month at office")</f>
        <v>Hybrid Working Environment with more than 15 days a month at office</v>
      </c>
      <c r="L1053" s="1" t="str">
        <f>IFERROR(__xludf.DUMMYFUNCTION("""COMPUTED_VALUE"""),"Employer who appreciates learning and enables that environment")</f>
        <v>Employer who appreciates learning and enables that environment</v>
      </c>
      <c r="M105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53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053" s="1" t="str">
        <f>IFERROR(__xludf.DUMMYFUNCTION("""COMPUTED_VALUE"""),"Manager who explains what is expected, sets a goal and helps achieve it")</f>
        <v>Manager who explains what is expected, sets a goal and helps achieve it</v>
      </c>
      <c r="P1053" s="1" t="str">
        <f>IFERROR(__xludf.DUMMYFUNCTION("""COMPUTED_VALUE"""),"Work alone")</f>
        <v>Work alone</v>
      </c>
      <c r="Q1053" s="1" t="str">
        <f>IFERROR(__xludf.DUMMYFUNCTION("""COMPUTED_VALUE"""),"Yes, I Understand this is gonna happen everywhere")</f>
        <v>Yes, I Understand this is gonna happen everywhere</v>
      </c>
      <c r="R1053" s="1" t="str">
        <f>IFERROR(__xludf.DUMMYFUNCTION("""COMPUTED_VALUE"""),"This will be hard to do, but if it is the right company I would try")</f>
        <v>This will be hard to do, but if it is the right company I would try</v>
      </c>
      <c r="S1053" s="1"/>
    </row>
    <row r="1054">
      <c r="A1054" s="2">
        <f>IFERROR(__xludf.DUMMYFUNCTION("""COMPUTED_VALUE"""),45043.931206759255)</f>
        <v>45043.93121</v>
      </c>
      <c r="B1054" s="1" t="str">
        <f>IFERROR(__xludf.DUMMYFUNCTION("""COMPUTED_VALUE"""),"India")</f>
        <v>India</v>
      </c>
      <c r="C1054" s="1">
        <f>IFERROR(__xludf.DUMMYFUNCTION("""COMPUTED_VALUE"""),251201.0)</f>
        <v>251201</v>
      </c>
      <c r="D1054" s="1" t="str">
        <f>IFERROR(__xludf.DUMMYFUNCTION("""COMPUTED_VALUE"""),"Female")</f>
        <v>Female</v>
      </c>
      <c r="E1054" s="1" t="str">
        <f>IFERROR(__xludf.DUMMYFUNCTION("""COMPUTED_VALUE"""),"People who have changed the world for better")</f>
        <v>People who have changed the world for better</v>
      </c>
      <c r="F1054" s="1" t="str">
        <f>IFERROR(__xludf.DUMMYFUNCTION("""COMPUTED_VALUE"""),"No I would not be pursuing Higher Education outside of India")</f>
        <v>No I would not be pursuing Higher Education outside of India</v>
      </c>
      <c r="G1054" s="1" t="str">
        <f>IFERROR(__xludf.DUMMYFUNCTION("""COMPUTED_VALUE"""),"This will be hard to do, but if it is the right company I would try")</f>
        <v>This will be hard to do, but if it is the right company I would try</v>
      </c>
      <c r="H1054" s="1" t="str">
        <f>IFERROR(__xludf.DUMMYFUNCTION("""COMPUTED_VALUE"""),"No")</f>
        <v>No</v>
      </c>
      <c r="I1054" s="1" t="str">
        <f>IFERROR(__xludf.DUMMYFUNCTION("""COMPUTED_VALUE"""),"Will NOT work for them")</f>
        <v>Will NOT work for them</v>
      </c>
      <c r="J1054" s="1">
        <f>IFERROR(__xludf.DUMMYFUNCTION("""COMPUTED_VALUE"""),1.0)</f>
        <v>1</v>
      </c>
      <c r="K1054" s="1" t="str">
        <f>IFERROR(__xludf.DUMMYFUNCTION("""COMPUTED_VALUE"""),"Fully Remote with Options to travel as and when needed")</f>
        <v>Fully Remote with Options to travel as and when needed</v>
      </c>
      <c r="L10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54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054" s="1" t="str">
        <f>IFERROR(__xludf.DUMMYFUNCTION("""COMPUTED_VALUE"""),"Manager who explains what is expected, sets a goal and helps achieve it")</f>
        <v>Manager who explains what is expected, sets a goal and helps achieve it</v>
      </c>
      <c r="P1054" s="1" t="str">
        <f>IFERROR(__xludf.DUMMYFUNCTION("""COMPUTED_VALUE"""),"Work with 5 to 6 people in my team")</f>
        <v>Work with 5 to 6 people in my team</v>
      </c>
      <c r="Q1054" s="1" t="str">
        <f>IFERROR(__xludf.DUMMYFUNCTION("""COMPUTED_VALUE"""),"No")</f>
        <v>No</v>
      </c>
      <c r="R1054" s="1" t="str">
        <f>IFERROR(__xludf.DUMMYFUNCTION("""COMPUTED_VALUE"""),"This will be hard to do, but if it is the right company I would try")</f>
        <v>This will be hard to do, but if it is the right company I would try</v>
      </c>
      <c r="S1054" s="1"/>
    </row>
    <row r="1055">
      <c r="A1055" s="2">
        <f>IFERROR(__xludf.DUMMYFUNCTION("""COMPUTED_VALUE"""),45043.93218200232)</f>
        <v>45043.93218</v>
      </c>
      <c r="B1055" s="1" t="str">
        <f>IFERROR(__xludf.DUMMYFUNCTION("""COMPUTED_VALUE"""),"India")</f>
        <v>India</v>
      </c>
      <c r="C1055" s="1">
        <f>IFERROR(__xludf.DUMMYFUNCTION("""COMPUTED_VALUE"""),600025.0)</f>
        <v>600025</v>
      </c>
      <c r="D1055" s="1" t="str">
        <f>IFERROR(__xludf.DUMMYFUNCTION("""COMPUTED_VALUE"""),"Male")</f>
        <v>Male</v>
      </c>
      <c r="E1055" s="1" t="str">
        <f>IFERROR(__xludf.DUMMYFUNCTION("""COMPUTED_VALUE"""),"My Parents")</f>
        <v>My Parents</v>
      </c>
      <c r="F1055" s="1" t="str">
        <f>IFERROR(__xludf.DUMMYFUNCTION("""COMPUTED_VALUE"""),"Yes, I will earn and do that")</f>
        <v>Yes, I will earn and do that</v>
      </c>
      <c r="G1055" s="1" t="str">
        <f>IFERROR(__xludf.DUMMYFUNCTION("""COMPUTED_VALUE"""),"This will be hard to do, but if it is the right company I would try")</f>
        <v>This will be hard to do, but if it is the right company I would try</v>
      </c>
      <c r="H1055" s="1" t="str">
        <f>IFERROR(__xludf.DUMMYFUNCTION("""COMPUTED_VALUE"""),"Yes")</f>
        <v>Yes</v>
      </c>
      <c r="I1055" s="1" t="str">
        <f>IFERROR(__xludf.DUMMYFUNCTION("""COMPUTED_VALUE"""),"Will work for them")</f>
        <v>Will work for them</v>
      </c>
      <c r="J1055" s="1">
        <f>IFERROR(__xludf.DUMMYFUNCTION("""COMPUTED_VALUE"""),5.0)</f>
        <v>5</v>
      </c>
      <c r="K1055" s="1" t="str">
        <f>IFERROR(__xludf.DUMMYFUNCTION("""COMPUTED_VALUE"""),"Every Day Office Environment")</f>
        <v>Every Day Office Environment</v>
      </c>
      <c r="L10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5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55" s="1" t="str">
        <f>IFERROR(__xludf.DUMMYFUNCTION("""COMPUTED_VALUE"""),"Manager who clearly describes what she/he needs")</f>
        <v>Manager who clearly describes what she/he needs</v>
      </c>
      <c r="P1055" s="1" t="str">
        <f>IFERROR(__xludf.DUMMYFUNCTION("""COMPUTED_VALUE"""),"Work alone")</f>
        <v>Work alone</v>
      </c>
      <c r="Q1055" s="1" t="str">
        <f>IFERROR(__xludf.DUMMYFUNCTION("""COMPUTED_VALUE"""),"Yes, I Understand this is gonna happen everywhere")</f>
        <v>Yes, I Understand this is gonna happen everywhere</v>
      </c>
      <c r="R1055" s="1" t="str">
        <f>IFERROR(__xludf.DUMMYFUNCTION("""COMPUTED_VALUE"""),"No way")</f>
        <v>No way</v>
      </c>
      <c r="S1055" s="1"/>
    </row>
    <row r="1056">
      <c r="A1056" s="2">
        <f>IFERROR(__xludf.DUMMYFUNCTION("""COMPUTED_VALUE"""),45043.9326134838)</f>
        <v>45043.93261</v>
      </c>
      <c r="B1056" s="1" t="str">
        <f>IFERROR(__xludf.DUMMYFUNCTION("""COMPUTED_VALUE"""),"India")</f>
        <v>India</v>
      </c>
      <c r="C1056" s="1">
        <f>IFERROR(__xludf.DUMMYFUNCTION("""COMPUTED_VALUE"""),500076.0)</f>
        <v>500076</v>
      </c>
      <c r="D1056" s="1" t="str">
        <f>IFERROR(__xludf.DUMMYFUNCTION("""COMPUTED_VALUE"""),"Female")</f>
        <v>Female</v>
      </c>
      <c r="E1056" s="1" t="str">
        <f>IFERROR(__xludf.DUMMYFUNCTION("""COMPUTED_VALUE"""),"People who have changed the world for better")</f>
        <v>People who have changed the world for better</v>
      </c>
      <c r="F1056" s="1" t="str">
        <f>IFERROR(__xludf.DUMMYFUNCTION("""COMPUTED_VALUE"""),"Yes, I will earn and do that")</f>
        <v>Yes, I will earn and do that</v>
      </c>
      <c r="G1056" s="1" t="str">
        <f>IFERROR(__xludf.DUMMYFUNCTION("""COMPUTED_VALUE"""),"Will work for 3 years or more")</f>
        <v>Will work for 3 years or more</v>
      </c>
      <c r="H1056" s="1" t="str">
        <f>IFERROR(__xludf.DUMMYFUNCTION("""COMPUTED_VALUE"""),"No")</f>
        <v>No</v>
      </c>
      <c r="I1056" s="1" t="str">
        <f>IFERROR(__xludf.DUMMYFUNCTION("""COMPUTED_VALUE"""),"Will NOT work for them")</f>
        <v>Will NOT work for them</v>
      </c>
      <c r="J1056" s="1">
        <f>IFERROR(__xludf.DUMMYFUNCTION("""COMPUTED_VALUE"""),5.0)</f>
        <v>5</v>
      </c>
      <c r="K1056" s="1" t="str">
        <f>IFERROR(__xludf.DUMMYFUNCTION("""COMPUTED_VALUE"""),"Fully Remote with Options to travel as and when needed")</f>
        <v>Fully Remote with Options to travel as and when needed</v>
      </c>
      <c r="L10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56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056" s="1" t="str">
        <f>IFERROR(__xludf.DUMMYFUNCTION("""COMPUTED_VALUE"""),"Manager who explains what is expected, sets a goal and helps achieve it")</f>
        <v>Manager who explains what is expected, sets a goal and helps achieve it</v>
      </c>
      <c r="P1056" s="1" t="str">
        <f>IFERROR(__xludf.DUMMYFUNCTION("""COMPUTED_VALUE"""),"Work with 7 to 10 or more people in my team")</f>
        <v>Work with 7 to 10 or more people in my team</v>
      </c>
      <c r="Q1056" s="1" t="str">
        <f>IFERROR(__xludf.DUMMYFUNCTION("""COMPUTED_VALUE"""),"No")</f>
        <v>No</v>
      </c>
      <c r="R1056" s="1" t="str">
        <f>IFERROR(__xludf.DUMMYFUNCTION("""COMPUTED_VALUE"""),"No way")</f>
        <v>No way</v>
      </c>
      <c r="S1056" s="1"/>
    </row>
    <row r="1057">
      <c r="A1057" s="2">
        <f>IFERROR(__xludf.DUMMYFUNCTION("""COMPUTED_VALUE"""),45043.93267393518)</f>
        <v>45043.93267</v>
      </c>
      <c r="B1057" s="1" t="str">
        <f>IFERROR(__xludf.DUMMYFUNCTION("""COMPUTED_VALUE"""),"India")</f>
        <v>India</v>
      </c>
      <c r="C1057" s="1">
        <f>IFERROR(__xludf.DUMMYFUNCTION("""COMPUTED_VALUE"""),263139.0)</f>
        <v>263139</v>
      </c>
      <c r="D1057" s="1" t="str">
        <f>IFERROR(__xludf.DUMMYFUNCTION("""COMPUTED_VALUE"""),"Male")</f>
        <v>Male</v>
      </c>
      <c r="E1057" s="1" t="str">
        <f>IFERROR(__xludf.DUMMYFUNCTION("""COMPUTED_VALUE"""),"Social Media like LinkedIn")</f>
        <v>Social Media like LinkedIn</v>
      </c>
      <c r="F1057" s="1" t="str">
        <f>IFERROR(__xludf.DUMMYFUNCTION("""COMPUTED_VALUE"""),"No I would not be pursuing Higher Education outside of India")</f>
        <v>No I would not be pursuing Higher Education outside of India</v>
      </c>
      <c r="G1057" s="1" t="str">
        <f>IFERROR(__xludf.DUMMYFUNCTION("""COMPUTED_VALUE"""),"This will be hard to do, but if it is the right company I would try")</f>
        <v>This will be hard to do, but if it is the right company I would try</v>
      </c>
      <c r="H1057" s="1" t="str">
        <f>IFERROR(__xludf.DUMMYFUNCTION("""COMPUTED_VALUE"""),"No")</f>
        <v>No</v>
      </c>
      <c r="I1057" s="1" t="str">
        <f>IFERROR(__xludf.DUMMYFUNCTION("""COMPUTED_VALUE"""),"Will NOT work for them")</f>
        <v>Will NOT work for them</v>
      </c>
      <c r="J1057" s="1">
        <f>IFERROR(__xludf.DUMMYFUNCTION("""COMPUTED_VALUE"""),8.0)</f>
        <v>8</v>
      </c>
      <c r="K1057" s="1" t="str">
        <f>IFERROR(__xludf.DUMMYFUNCTION("""COMPUTED_VALUE"""),"Fully Remote with Options to travel as and when needed")</f>
        <v>Fully Remote with Options to travel as and when needed</v>
      </c>
      <c r="L10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5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057" s="1" t="str">
        <f>IFERROR(__xludf.DUMMYFUNCTION("""COMPUTED_VALUE"""),"Manager who explains what is expected, sets a goal and helps achieve it")</f>
        <v>Manager who explains what is expected, sets a goal and helps achieve it</v>
      </c>
      <c r="P1057" s="1" t="str">
        <f>IFERROR(__xludf.DUMMYFUNCTION("""COMPUTED_VALUE"""),"Work with 5 to 6 people in my team")</f>
        <v>Work with 5 to 6 people in my team</v>
      </c>
      <c r="Q1057" s="1" t="str">
        <f>IFERROR(__xludf.DUMMYFUNCTION("""COMPUTED_VALUE"""),"Yes, I Understand this is gonna happen everywhere")</f>
        <v>Yes, I Understand this is gonna happen everywhere</v>
      </c>
      <c r="R1057" s="1" t="str">
        <f>IFERROR(__xludf.DUMMYFUNCTION("""COMPUTED_VALUE"""),"This will be hard to do, but if it is the right company I would try")</f>
        <v>This will be hard to do, but if it is the right company I would try</v>
      </c>
      <c r="S1057" s="1"/>
    </row>
    <row r="1058">
      <c r="A1058" s="2">
        <f>IFERROR(__xludf.DUMMYFUNCTION("""COMPUTED_VALUE"""),45043.93381997685)</f>
        <v>45043.93382</v>
      </c>
      <c r="B1058" s="1" t="str">
        <f>IFERROR(__xludf.DUMMYFUNCTION("""COMPUTED_VALUE"""),"India")</f>
        <v>India</v>
      </c>
      <c r="C1058" s="1">
        <f>IFERROR(__xludf.DUMMYFUNCTION("""COMPUTED_VALUE"""),600107.0)</f>
        <v>600107</v>
      </c>
      <c r="D1058" s="1" t="str">
        <f>IFERROR(__xludf.DUMMYFUNCTION("""COMPUTED_VALUE"""),"Female")</f>
        <v>Female</v>
      </c>
      <c r="E1058" s="1" t="str">
        <f>IFERROR(__xludf.DUMMYFUNCTION("""COMPUTED_VALUE"""),"My Parents")</f>
        <v>My Parents</v>
      </c>
      <c r="F1058" s="1" t="str">
        <f>IFERROR(__xludf.DUMMYFUNCTION("""COMPUTED_VALUE"""),"Yes, I will earn and do that")</f>
        <v>Yes, I will earn and do that</v>
      </c>
      <c r="G1058" s="1" t="str">
        <f>IFERROR(__xludf.DUMMYFUNCTION("""COMPUTED_VALUE"""),"Will work for 3 years or more")</f>
        <v>Will work for 3 years or more</v>
      </c>
      <c r="H1058" s="1" t="str">
        <f>IFERROR(__xludf.DUMMYFUNCTION("""COMPUTED_VALUE"""),"No")</f>
        <v>No</v>
      </c>
      <c r="I1058" s="1" t="str">
        <f>IFERROR(__xludf.DUMMYFUNCTION("""COMPUTED_VALUE"""),"Will NOT work for them")</f>
        <v>Will NOT work for them</v>
      </c>
      <c r="J1058" s="1">
        <f>IFERROR(__xludf.DUMMYFUNCTION("""COMPUTED_VALUE"""),10.0)</f>
        <v>10</v>
      </c>
      <c r="K1058" s="1" t="str">
        <f>IFERROR(__xludf.DUMMYFUNCTION("""COMPUTED_VALUE"""),"Every Day Office Environment")</f>
        <v>Every Day Office Environment</v>
      </c>
      <c r="L1058" s="1" t="str">
        <f>IFERROR(__xludf.DUMMYFUNCTION("""COMPUTED_VALUE"""),"Employer who appreciates learning and enables that environment")</f>
        <v>Employer who appreciates learning and enables that environment</v>
      </c>
      <c r="M105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058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058" s="1" t="str">
        <f>IFERROR(__xludf.DUMMYFUNCTION("""COMPUTED_VALUE"""),"Manager who clearly describes what she/he needs")</f>
        <v>Manager who clearly describes what she/he needs</v>
      </c>
      <c r="P1058" s="1" t="str">
        <f>IFERROR(__xludf.DUMMYFUNCTION("""COMPUTED_VALUE"""),"Work with 2 to 3 people in my team")</f>
        <v>Work with 2 to 3 people in my team</v>
      </c>
      <c r="Q1058" s="1" t="str">
        <f>IFERROR(__xludf.DUMMYFUNCTION("""COMPUTED_VALUE"""),"I have NO other choice")</f>
        <v>I have NO other choice</v>
      </c>
      <c r="R1058" s="1" t="str">
        <f>IFERROR(__xludf.DUMMYFUNCTION("""COMPUTED_VALUE"""),"This will be hard to do, but if it is the right company I would try")</f>
        <v>This will be hard to do, but if it is the right company I would try</v>
      </c>
      <c r="S1058" s="1"/>
    </row>
    <row r="1059">
      <c r="A1059" s="2">
        <f>IFERROR(__xludf.DUMMYFUNCTION("""COMPUTED_VALUE"""),45043.9346025)</f>
        <v>45043.9346</v>
      </c>
      <c r="B1059" s="1" t="str">
        <f>IFERROR(__xludf.DUMMYFUNCTION("""COMPUTED_VALUE"""),"India")</f>
        <v>India</v>
      </c>
      <c r="C1059" s="1">
        <f>IFERROR(__xludf.DUMMYFUNCTION("""COMPUTED_VALUE"""),600056.0)</f>
        <v>600056</v>
      </c>
      <c r="D1059" s="1" t="str">
        <f>IFERROR(__xludf.DUMMYFUNCTION("""COMPUTED_VALUE"""),"Female")</f>
        <v>Female</v>
      </c>
      <c r="E1059" s="1" t="str">
        <f>IFERROR(__xludf.DUMMYFUNCTION("""COMPUTED_VALUE"""),"People who have changed the world for better")</f>
        <v>People who have changed the world for better</v>
      </c>
      <c r="F1059" s="1" t="str">
        <f>IFERROR(__xludf.DUMMYFUNCTION("""COMPUTED_VALUE"""),"No, But if someone could bare the cost I will")</f>
        <v>No, But if someone could bare the cost I will</v>
      </c>
      <c r="G1059" s="1" t="str">
        <f>IFERROR(__xludf.DUMMYFUNCTION("""COMPUTED_VALUE"""),"This will be hard to do, but if it is the right company I would try")</f>
        <v>This will be hard to do, but if it is the right company I would try</v>
      </c>
      <c r="H1059" s="1" t="str">
        <f>IFERROR(__xludf.DUMMYFUNCTION("""COMPUTED_VALUE"""),"No")</f>
        <v>No</v>
      </c>
      <c r="I1059" s="1" t="str">
        <f>IFERROR(__xludf.DUMMYFUNCTION("""COMPUTED_VALUE"""),"Will NOT work for them")</f>
        <v>Will NOT work for them</v>
      </c>
      <c r="J1059" s="1">
        <f>IFERROR(__xludf.DUMMYFUNCTION("""COMPUTED_VALUE"""),2.0)</f>
        <v>2</v>
      </c>
      <c r="K1059" s="1" t="str">
        <f>IFERROR(__xludf.DUMMYFUNCTION("""COMPUTED_VALUE"""),"Fully Remote with Options to travel as and when needed")</f>
        <v>Fully Remote with Options to travel as and when needed</v>
      </c>
      <c r="L10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59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059" s="1" t="str">
        <f>IFERROR(__xludf.DUMMYFUNCTION("""COMPUTED_VALUE"""),"Manager who clearly describes what she/he needs")</f>
        <v>Manager who clearly describes what she/he needs</v>
      </c>
      <c r="P1059" s="1" t="str">
        <f>IFERROR(__xludf.DUMMYFUNCTION("""COMPUTED_VALUE"""),"Work with 5 to 6 people in my team")</f>
        <v>Work with 5 to 6 people in my team</v>
      </c>
      <c r="Q1059" s="1" t="str">
        <f>IFERROR(__xludf.DUMMYFUNCTION("""COMPUTED_VALUE"""),"Yes, I Understand this is gonna happen everywhere")</f>
        <v>Yes, I Understand this is gonna happen everywhere</v>
      </c>
      <c r="R1059" s="1" t="str">
        <f>IFERROR(__xludf.DUMMYFUNCTION("""COMPUTED_VALUE"""),"This will be hard to do, but if it is the right company I would try")</f>
        <v>This will be hard to do, but if it is the right company I would try</v>
      </c>
      <c r="S1059" s="1"/>
    </row>
    <row r="1060">
      <c r="A1060" s="2">
        <f>IFERROR(__xludf.DUMMYFUNCTION("""COMPUTED_VALUE"""),45043.93763465278)</f>
        <v>45043.93763</v>
      </c>
      <c r="B1060" s="1" t="str">
        <f>IFERROR(__xludf.DUMMYFUNCTION("""COMPUTED_VALUE"""),"India")</f>
        <v>India</v>
      </c>
      <c r="C1060" s="1">
        <f>IFERROR(__xludf.DUMMYFUNCTION("""COMPUTED_VALUE"""),831013.0)</f>
        <v>831013</v>
      </c>
      <c r="D1060" s="1" t="str">
        <f>IFERROR(__xludf.DUMMYFUNCTION("""COMPUTED_VALUE"""),"Female")</f>
        <v>Female</v>
      </c>
      <c r="E1060" s="1" t="str">
        <f>IFERROR(__xludf.DUMMYFUNCTION("""COMPUTED_VALUE"""),"My Parents")</f>
        <v>My Parents</v>
      </c>
      <c r="F1060" s="1" t="str">
        <f>IFERROR(__xludf.DUMMYFUNCTION("""COMPUTED_VALUE"""),"Yes, I will earn and do that")</f>
        <v>Yes, I will earn and do that</v>
      </c>
      <c r="G1060" s="1" t="str">
        <f>IFERROR(__xludf.DUMMYFUNCTION("""COMPUTED_VALUE"""),"This will be hard to do, but if it is the right company I would try")</f>
        <v>This will be hard to do, but if it is the right company I would try</v>
      </c>
      <c r="H1060" s="1" t="str">
        <f>IFERROR(__xludf.DUMMYFUNCTION("""COMPUTED_VALUE"""),"No")</f>
        <v>No</v>
      </c>
      <c r="I1060" s="1" t="str">
        <f>IFERROR(__xludf.DUMMYFUNCTION("""COMPUTED_VALUE"""),"Will NOT work for them")</f>
        <v>Will NOT work for them</v>
      </c>
      <c r="J1060" s="1">
        <f>IFERROR(__xludf.DUMMYFUNCTION("""COMPUTED_VALUE"""),4.0)</f>
        <v>4</v>
      </c>
      <c r="K1060" s="1" t="str">
        <f>IFERROR(__xludf.DUMMYFUNCTION("""COMPUTED_VALUE"""),"Fully Remote with Options to travel as and when needed")</f>
        <v>Fully Remote with Options to travel as and when needed</v>
      </c>
      <c r="L1060" s="1" t="str">
        <f>IFERROR(__xludf.DUMMYFUNCTION("""COMPUTED_VALUE"""),"Employer who rewards learning and enables that environment")</f>
        <v>Employer who rewards learning and enables that environment</v>
      </c>
      <c r="M106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60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060" s="1" t="str">
        <f>IFERROR(__xludf.DUMMYFUNCTION("""COMPUTED_VALUE"""),"Manager who sets goal and helps me achieve it")</f>
        <v>Manager who sets goal and helps me achieve it</v>
      </c>
      <c r="P106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060" s="1" t="str">
        <f>IFERROR(__xludf.DUMMYFUNCTION("""COMPUTED_VALUE"""),"Yes, I Understand this is gonna happen everywhere")</f>
        <v>Yes, I Understand this is gonna happen everywhere</v>
      </c>
      <c r="R1060" s="1" t="str">
        <f>IFERROR(__xludf.DUMMYFUNCTION("""COMPUTED_VALUE"""),"This will be hard to do, but if it is the right company I would try")</f>
        <v>This will be hard to do, but if it is the right company I would try</v>
      </c>
      <c r="S1060" s="1"/>
    </row>
    <row r="1061">
      <c r="A1061" s="2">
        <f>IFERROR(__xludf.DUMMYFUNCTION("""COMPUTED_VALUE"""),45043.938992129624)</f>
        <v>45043.93899</v>
      </c>
      <c r="B1061" s="1" t="str">
        <f>IFERROR(__xludf.DUMMYFUNCTION("""COMPUTED_VALUE"""),"India")</f>
        <v>India</v>
      </c>
      <c r="C1061" s="1">
        <f>IFERROR(__xludf.DUMMYFUNCTION("""COMPUTED_VALUE"""),462030.0)</f>
        <v>462030</v>
      </c>
      <c r="D1061" s="1" t="str">
        <f>IFERROR(__xludf.DUMMYFUNCTION("""COMPUTED_VALUE"""),"Female")</f>
        <v>Female</v>
      </c>
      <c r="E1061" s="1" t="str">
        <f>IFERROR(__xludf.DUMMYFUNCTION("""COMPUTED_VALUE"""),"People who have changed the world for better")</f>
        <v>People who have changed the world for better</v>
      </c>
      <c r="F1061" s="1" t="str">
        <f>IFERROR(__xludf.DUMMYFUNCTION("""COMPUTED_VALUE"""),"No, But if someone could bare the cost I will")</f>
        <v>No, But if someone could bare the cost I will</v>
      </c>
      <c r="G1061" s="1" t="str">
        <f>IFERROR(__xludf.DUMMYFUNCTION("""COMPUTED_VALUE"""),"Will work for 3 years or more")</f>
        <v>Will work for 3 years or more</v>
      </c>
      <c r="H1061" s="1" t="str">
        <f>IFERROR(__xludf.DUMMYFUNCTION("""COMPUTED_VALUE"""),"No")</f>
        <v>No</v>
      </c>
      <c r="I1061" s="1" t="str">
        <f>IFERROR(__xludf.DUMMYFUNCTION("""COMPUTED_VALUE"""),"Will NOT work for them")</f>
        <v>Will NOT work for them</v>
      </c>
      <c r="J1061" s="1">
        <f>IFERROR(__xludf.DUMMYFUNCTION("""COMPUTED_VALUE"""),6.0)</f>
        <v>6</v>
      </c>
      <c r="K1061" s="1" t="str">
        <f>IFERROR(__xludf.DUMMYFUNCTION("""COMPUTED_VALUE"""),"Hybrid Working Environment with less than 3 days a month at office")</f>
        <v>Hybrid Working Environment with less than 3 days a month at office</v>
      </c>
      <c r="L10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61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1061" s="1" t="str">
        <f>IFERROR(__xludf.DUMMYFUNCTION("""COMPUTED_VALUE"""),"Manager who explains what is expected, sets a goal and helps achieve it")</f>
        <v>Manager who explains what is expected, sets a goal and helps achieve it</v>
      </c>
      <c r="P1061" s="1" t="str">
        <f>IFERROR(__xludf.DUMMYFUNCTION("""COMPUTED_VALUE"""),"Work with 2 to 3 people in my team, Work with 5 to 6 people in my team")</f>
        <v>Work with 2 to 3 people in my team, Work with 5 to 6 people in my team</v>
      </c>
      <c r="Q1061" s="1" t="str">
        <f>IFERROR(__xludf.DUMMYFUNCTION("""COMPUTED_VALUE"""),"I have NO other choice")</f>
        <v>I have NO other choice</v>
      </c>
      <c r="R1061" s="1" t="str">
        <f>IFERROR(__xludf.DUMMYFUNCTION("""COMPUTED_VALUE"""),"This will be hard to do, but if it is the right company I would try")</f>
        <v>This will be hard to do, but if it is the right company I would try</v>
      </c>
      <c r="S1061" s="1"/>
    </row>
    <row r="1062">
      <c r="A1062" s="2">
        <f>IFERROR(__xludf.DUMMYFUNCTION("""COMPUTED_VALUE"""),45043.93909107639)</f>
        <v>45043.93909</v>
      </c>
      <c r="B1062" s="1" t="str">
        <f>IFERROR(__xludf.DUMMYFUNCTION("""COMPUTED_VALUE"""),"India")</f>
        <v>India</v>
      </c>
      <c r="C1062" s="1">
        <f>IFERROR(__xludf.DUMMYFUNCTION("""COMPUTED_VALUE"""),492008.0)</f>
        <v>492008</v>
      </c>
      <c r="D1062" s="1" t="str">
        <f>IFERROR(__xludf.DUMMYFUNCTION("""COMPUTED_VALUE"""),"Male")</f>
        <v>Male</v>
      </c>
      <c r="E1062" s="1" t="str">
        <f>IFERROR(__xludf.DUMMYFUNCTION("""COMPUTED_VALUE"""),"Influencers who had successful careers")</f>
        <v>Influencers who had successful careers</v>
      </c>
      <c r="F1062" s="1" t="str">
        <f>IFERROR(__xludf.DUMMYFUNCTION("""COMPUTED_VALUE"""),"Yes, I will earn and do that")</f>
        <v>Yes, I will earn and do that</v>
      </c>
      <c r="G1062" s="1" t="str">
        <f>IFERROR(__xludf.DUMMYFUNCTION("""COMPUTED_VALUE"""),"This will be hard to do, but if it is the right company I would try")</f>
        <v>This will be hard to do, but if it is the right company I would try</v>
      </c>
      <c r="H1062" s="1" t="str">
        <f>IFERROR(__xludf.DUMMYFUNCTION("""COMPUTED_VALUE"""),"Yes")</f>
        <v>Yes</v>
      </c>
      <c r="I1062" s="1" t="str">
        <f>IFERROR(__xludf.DUMMYFUNCTION("""COMPUTED_VALUE"""),"Will work for them")</f>
        <v>Will work for them</v>
      </c>
      <c r="J1062" s="1">
        <f>IFERROR(__xludf.DUMMYFUNCTION("""COMPUTED_VALUE"""),6.0)</f>
        <v>6</v>
      </c>
      <c r="K1062" s="1" t="str">
        <f>IFERROR(__xludf.DUMMYFUNCTION("""COMPUTED_VALUE"""),"Every Day Office Environment")</f>
        <v>Every Day Office Environment</v>
      </c>
      <c r="L10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62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062" s="1" t="str">
        <f>IFERROR(__xludf.DUMMYFUNCTION("""COMPUTED_VALUE"""),"Manager who sets goal and helps me achieve it")</f>
        <v>Manager who sets goal and helps me achieve it</v>
      </c>
      <c r="P1062" s="1" t="str">
        <f>IFERROR(__xludf.DUMMYFUNCTION("""COMPUTED_VALUE"""),"Work with more than 10 people in my team")</f>
        <v>Work with more than 10 people in my team</v>
      </c>
      <c r="Q1062" s="1" t="str">
        <f>IFERROR(__xludf.DUMMYFUNCTION("""COMPUTED_VALUE"""),"Yes, I Understand this is gonna happen everywhere")</f>
        <v>Yes, I Understand this is gonna happen everywhere</v>
      </c>
      <c r="R1062" s="1" t="str">
        <f>IFERROR(__xludf.DUMMYFUNCTION("""COMPUTED_VALUE"""),"No way")</f>
        <v>No way</v>
      </c>
      <c r="S1062" s="1"/>
    </row>
    <row r="1063">
      <c r="A1063" s="2">
        <f>IFERROR(__xludf.DUMMYFUNCTION("""COMPUTED_VALUE"""),45043.94264916667)</f>
        <v>45043.94265</v>
      </c>
      <c r="B1063" s="1" t="str">
        <f>IFERROR(__xludf.DUMMYFUNCTION("""COMPUTED_VALUE"""),"India")</f>
        <v>India</v>
      </c>
      <c r="C1063" s="1">
        <f>IFERROR(__xludf.DUMMYFUNCTION("""COMPUTED_VALUE"""),530051.0)</f>
        <v>530051</v>
      </c>
      <c r="D1063" s="1" t="str">
        <f>IFERROR(__xludf.DUMMYFUNCTION("""COMPUTED_VALUE"""),"Female")</f>
        <v>Female</v>
      </c>
      <c r="E1063" s="1" t="str">
        <f>IFERROR(__xludf.DUMMYFUNCTION("""COMPUTED_VALUE"""),"My Parents")</f>
        <v>My Parents</v>
      </c>
      <c r="F1063" s="1" t="str">
        <f>IFERROR(__xludf.DUMMYFUNCTION("""COMPUTED_VALUE"""),"Yes, I will earn and do that")</f>
        <v>Yes, I will earn and do that</v>
      </c>
      <c r="G1063" s="1" t="str">
        <f>IFERROR(__xludf.DUMMYFUNCTION("""COMPUTED_VALUE"""),"Will work for 3 years or more")</f>
        <v>Will work for 3 years or more</v>
      </c>
      <c r="H1063" s="1" t="str">
        <f>IFERROR(__xludf.DUMMYFUNCTION("""COMPUTED_VALUE"""),"No")</f>
        <v>No</v>
      </c>
      <c r="I1063" s="1" t="str">
        <f>IFERROR(__xludf.DUMMYFUNCTION("""COMPUTED_VALUE"""),"Will NOT work for them")</f>
        <v>Will NOT work for them</v>
      </c>
      <c r="J1063" s="1">
        <f>IFERROR(__xludf.DUMMYFUNCTION("""COMPUTED_VALUE"""),5.0)</f>
        <v>5</v>
      </c>
      <c r="K1063" s="1" t="str">
        <f>IFERROR(__xludf.DUMMYFUNCTION("""COMPUTED_VALUE"""),"Fully Remote with Options to travel as and when needed")</f>
        <v>Fully Remote with Options to travel as and when needed</v>
      </c>
      <c r="L10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63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063" s="1" t="str">
        <f>IFERROR(__xludf.DUMMYFUNCTION("""COMPUTED_VALUE"""),"Manager who explains what is expected, sets a goal and helps achieve it")</f>
        <v>Manager who explains what is expected, sets a goal and helps achieve it</v>
      </c>
      <c r="P106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63" s="1" t="str">
        <f>IFERROR(__xludf.DUMMYFUNCTION("""COMPUTED_VALUE"""),"I have NO other choice")</f>
        <v>I have NO other choice</v>
      </c>
      <c r="R1063" s="1" t="str">
        <f>IFERROR(__xludf.DUMMYFUNCTION("""COMPUTED_VALUE"""),"This will be hard to do, but if it is the right company I would try")</f>
        <v>This will be hard to do, but if it is the right company I would try</v>
      </c>
      <c r="S1063" s="1"/>
    </row>
    <row r="1064">
      <c r="A1064" s="2">
        <f>IFERROR(__xludf.DUMMYFUNCTION("""COMPUTED_VALUE"""),45043.94302008102)</f>
        <v>45043.94302</v>
      </c>
      <c r="B1064" s="1" t="str">
        <f>IFERROR(__xludf.DUMMYFUNCTION("""COMPUTED_VALUE"""),"India")</f>
        <v>India</v>
      </c>
      <c r="C1064" s="1">
        <f>IFERROR(__xludf.DUMMYFUNCTION("""COMPUTED_VALUE"""),500097.0)</f>
        <v>500097</v>
      </c>
      <c r="D1064" s="1" t="str">
        <f>IFERROR(__xludf.DUMMYFUNCTION("""COMPUTED_VALUE"""),"Female")</f>
        <v>Female</v>
      </c>
      <c r="E1064" s="1" t="str">
        <f>IFERROR(__xludf.DUMMYFUNCTION("""COMPUTED_VALUE"""),"My Parents")</f>
        <v>My Parents</v>
      </c>
      <c r="F1064" s="1" t="str">
        <f>IFERROR(__xludf.DUMMYFUNCTION("""COMPUTED_VALUE"""),"Yes, I will earn and do that")</f>
        <v>Yes, I will earn and do that</v>
      </c>
      <c r="G1064" s="1" t="str">
        <f>IFERROR(__xludf.DUMMYFUNCTION("""COMPUTED_VALUE"""),"This will be hard to do, but if it is the right company I would try")</f>
        <v>This will be hard to do, but if it is the right company I would try</v>
      </c>
      <c r="H1064" s="1" t="str">
        <f>IFERROR(__xludf.DUMMYFUNCTION("""COMPUTED_VALUE"""),"No")</f>
        <v>No</v>
      </c>
      <c r="I1064" s="1" t="str">
        <f>IFERROR(__xludf.DUMMYFUNCTION("""COMPUTED_VALUE"""),"Will NOT work for them")</f>
        <v>Will NOT work for them</v>
      </c>
      <c r="J1064" s="1">
        <f>IFERROR(__xludf.DUMMYFUNCTION("""COMPUTED_VALUE"""),7.0)</f>
        <v>7</v>
      </c>
      <c r="K1064" s="1" t="str">
        <f>IFERROR(__xludf.DUMMYFUNCTION("""COMPUTED_VALUE"""),"Every Day Office Environment")</f>
        <v>Every Day Office Environment</v>
      </c>
      <c r="L1064" s="1" t="str">
        <f>IFERROR(__xludf.DUMMYFUNCTION("""COMPUTED_VALUE"""),"Employer who appreciates learning and enables that environment")</f>
        <v>Employer who appreciates learning and enables that environment</v>
      </c>
      <c r="M106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64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1064" s="1" t="str">
        <f>IFERROR(__xludf.DUMMYFUNCTION("""COMPUTED_VALUE"""),"Manager who explains what is expected, sets a goal and helps achieve it")</f>
        <v>Manager who explains what is expected, sets a goal and helps achieve it</v>
      </c>
      <c r="P1064" s="1" t="str">
        <f>IFERROR(__xludf.DUMMYFUNCTION("""COMPUTED_VALUE"""),"Work with 5 to 6 people in my team")</f>
        <v>Work with 5 to 6 people in my team</v>
      </c>
      <c r="Q1064" s="1" t="str">
        <f>IFERROR(__xludf.DUMMYFUNCTION("""COMPUTED_VALUE"""),"Yes, I Understand this is gonna happen everywhere")</f>
        <v>Yes, I Understand this is gonna happen everywhere</v>
      </c>
      <c r="R1064" s="1" t="str">
        <f>IFERROR(__xludf.DUMMYFUNCTION("""COMPUTED_VALUE"""),"This will be hard to do, but if it is the right company I would try")</f>
        <v>This will be hard to do, but if it is the right company I would try</v>
      </c>
      <c r="S1064" s="1"/>
    </row>
    <row r="1065">
      <c r="A1065" s="2">
        <f>IFERROR(__xludf.DUMMYFUNCTION("""COMPUTED_VALUE"""),45043.943938344906)</f>
        <v>45043.94394</v>
      </c>
      <c r="B1065" s="1" t="str">
        <f>IFERROR(__xludf.DUMMYFUNCTION("""COMPUTED_VALUE"""),"India")</f>
        <v>India</v>
      </c>
      <c r="C1065" s="1">
        <f>IFERROR(__xludf.DUMMYFUNCTION("""COMPUTED_VALUE"""),411027.0)</f>
        <v>411027</v>
      </c>
      <c r="D1065" s="1" t="str">
        <f>IFERROR(__xludf.DUMMYFUNCTION("""COMPUTED_VALUE"""),"Male")</f>
        <v>Male</v>
      </c>
      <c r="E1065" s="1" t="str">
        <f>IFERROR(__xludf.DUMMYFUNCTION("""COMPUTED_VALUE"""),"Social Media like LinkedIn")</f>
        <v>Social Media like LinkedIn</v>
      </c>
      <c r="F1065" s="1" t="str">
        <f>IFERROR(__xludf.DUMMYFUNCTION("""COMPUTED_VALUE"""),"Yes, I will earn and do that")</f>
        <v>Yes, I will earn and do that</v>
      </c>
      <c r="G1065" s="1" t="str">
        <f>IFERROR(__xludf.DUMMYFUNCTION("""COMPUTED_VALUE"""),"Will work for 3 years or more")</f>
        <v>Will work for 3 years or more</v>
      </c>
      <c r="H1065" s="1" t="str">
        <f>IFERROR(__xludf.DUMMYFUNCTION("""COMPUTED_VALUE"""),"No")</f>
        <v>No</v>
      </c>
      <c r="I1065" s="1" t="str">
        <f>IFERROR(__xludf.DUMMYFUNCTION("""COMPUTED_VALUE"""),"Will NOT work for them")</f>
        <v>Will NOT work for them</v>
      </c>
      <c r="J1065" s="1">
        <f>IFERROR(__xludf.DUMMYFUNCTION("""COMPUTED_VALUE"""),10.0)</f>
        <v>10</v>
      </c>
      <c r="K1065" s="1" t="str">
        <f>IFERROR(__xludf.DUMMYFUNCTION("""COMPUTED_VALUE"""),"Every Day Office Environment")</f>
        <v>Every Day Office Environment</v>
      </c>
      <c r="L10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65" s="1" t="str">
        <f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1065" s="1" t="str">
        <f>IFERROR(__xludf.DUMMYFUNCTION("""COMPUTED_VALUE"""),"Manager who explains what is expected, sets a goal and helps achieve it")</f>
        <v>Manager who explains what is expected, sets a goal and helps achieve it</v>
      </c>
      <c r="P106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65" s="1" t="str">
        <f>IFERROR(__xludf.DUMMYFUNCTION("""COMPUTED_VALUE"""),"Yes, I Understand this is gonna happen everywhere")</f>
        <v>Yes, I Understand this is gonna happen everywhere</v>
      </c>
      <c r="R1065" s="1" t="str">
        <f>IFERROR(__xludf.DUMMYFUNCTION("""COMPUTED_VALUE"""),"This will be hard to do, but if it is the right company I would try")</f>
        <v>This will be hard to do, but if it is the right company I would try</v>
      </c>
      <c r="S1065" s="1"/>
    </row>
    <row r="1066">
      <c r="A1066" s="2">
        <f>IFERROR(__xludf.DUMMYFUNCTION("""COMPUTED_VALUE"""),45043.94407810185)</f>
        <v>45043.94408</v>
      </c>
      <c r="B1066" s="1" t="str">
        <f>IFERROR(__xludf.DUMMYFUNCTION("""COMPUTED_VALUE"""),"India")</f>
        <v>India</v>
      </c>
      <c r="C1066" s="1">
        <f>IFERROR(__xludf.DUMMYFUNCTION("""COMPUTED_VALUE"""),492001.0)</f>
        <v>492001</v>
      </c>
      <c r="D1066" s="1" t="str">
        <f>IFERROR(__xludf.DUMMYFUNCTION("""COMPUTED_VALUE"""),"Female")</f>
        <v>Female</v>
      </c>
      <c r="E1066" s="1" t="str">
        <f>IFERROR(__xludf.DUMMYFUNCTION("""COMPUTED_VALUE"""),"My Parents")</f>
        <v>My Parents</v>
      </c>
      <c r="F1066" s="1" t="str">
        <f>IFERROR(__xludf.DUMMYFUNCTION("""COMPUTED_VALUE"""),"No, But if someone could bare the cost I will")</f>
        <v>No, But if someone could bare the cost I will</v>
      </c>
      <c r="G1066" s="1" t="str">
        <f>IFERROR(__xludf.DUMMYFUNCTION("""COMPUTED_VALUE"""),"This will be hard to do, but if it is the right company I would try")</f>
        <v>This will be hard to do, but if it is the right company I would try</v>
      </c>
      <c r="H1066" s="1" t="str">
        <f>IFERROR(__xludf.DUMMYFUNCTION("""COMPUTED_VALUE"""),"No")</f>
        <v>No</v>
      </c>
      <c r="I1066" s="1" t="str">
        <f>IFERROR(__xludf.DUMMYFUNCTION("""COMPUTED_VALUE"""),"Will work for them")</f>
        <v>Will work for them</v>
      </c>
      <c r="J1066" s="1">
        <f>IFERROR(__xludf.DUMMYFUNCTION("""COMPUTED_VALUE"""),7.0)</f>
        <v>7</v>
      </c>
      <c r="K1066" s="1" t="str">
        <f>IFERROR(__xludf.DUMMYFUNCTION("""COMPUTED_VALUE"""),"Fully Remote with Options to travel as and when needed")</f>
        <v>Fully Remote with Options to travel as and when needed</v>
      </c>
      <c r="L10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66" s="1" t="str">
        <f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1066" s="1" t="str">
        <f>IFERROR(__xludf.DUMMYFUNCTION("""COMPUTED_VALUE"""),"Manager who clearly describes what she/he needs")</f>
        <v>Manager who clearly describes what she/he needs</v>
      </c>
      <c r="P1066" s="1" t="str">
        <f>IFERROR(__xludf.DUMMYFUNCTION("""COMPUTED_VALUE"""),"Work alone, Work with 2 to 3 people in my team")</f>
        <v>Work alone, Work with 2 to 3 people in my team</v>
      </c>
      <c r="Q1066" s="1" t="str">
        <f>IFERROR(__xludf.DUMMYFUNCTION("""COMPUTED_VALUE"""),"Yes, I Understand this is gonna happen everywhere")</f>
        <v>Yes, I Understand this is gonna happen everywhere</v>
      </c>
      <c r="R1066" s="1" t="str">
        <f>IFERROR(__xludf.DUMMYFUNCTION("""COMPUTED_VALUE"""),"No way")</f>
        <v>No way</v>
      </c>
      <c r="S1066" s="1"/>
    </row>
    <row r="1067">
      <c r="A1067" s="2">
        <f>IFERROR(__xludf.DUMMYFUNCTION("""COMPUTED_VALUE"""),45043.94413056713)</f>
        <v>45043.94413</v>
      </c>
      <c r="B1067" s="1" t="str">
        <f>IFERROR(__xludf.DUMMYFUNCTION("""COMPUTED_VALUE"""),"India")</f>
        <v>India</v>
      </c>
      <c r="C1067" s="1">
        <f>IFERROR(__xludf.DUMMYFUNCTION("""COMPUTED_VALUE"""),411027.0)</f>
        <v>411027</v>
      </c>
      <c r="D1067" s="1" t="str">
        <f>IFERROR(__xludf.DUMMYFUNCTION("""COMPUTED_VALUE"""),"Male")</f>
        <v>Male</v>
      </c>
      <c r="E1067" s="1" t="str">
        <f>IFERROR(__xludf.DUMMYFUNCTION("""COMPUTED_VALUE"""),"People who have changed the world for better")</f>
        <v>People who have changed the world for better</v>
      </c>
      <c r="F1067" s="1" t="str">
        <f>IFERROR(__xludf.DUMMYFUNCTION("""COMPUTED_VALUE"""),"No I would not be pursuing Higher Education outside of India")</f>
        <v>No I would not be pursuing Higher Education outside of India</v>
      </c>
      <c r="G1067" s="1" t="str">
        <f>IFERROR(__xludf.DUMMYFUNCTION("""COMPUTED_VALUE"""),"This will be hard to do, but if it is the right company I would try")</f>
        <v>This will be hard to do, but if it is the right company I would try</v>
      </c>
      <c r="H1067" s="1" t="str">
        <f>IFERROR(__xludf.DUMMYFUNCTION("""COMPUTED_VALUE"""),"Yes")</f>
        <v>Yes</v>
      </c>
      <c r="I1067" s="1" t="str">
        <f>IFERROR(__xludf.DUMMYFUNCTION("""COMPUTED_VALUE"""),"Will NOT work for them")</f>
        <v>Will NOT work for them</v>
      </c>
      <c r="J1067" s="1">
        <f>IFERROR(__xludf.DUMMYFUNCTION("""COMPUTED_VALUE"""),8.0)</f>
        <v>8</v>
      </c>
      <c r="K1067" s="1" t="str">
        <f>IFERROR(__xludf.DUMMYFUNCTION("""COMPUTED_VALUE"""),"Fully Remote with Options to travel as and when needed")</f>
        <v>Fully Remote with Options to travel as and when needed</v>
      </c>
      <c r="L10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67" s="1" t="str">
        <f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1067" s="1" t="str">
        <f>IFERROR(__xludf.DUMMYFUNCTION("""COMPUTED_VALUE"""),"Manager who explains what is expected, sets a goal and helps achieve it")</f>
        <v>Manager who explains what is expected, sets a goal and helps achieve it</v>
      </c>
      <c r="P1067" s="1" t="str">
        <f>IFERROR(__xludf.DUMMYFUNCTION("""COMPUTED_VALUE"""),"Work with 5 to 6 people in my team")</f>
        <v>Work with 5 to 6 people in my team</v>
      </c>
      <c r="Q1067" s="1" t="str">
        <f>IFERROR(__xludf.DUMMYFUNCTION("""COMPUTED_VALUE"""),"Yes, I Understand this is gonna happen everywhere")</f>
        <v>Yes, I Understand this is gonna happen everywhere</v>
      </c>
      <c r="R1067" s="1" t="str">
        <f>IFERROR(__xludf.DUMMYFUNCTION("""COMPUTED_VALUE"""),"No way")</f>
        <v>No way</v>
      </c>
      <c r="S1067" s="1"/>
    </row>
    <row r="1068">
      <c r="A1068" s="2">
        <f>IFERROR(__xludf.DUMMYFUNCTION("""COMPUTED_VALUE"""),45043.94586010417)</f>
        <v>45043.94586</v>
      </c>
      <c r="B1068" s="1" t="str">
        <f>IFERROR(__xludf.DUMMYFUNCTION("""COMPUTED_VALUE"""),"India")</f>
        <v>India</v>
      </c>
      <c r="C1068" s="1">
        <f>IFERROR(__xludf.DUMMYFUNCTION("""COMPUTED_VALUE"""),191103.0)</f>
        <v>191103</v>
      </c>
      <c r="D1068" s="1" t="str">
        <f>IFERROR(__xludf.DUMMYFUNCTION("""COMPUTED_VALUE"""),"Male")</f>
        <v>Male</v>
      </c>
      <c r="E1068" s="1" t="str">
        <f>IFERROR(__xludf.DUMMYFUNCTION("""COMPUTED_VALUE"""),"My Parents")</f>
        <v>My Parents</v>
      </c>
      <c r="F1068" s="1" t="str">
        <f>IFERROR(__xludf.DUMMYFUNCTION("""COMPUTED_VALUE"""),"No I would not be pursuing Higher Education outside of India")</f>
        <v>No I would not be pursuing Higher Education outside of India</v>
      </c>
      <c r="G1068" s="1" t="str">
        <f>IFERROR(__xludf.DUMMYFUNCTION("""COMPUTED_VALUE"""),"This will be hard to do, but if it is the right company I would try")</f>
        <v>This will be hard to do, but if it is the right company I would try</v>
      </c>
      <c r="H1068" s="1" t="str">
        <f>IFERROR(__xludf.DUMMYFUNCTION("""COMPUTED_VALUE"""),"No")</f>
        <v>No</v>
      </c>
      <c r="I1068" s="1" t="str">
        <f>IFERROR(__xludf.DUMMYFUNCTION("""COMPUTED_VALUE"""),"Will NOT work for them")</f>
        <v>Will NOT work for them</v>
      </c>
      <c r="J1068" s="1">
        <f>IFERROR(__xludf.DUMMYFUNCTION("""COMPUTED_VALUE"""),7.0)</f>
        <v>7</v>
      </c>
      <c r="K1068" s="1" t="str">
        <f>IFERROR(__xludf.DUMMYFUNCTION("""COMPUTED_VALUE"""),"Fully Remote with Options to travel as and when needed")</f>
        <v>Fully Remote with Options to travel as and when needed</v>
      </c>
      <c r="L10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68" s="1" t="str">
        <f>IFERROR(__xludf.DUMMYFUNCTION("""COMPUTED_VALUE"""),"Teaching in any of the institutes/colleges/online or offline, Business Operations in any organization, Look deeply into Data and generate insights, Work as a freelancer and do my thing my way")</f>
        <v>Teaching in any of the institutes/colleges/online or offline, Business Operations in any organization, Look deeply into Data and generate insights, Work as a freelancer and do my thing my way</v>
      </c>
      <c r="O1068" s="1" t="str">
        <f>IFERROR(__xludf.DUMMYFUNCTION("""COMPUTED_VALUE"""),"Manager who explains what is expected, sets a goal and helps achieve it")</f>
        <v>Manager who explains what is expected, sets a goal and helps achieve it</v>
      </c>
      <c r="P1068" s="1" t="str">
        <f>IFERROR(__xludf.DUMMYFUNCTION("""COMPUTED_VALUE"""),"Work alone")</f>
        <v>Work alone</v>
      </c>
      <c r="Q1068" s="1" t="str">
        <f>IFERROR(__xludf.DUMMYFUNCTION("""COMPUTED_VALUE"""),"Yes, I Understand this is gonna happen everywhere")</f>
        <v>Yes, I Understand this is gonna happen everywhere</v>
      </c>
      <c r="R1068" s="1" t="str">
        <f>IFERROR(__xludf.DUMMYFUNCTION("""COMPUTED_VALUE"""),"This will be hard to do, but if it is the right company I would try")</f>
        <v>This will be hard to do, but if it is the right company I would try</v>
      </c>
      <c r="S1068" s="1"/>
    </row>
    <row r="1069">
      <c r="A1069" s="2">
        <f>IFERROR(__xludf.DUMMYFUNCTION("""COMPUTED_VALUE"""),45043.946103368056)</f>
        <v>45043.9461</v>
      </c>
      <c r="B1069" s="1" t="str">
        <f>IFERROR(__xludf.DUMMYFUNCTION("""COMPUTED_VALUE"""),"India")</f>
        <v>India</v>
      </c>
      <c r="C1069" s="1">
        <f>IFERROR(__xludf.DUMMYFUNCTION("""COMPUTED_VALUE"""),201002.0)</f>
        <v>201002</v>
      </c>
      <c r="D1069" s="1" t="str">
        <f>IFERROR(__xludf.DUMMYFUNCTION("""COMPUTED_VALUE"""),"Male")</f>
        <v>Male</v>
      </c>
      <c r="E1069" s="1" t="str">
        <f>IFERROR(__xludf.DUMMYFUNCTION("""COMPUTED_VALUE"""),"People who have changed the world for better")</f>
        <v>People who have changed the world for better</v>
      </c>
      <c r="F1069" s="1" t="str">
        <f>IFERROR(__xludf.DUMMYFUNCTION("""COMPUTED_VALUE"""),"Yes, I will earn and do that")</f>
        <v>Yes, I will earn and do that</v>
      </c>
      <c r="G1069" s="1" t="str">
        <f>IFERROR(__xludf.DUMMYFUNCTION("""COMPUTED_VALUE"""),"This will be hard to do, but if it is the right company I would try")</f>
        <v>This will be hard to do, but if it is the right company I would try</v>
      </c>
      <c r="H1069" s="1" t="str">
        <f>IFERROR(__xludf.DUMMYFUNCTION("""COMPUTED_VALUE"""),"No")</f>
        <v>No</v>
      </c>
      <c r="I1069" s="1" t="str">
        <f>IFERROR(__xludf.DUMMYFUNCTION("""COMPUTED_VALUE"""),"Will NOT work for them")</f>
        <v>Will NOT work for them</v>
      </c>
      <c r="J1069" s="1">
        <f>IFERROR(__xludf.DUMMYFUNCTION("""COMPUTED_VALUE"""),1.0)</f>
        <v>1</v>
      </c>
      <c r="K1069" s="1" t="str">
        <f>IFERROR(__xludf.DUMMYFUNCTION("""COMPUTED_VALUE"""),"Fully Remote with Options to travel as and when needed")</f>
        <v>Fully Remote with Options to travel as and when needed</v>
      </c>
      <c r="L1069" s="1" t="str">
        <f>IFERROR(__xludf.DUMMYFUNCTION("""COMPUTED_VALUE"""),"Employer who appreciates learning and enables that environment")</f>
        <v>Employer who appreciates learning and enables that environment</v>
      </c>
      <c r="M106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69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1069" s="1" t="str">
        <f>IFERROR(__xludf.DUMMYFUNCTION("""COMPUTED_VALUE"""),"Manager who explains what is expected, sets a goal and helps achieve it")</f>
        <v>Manager who explains what is expected, sets a goal and helps achieve it</v>
      </c>
      <c r="P1069" s="1" t="str">
        <f>IFERROR(__xludf.DUMMYFUNCTION("""COMPUTED_VALUE"""),"Work with 7 to 10 or more people in my team")</f>
        <v>Work with 7 to 10 or more people in my team</v>
      </c>
      <c r="Q1069" s="1" t="str">
        <f>IFERROR(__xludf.DUMMYFUNCTION("""COMPUTED_VALUE"""),"Yes, I Understand this is gonna happen everywhere")</f>
        <v>Yes, I Understand this is gonna happen everywhere</v>
      </c>
      <c r="R1069" s="1" t="str">
        <f>IFERROR(__xludf.DUMMYFUNCTION("""COMPUTED_VALUE"""),"This will be hard to do, but if it is the right company I would try")</f>
        <v>This will be hard to do, but if it is the right company I would try</v>
      </c>
      <c r="S1069" s="1"/>
    </row>
    <row r="1070">
      <c r="A1070" s="2">
        <f>IFERROR(__xludf.DUMMYFUNCTION("""COMPUTED_VALUE"""),45043.950936134264)</f>
        <v>45043.95094</v>
      </c>
      <c r="B1070" s="1" t="str">
        <f>IFERROR(__xludf.DUMMYFUNCTION("""COMPUTED_VALUE"""),"India")</f>
        <v>India</v>
      </c>
      <c r="C1070" s="1">
        <f>IFERROR(__xludf.DUMMYFUNCTION("""COMPUTED_VALUE"""),530028.0)</f>
        <v>530028</v>
      </c>
      <c r="D1070" s="1" t="str">
        <f>IFERROR(__xludf.DUMMYFUNCTION("""COMPUTED_VALUE"""),"Male")</f>
        <v>Male</v>
      </c>
      <c r="E1070" s="1" t="str">
        <f>IFERROR(__xludf.DUMMYFUNCTION("""COMPUTED_VALUE"""),"Influencers who had successful careers")</f>
        <v>Influencers who had successful careers</v>
      </c>
      <c r="F1070" s="1" t="str">
        <f>IFERROR(__xludf.DUMMYFUNCTION("""COMPUTED_VALUE"""),"No I would not be pursuing Higher Education outside of India")</f>
        <v>No I would not be pursuing Higher Education outside of India</v>
      </c>
      <c r="G1070" s="1" t="str">
        <f>IFERROR(__xludf.DUMMYFUNCTION("""COMPUTED_VALUE"""),"Will work for 3 years or more")</f>
        <v>Will work for 3 years or more</v>
      </c>
      <c r="H1070" s="1" t="str">
        <f>IFERROR(__xludf.DUMMYFUNCTION("""COMPUTED_VALUE"""),"No")</f>
        <v>No</v>
      </c>
      <c r="I1070" s="1" t="str">
        <f>IFERROR(__xludf.DUMMYFUNCTION("""COMPUTED_VALUE"""),"Will NOT work for them")</f>
        <v>Will NOT work for them</v>
      </c>
      <c r="J1070" s="1">
        <f>IFERROR(__xludf.DUMMYFUNCTION("""COMPUTED_VALUE"""),5.0)</f>
        <v>5</v>
      </c>
      <c r="K1070" s="1" t="str">
        <f>IFERROR(__xludf.DUMMYFUNCTION("""COMPUTED_VALUE"""),"Fully Remote with Options to travel as and when needed")</f>
        <v>Fully Remote with Options to travel as and when needed</v>
      </c>
      <c r="L1070" s="1" t="str">
        <f>IFERROR(__xludf.DUMMYFUNCTION("""COMPUTED_VALUE"""),"Employer who appreciates learning and enables that environment")</f>
        <v>Employer who appreciates learning and enables that environment</v>
      </c>
      <c r="M10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70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070" s="1" t="str">
        <f>IFERROR(__xludf.DUMMYFUNCTION("""COMPUTED_VALUE"""),"Manager who clearly describes what she/he needs")</f>
        <v>Manager who clearly describes what she/he needs</v>
      </c>
      <c r="P1070" s="1" t="str">
        <f>IFERROR(__xludf.DUMMYFUNCTION("""COMPUTED_VALUE"""),"Work with 5 to 6 people in my team")</f>
        <v>Work with 5 to 6 people in my team</v>
      </c>
      <c r="Q1070" s="1" t="str">
        <f>IFERROR(__xludf.DUMMYFUNCTION("""COMPUTED_VALUE"""),"No")</f>
        <v>No</v>
      </c>
      <c r="R1070" s="1" t="str">
        <f>IFERROR(__xludf.DUMMYFUNCTION("""COMPUTED_VALUE"""),"This will be hard to do, but if it is the right company I would try")</f>
        <v>This will be hard to do, but if it is the right company I would try</v>
      </c>
      <c r="S1070" s="1"/>
    </row>
    <row r="1071">
      <c r="A1071" s="2">
        <f>IFERROR(__xludf.DUMMYFUNCTION("""COMPUTED_VALUE"""),45043.95138486111)</f>
        <v>45043.95138</v>
      </c>
      <c r="B1071" s="1" t="str">
        <f>IFERROR(__xludf.DUMMYFUNCTION("""COMPUTED_VALUE"""),"India")</f>
        <v>India</v>
      </c>
      <c r="C1071" s="1">
        <f>IFERROR(__xludf.DUMMYFUNCTION("""COMPUTED_VALUE"""),533201.0)</f>
        <v>533201</v>
      </c>
      <c r="D1071" s="1" t="str">
        <f>IFERROR(__xludf.DUMMYFUNCTION("""COMPUTED_VALUE"""),"Male")</f>
        <v>Male</v>
      </c>
      <c r="E1071" s="1" t="str">
        <f>IFERROR(__xludf.DUMMYFUNCTION("""COMPUTED_VALUE"""),"People from my circle, but not family members")</f>
        <v>People from my circle, but not family members</v>
      </c>
      <c r="F1071" s="1" t="str">
        <f>IFERROR(__xludf.DUMMYFUNCTION("""COMPUTED_VALUE"""),"No I would not be pursuing Higher Education outside of India")</f>
        <v>No I would not be pursuing Higher Education outside of India</v>
      </c>
      <c r="G1071" s="1" t="str">
        <f>IFERROR(__xludf.DUMMYFUNCTION("""COMPUTED_VALUE"""),"Will work for 3 years or more")</f>
        <v>Will work for 3 years or more</v>
      </c>
      <c r="H1071" s="1" t="str">
        <f>IFERROR(__xludf.DUMMYFUNCTION("""COMPUTED_VALUE"""),"No")</f>
        <v>No</v>
      </c>
      <c r="I1071" s="1" t="str">
        <f>IFERROR(__xludf.DUMMYFUNCTION("""COMPUTED_VALUE"""),"Will NOT work for them")</f>
        <v>Will NOT work for them</v>
      </c>
      <c r="J1071" s="1">
        <f>IFERROR(__xludf.DUMMYFUNCTION("""COMPUTED_VALUE"""),7.0)</f>
        <v>7</v>
      </c>
      <c r="K1071" s="1" t="str">
        <f>IFERROR(__xludf.DUMMYFUNCTION("""COMPUTED_VALUE"""),"Fully Remote with Options to travel as and when needed")</f>
        <v>Fully Remote with Options to travel as and when needed</v>
      </c>
      <c r="L10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7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71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071" s="1" t="str">
        <f>IFERROR(__xludf.DUMMYFUNCTION("""COMPUTED_VALUE"""),"Manager who explains what is expected, sets a goal and helps achieve it")</f>
        <v>Manager who explains what is expected, sets a goal and helps achieve it</v>
      </c>
      <c r="P1071" s="1" t="str">
        <f>IFERROR(__xludf.DUMMYFUNCTION("""COMPUTED_VALUE"""),"Work with 2 to 3 people in my team")</f>
        <v>Work with 2 to 3 people in my team</v>
      </c>
      <c r="Q1071" s="1" t="str">
        <f>IFERROR(__xludf.DUMMYFUNCTION("""COMPUTED_VALUE"""),"Yes, I Understand this is gonna happen everywhere")</f>
        <v>Yes, I Understand this is gonna happen everywhere</v>
      </c>
      <c r="R1071" s="1" t="str">
        <f>IFERROR(__xludf.DUMMYFUNCTION("""COMPUTED_VALUE"""),"This will be hard to do, but if it is the right company I would try")</f>
        <v>This will be hard to do, but if it is the right company I would try</v>
      </c>
      <c r="S1071" s="1"/>
    </row>
    <row r="1072">
      <c r="A1072" s="2">
        <f>IFERROR(__xludf.DUMMYFUNCTION("""COMPUTED_VALUE"""),45043.95171172454)</f>
        <v>45043.95171</v>
      </c>
      <c r="B1072" s="1" t="str">
        <f>IFERROR(__xludf.DUMMYFUNCTION("""COMPUTED_VALUE"""),"India")</f>
        <v>India</v>
      </c>
      <c r="C1072" s="1">
        <f>IFERROR(__xludf.DUMMYFUNCTION("""COMPUTED_VALUE"""),500060.0)</f>
        <v>500060</v>
      </c>
      <c r="D1072" s="1" t="str">
        <f>IFERROR(__xludf.DUMMYFUNCTION("""COMPUTED_VALUE"""),"Male")</f>
        <v>Male</v>
      </c>
      <c r="E1072" s="1" t="str">
        <f>IFERROR(__xludf.DUMMYFUNCTION("""COMPUTED_VALUE"""),"People who have changed the world for better")</f>
        <v>People who have changed the world for better</v>
      </c>
      <c r="F1072" s="1" t="str">
        <f>IFERROR(__xludf.DUMMYFUNCTION("""COMPUTED_VALUE"""),"Yes, I will earn and do that")</f>
        <v>Yes, I will earn and do that</v>
      </c>
      <c r="G1072" s="1" t="str">
        <f>IFERROR(__xludf.DUMMYFUNCTION("""COMPUTED_VALUE"""),"This will be hard to do, but if it is the right company I would try")</f>
        <v>This will be hard to do, but if it is the right company I would try</v>
      </c>
      <c r="H1072" s="1" t="str">
        <f>IFERROR(__xludf.DUMMYFUNCTION("""COMPUTED_VALUE"""),"No")</f>
        <v>No</v>
      </c>
      <c r="I1072" s="1" t="str">
        <f>IFERROR(__xludf.DUMMYFUNCTION("""COMPUTED_VALUE"""),"Will NOT work for them")</f>
        <v>Will NOT work for them</v>
      </c>
      <c r="J1072" s="1">
        <f>IFERROR(__xludf.DUMMYFUNCTION("""COMPUTED_VALUE"""),6.0)</f>
        <v>6</v>
      </c>
      <c r="K1072" s="1" t="str">
        <f>IFERROR(__xludf.DUMMYFUNCTION("""COMPUTED_VALUE"""),"Every Day Office Environment")</f>
        <v>Every Day Office Environment</v>
      </c>
      <c r="L1072" s="1" t="str">
        <f>IFERROR(__xludf.DUMMYFUNCTION("""COMPUTED_VALUE"""),"Employer who appreciates learning and enables that environment")</f>
        <v>Employer who appreciates learning and enables that environment</v>
      </c>
      <c r="M10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72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72" s="1" t="str">
        <f>IFERROR(__xludf.DUMMYFUNCTION("""COMPUTED_VALUE"""),"Manager who clearly describes what she/he needs")</f>
        <v>Manager who clearly describes what she/he needs</v>
      </c>
      <c r="P1072" s="1" t="str">
        <f>IFERROR(__xludf.DUMMYFUNCTION("""COMPUTED_VALUE"""),"Work with 2 to 3 people in my team")</f>
        <v>Work with 2 to 3 people in my team</v>
      </c>
      <c r="Q1072" s="1" t="str">
        <f>IFERROR(__xludf.DUMMYFUNCTION("""COMPUTED_VALUE"""),"Yes, I Understand this is gonna happen everywhere")</f>
        <v>Yes, I Understand this is gonna happen everywhere</v>
      </c>
      <c r="R1072" s="1" t="str">
        <f>IFERROR(__xludf.DUMMYFUNCTION("""COMPUTED_VALUE"""),"This will be hard to do, but if it is the right company I would try")</f>
        <v>This will be hard to do, but if it is the right company I would try</v>
      </c>
      <c r="S1072" s="1"/>
    </row>
    <row r="1073">
      <c r="A1073" s="2">
        <f>IFERROR(__xludf.DUMMYFUNCTION("""COMPUTED_VALUE"""),45043.95218288194)</f>
        <v>45043.95218</v>
      </c>
      <c r="B1073" s="1" t="str">
        <f>IFERROR(__xludf.DUMMYFUNCTION("""COMPUTED_VALUE"""),"India")</f>
        <v>India</v>
      </c>
      <c r="C1073" s="1">
        <f>IFERROR(__xludf.DUMMYFUNCTION("""COMPUTED_VALUE"""),500053.0)</f>
        <v>500053</v>
      </c>
      <c r="D1073" s="1" t="str">
        <f>IFERROR(__xludf.DUMMYFUNCTION("""COMPUTED_VALUE"""),"Male")</f>
        <v>Male</v>
      </c>
      <c r="E1073" s="1" t="str">
        <f>IFERROR(__xludf.DUMMYFUNCTION("""COMPUTED_VALUE"""),"Influencers who had successful careers")</f>
        <v>Influencers who had successful careers</v>
      </c>
      <c r="F1073" s="1" t="str">
        <f>IFERROR(__xludf.DUMMYFUNCTION("""COMPUTED_VALUE"""),"Yes, I will earn and do that")</f>
        <v>Yes, I will earn and do that</v>
      </c>
      <c r="G1073" s="1" t="str">
        <f>IFERROR(__xludf.DUMMYFUNCTION("""COMPUTED_VALUE"""),"Will work for 3 years or more")</f>
        <v>Will work for 3 years or more</v>
      </c>
      <c r="H1073" s="1" t="str">
        <f>IFERROR(__xludf.DUMMYFUNCTION("""COMPUTED_VALUE"""),"No")</f>
        <v>No</v>
      </c>
      <c r="I1073" s="1" t="str">
        <f>IFERROR(__xludf.DUMMYFUNCTION("""COMPUTED_VALUE"""),"Will work for them")</f>
        <v>Will work for them</v>
      </c>
      <c r="J1073" s="1">
        <f>IFERROR(__xludf.DUMMYFUNCTION("""COMPUTED_VALUE"""),8.0)</f>
        <v>8</v>
      </c>
      <c r="K1073" s="1" t="str">
        <f>IFERROR(__xludf.DUMMYFUNCTION("""COMPUTED_VALUE"""),"Hybrid Working Environment with less than 3 days a month at office")</f>
        <v>Hybrid Working Environment with less than 3 days a month at office</v>
      </c>
      <c r="L1073" s="1" t="str">
        <f>IFERROR(__xludf.DUMMYFUNCTION("""COMPUTED_VALUE"""),"Employer who appreciates learning and enables that environment")</f>
        <v>Employer who appreciates learning and enables that environment</v>
      </c>
      <c r="M107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7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073" s="1" t="str">
        <f>IFERROR(__xludf.DUMMYFUNCTION("""COMPUTED_VALUE"""),"Manager who sets goal and helps me achieve it")</f>
        <v>Manager who sets goal and helps me achieve it</v>
      </c>
      <c r="P1073" s="1" t="str">
        <f>IFERROR(__xludf.DUMMYFUNCTION("""COMPUTED_VALUE"""),"Work with 5 to 6 people in my team")</f>
        <v>Work with 5 to 6 people in my team</v>
      </c>
      <c r="Q1073" s="1" t="str">
        <f>IFERROR(__xludf.DUMMYFUNCTION("""COMPUTED_VALUE"""),"Yes, I Understand this is gonna happen everywhere")</f>
        <v>Yes, I Understand this is gonna happen everywhere</v>
      </c>
      <c r="R1073" s="1" t="str">
        <f>IFERROR(__xludf.DUMMYFUNCTION("""COMPUTED_VALUE"""),"Will work for 7 years or more")</f>
        <v>Will work for 7 years or more</v>
      </c>
      <c r="S1073" s="1"/>
    </row>
    <row r="1074">
      <c r="A1074" s="2">
        <f>IFERROR(__xludf.DUMMYFUNCTION("""COMPUTED_VALUE"""),45043.9535406713)</f>
        <v>45043.95354</v>
      </c>
      <c r="B1074" s="1" t="str">
        <f>IFERROR(__xludf.DUMMYFUNCTION("""COMPUTED_VALUE"""),"India")</f>
        <v>India</v>
      </c>
      <c r="C1074" s="1">
        <f>IFERROR(__xludf.DUMMYFUNCTION("""COMPUTED_VALUE"""),500081.0)</f>
        <v>500081</v>
      </c>
      <c r="D1074" s="1" t="str">
        <f>IFERROR(__xludf.DUMMYFUNCTION("""COMPUTED_VALUE"""),"Male")</f>
        <v>Male</v>
      </c>
      <c r="E1074" s="1" t="str">
        <f>IFERROR(__xludf.DUMMYFUNCTION("""COMPUTED_VALUE"""),"My Parents")</f>
        <v>My Parents</v>
      </c>
      <c r="F1074" s="1" t="str">
        <f>IFERROR(__xludf.DUMMYFUNCTION("""COMPUTED_VALUE"""),"No I would not be pursuing Higher Education outside of India")</f>
        <v>No I would not be pursuing Higher Education outside of India</v>
      </c>
      <c r="G1074" s="1" t="str">
        <f>IFERROR(__xludf.DUMMYFUNCTION("""COMPUTED_VALUE"""),"This will be hard to do, but if it is the right company I would try")</f>
        <v>This will be hard to do, but if it is the right company I would try</v>
      </c>
      <c r="H1074" s="1" t="str">
        <f>IFERROR(__xludf.DUMMYFUNCTION("""COMPUTED_VALUE"""),"Yes")</f>
        <v>Yes</v>
      </c>
      <c r="I1074" s="1" t="str">
        <f>IFERROR(__xludf.DUMMYFUNCTION("""COMPUTED_VALUE"""),"Will NOT work for them")</f>
        <v>Will NOT work for them</v>
      </c>
      <c r="J1074" s="1">
        <f>IFERROR(__xludf.DUMMYFUNCTION("""COMPUTED_VALUE"""),3.0)</f>
        <v>3</v>
      </c>
      <c r="K1074" s="1" t="str">
        <f>IFERROR(__xludf.DUMMYFUNCTION("""COMPUTED_VALUE"""),"Every Day Office Environment")</f>
        <v>Every Day Office Environment</v>
      </c>
      <c r="L1074" s="1" t="str">
        <f>IFERROR(__xludf.DUMMYFUNCTION("""COMPUTED_VALUE"""),"Employer who appreciates learning and enables that environment")</f>
        <v>Employer who appreciates learning and enables that environment</v>
      </c>
      <c r="M107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074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1074" s="1" t="str">
        <f>IFERROR(__xludf.DUMMYFUNCTION("""COMPUTED_VALUE"""),"Manager who sets targets and expects me to achieve it")</f>
        <v>Manager who sets targets and expects me to achieve it</v>
      </c>
      <c r="P107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074" s="1" t="str">
        <f>IFERROR(__xludf.DUMMYFUNCTION("""COMPUTED_VALUE"""),"Yes, I Understand this is gonna happen everywhere")</f>
        <v>Yes, I Understand this is gonna happen everywhere</v>
      </c>
      <c r="R1074" s="1" t="str">
        <f>IFERROR(__xludf.DUMMYFUNCTION("""COMPUTED_VALUE"""),"This will be hard to do, but if it is the right company I would try")</f>
        <v>This will be hard to do, but if it is the right company I would try</v>
      </c>
      <c r="S1074" s="1"/>
    </row>
    <row r="1075">
      <c r="A1075" s="2">
        <f>IFERROR(__xludf.DUMMYFUNCTION("""COMPUTED_VALUE"""),45043.953559745365)</f>
        <v>45043.95356</v>
      </c>
      <c r="B1075" s="1" t="str">
        <f>IFERROR(__xludf.DUMMYFUNCTION("""COMPUTED_VALUE"""),"India")</f>
        <v>India</v>
      </c>
      <c r="C1075" s="1">
        <f>IFERROR(__xludf.DUMMYFUNCTION("""COMPUTED_VALUE"""),500034.0)</f>
        <v>500034</v>
      </c>
      <c r="D1075" s="1" t="str">
        <f>IFERROR(__xludf.DUMMYFUNCTION("""COMPUTED_VALUE"""),"Male")</f>
        <v>Male</v>
      </c>
      <c r="E1075" s="1" t="str">
        <f>IFERROR(__xludf.DUMMYFUNCTION("""COMPUTED_VALUE"""),"Influencers who had successful careers")</f>
        <v>Influencers who had successful careers</v>
      </c>
      <c r="F1075" s="1" t="str">
        <f>IFERROR(__xludf.DUMMYFUNCTION("""COMPUTED_VALUE"""),"No, But if someone could bare the cost I will")</f>
        <v>No, But if someone could bare the cost I will</v>
      </c>
      <c r="G1075" s="1" t="str">
        <f>IFERROR(__xludf.DUMMYFUNCTION("""COMPUTED_VALUE"""),"This will be hard to do, but if it is the right company I would try")</f>
        <v>This will be hard to do, but if it is the right company I would try</v>
      </c>
      <c r="H1075" s="1" t="str">
        <f>IFERROR(__xludf.DUMMYFUNCTION("""COMPUTED_VALUE"""),"Yes")</f>
        <v>Yes</v>
      </c>
      <c r="I1075" s="1" t="str">
        <f>IFERROR(__xludf.DUMMYFUNCTION("""COMPUTED_VALUE"""),"Will work for them")</f>
        <v>Will work for them</v>
      </c>
      <c r="J1075" s="1">
        <f>IFERROR(__xludf.DUMMYFUNCTION("""COMPUTED_VALUE"""),9.0)</f>
        <v>9</v>
      </c>
      <c r="K1075" s="1" t="str">
        <f>IFERROR(__xludf.DUMMYFUNCTION("""COMPUTED_VALUE"""),"Fully Remote with Options to travel as and when needed")</f>
        <v>Fully Remote with Options to travel as and when needed</v>
      </c>
      <c r="L1075" s="1" t="str">
        <f>IFERROR(__xludf.DUMMYFUNCTION("""COMPUTED_VALUE"""),"Employer who appreciates learning and enables that environment")</f>
        <v>Employer who appreciates learning and enables that environment</v>
      </c>
      <c r="M107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75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075" s="1" t="str">
        <f>IFERROR(__xludf.DUMMYFUNCTION("""COMPUTED_VALUE"""),"Manager who explains what is expected, sets a goal and helps achieve it")</f>
        <v>Manager who explains what is expected, sets a goal and helps achieve it</v>
      </c>
      <c r="P1075" s="1" t="str">
        <f>IFERROR(__xludf.DUMMYFUNCTION("""COMPUTED_VALUE"""),"Work with 5 to 6 people in my team")</f>
        <v>Work with 5 to 6 people in my team</v>
      </c>
      <c r="Q1075" s="1" t="str">
        <f>IFERROR(__xludf.DUMMYFUNCTION("""COMPUTED_VALUE"""),"Yes, I Understand this is gonna happen everywhere")</f>
        <v>Yes, I Understand this is gonna happen everywhere</v>
      </c>
      <c r="R1075" s="1" t="str">
        <f>IFERROR(__xludf.DUMMYFUNCTION("""COMPUTED_VALUE"""),"No way")</f>
        <v>No way</v>
      </c>
      <c r="S1075" s="1"/>
    </row>
    <row r="1076">
      <c r="A1076" s="2">
        <f>IFERROR(__xludf.DUMMYFUNCTION("""COMPUTED_VALUE"""),45043.953723819446)</f>
        <v>45043.95372</v>
      </c>
      <c r="B1076" s="1" t="str">
        <f>IFERROR(__xludf.DUMMYFUNCTION("""COMPUTED_VALUE"""),"India")</f>
        <v>India</v>
      </c>
      <c r="C1076" s="1">
        <f>IFERROR(__xludf.DUMMYFUNCTION("""COMPUTED_VALUE"""),600107.0)</f>
        <v>600107</v>
      </c>
      <c r="D1076" s="1" t="str">
        <f>IFERROR(__xludf.DUMMYFUNCTION("""COMPUTED_VALUE"""),"Female")</f>
        <v>Female</v>
      </c>
      <c r="E1076" s="1" t="str">
        <f>IFERROR(__xludf.DUMMYFUNCTION("""COMPUTED_VALUE"""),"My Parents")</f>
        <v>My Parents</v>
      </c>
      <c r="F1076" s="1" t="str">
        <f>IFERROR(__xludf.DUMMYFUNCTION("""COMPUTED_VALUE"""),"Yes, I will earn and do that")</f>
        <v>Yes, I will earn and do that</v>
      </c>
      <c r="G1076" s="1" t="str">
        <f>IFERROR(__xludf.DUMMYFUNCTION("""COMPUTED_VALUE"""),"This will be hard to do, but if it is the right company I would try")</f>
        <v>This will be hard to do, but if it is the right company I would try</v>
      </c>
      <c r="H1076" s="1" t="str">
        <f>IFERROR(__xludf.DUMMYFUNCTION("""COMPUTED_VALUE"""),"No")</f>
        <v>No</v>
      </c>
      <c r="I1076" s="1" t="str">
        <f>IFERROR(__xludf.DUMMYFUNCTION("""COMPUTED_VALUE"""),"Will NOT work for them")</f>
        <v>Will NOT work for them</v>
      </c>
      <c r="J1076" s="1">
        <f>IFERROR(__xludf.DUMMYFUNCTION("""COMPUTED_VALUE"""),9.0)</f>
        <v>9</v>
      </c>
      <c r="K1076" s="1" t="str">
        <f>IFERROR(__xludf.DUMMYFUNCTION("""COMPUTED_VALUE"""),"Hybrid Working Environment with more than 15 days a month at office")</f>
        <v>Hybrid Working Environment with more than 15 days a month at office</v>
      </c>
      <c r="L1076" s="1" t="str">
        <f>IFERROR(__xludf.DUMMYFUNCTION("""COMPUTED_VALUE"""),"Employer who appreciates learning and enables that environment")</f>
        <v>Employer who appreciates learning and enables that environment</v>
      </c>
      <c r="M107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76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076" s="1" t="str">
        <f>IFERROR(__xludf.DUMMYFUNCTION("""COMPUTED_VALUE"""),"Manager who explains what is expected, sets a goal and helps achieve it")</f>
        <v>Manager who explains what is expected, sets a goal and helps achieve it</v>
      </c>
      <c r="P1076" s="1" t="str">
        <f>IFERROR(__xludf.DUMMYFUNCTION("""COMPUTED_VALUE"""),"Work with 2 to 3 people in my team")</f>
        <v>Work with 2 to 3 people in my team</v>
      </c>
      <c r="Q1076" s="1" t="str">
        <f>IFERROR(__xludf.DUMMYFUNCTION("""COMPUTED_VALUE"""),"Yes, I Understand this is gonna happen everywhere")</f>
        <v>Yes, I Understand this is gonna happen everywhere</v>
      </c>
      <c r="R1076" s="1" t="str">
        <f>IFERROR(__xludf.DUMMYFUNCTION("""COMPUTED_VALUE"""),"This will be hard to do, but if it is the right company I would try")</f>
        <v>This will be hard to do, but if it is the right company I would try</v>
      </c>
      <c r="S1076" s="1"/>
    </row>
    <row r="1077">
      <c r="A1077" s="2">
        <f>IFERROR(__xludf.DUMMYFUNCTION("""COMPUTED_VALUE"""),45043.95462447917)</f>
        <v>45043.95462</v>
      </c>
      <c r="B1077" s="1" t="str">
        <f>IFERROR(__xludf.DUMMYFUNCTION("""COMPUTED_VALUE"""),"India")</f>
        <v>India</v>
      </c>
      <c r="C1077" s="1">
        <f>IFERROR(__xludf.DUMMYFUNCTION("""COMPUTED_VALUE"""),440026.0)</f>
        <v>440026</v>
      </c>
      <c r="D1077" s="1" t="str">
        <f>IFERROR(__xludf.DUMMYFUNCTION("""COMPUTED_VALUE"""),"Female")</f>
        <v>Female</v>
      </c>
      <c r="E1077" s="1" t="str">
        <f>IFERROR(__xludf.DUMMYFUNCTION("""COMPUTED_VALUE"""),"My Parents")</f>
        <v>My Parents</v>
      </c>
      <c r="F1077" s="1" t="str">
        <f>IFERROR(__xludf.DUMMYFUNCTION("""COMPUTED_VALUE"""),"No, But if someone could bare the cost I will")</f>
        <v>No, But if someone could bare the cost I will</v>
      </c>
      <c r="G1077" s="1" t="str">
        <f>IFERROR(__xludf.DUMMYFUNCTION("""COMPUTED_VALUE"""),"This will be hard to do, but if it is the right company I would try")</f>
        <v>This will be hard to do, but if it is the right company I would try</v>
      </c>
      <c r="H1077" s="1" t="str">
        <f>IFERROR(__xludf.DUMMYFUNCTION("""COMPUTED_VALUE"""),"No")</f>
        <v>No</v>
      </c>
      <c r="I1077" s="1" t="str">
        <f>IFERROR(__xludf.DUMMYFUNCTION("""COMPUTED_VALUE"""),"Will NOT work for them")</f>
        <v>Will NOT work for them</v>
      </c>
      <c r="J1077" s="1">
        <f>IFERROR(__xludf.DUMMYFUNCTION("""COMPUTED_VALUE"""),1.0)</f>
        <v>1</v>
      </c>
      <c r="K1077" s="1" t="str">
        <f>IFERROR(__xludf.DUMMYFUNCTION("""COMPUTED_VALUE"""),"Fully Remote with Options to travel as and when needed")</f>
        <v>Fully Remote with Options to travel as and when needed</v>
      </c>
      <c r="L1077" s="1" t="str">
        <f>IFERROR(__xludf.DUMMYFUNCTION("""COMPUTED_VALUE"""),"Employer who appreciates learning and enables that environment")</f>
        <v>Employer who appreciates learning and enables that environment</v>
      </c>
      <c r="M107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77" s="1" t="str">
        <f>IFERROR(__xludf.DUMMYFUNCTION("""COMPUTED_VALUE"""),"Design and Creative strategy in any company, Teaching in any of the institutes/colleges/online or offline, Business Operations in any organization, Manufacturing / Oil and Gas/ Construction / Hard Physical Work related")</f>
        <v>Design and Creative strategy in any company, Teaching in any of the institutes/colleges/online or offline, Business Operations in any organization, Manufacturing / Oil and Gas/ Construction / Hard Physical Work related</v>
      </c>
      <c r="O1077" s="1" t="str">
        <f>IFERROR(__xludf.DUMMYFUNCTION("""COMPUTED_VALUE"""),"Manager who clearly describes what she/he needs")</f>
        <v>Manager who clearly describes what she/he needs</v>
      </c>
      <c r="P1077" s="1" t="str">
        <f>IFERROR(__xludf.DUMMYFUNCTION("""COMPUTED_VALUE"""),"Work with 2 to 3 people in my team")</f>
        <v>Work with 2 to 3 people in my team</v>
      </c>
      <c r="Q1077" s="1" t="str">
        <f>IFERROR(__xludf.DUMMYFUNCTION("""COMPUTED_VALUE"""),"Yes, I Understand this is gonna happen everywhere")</f>
        <v>Yes, I Understand this is gonna happen everywhere</v>
      </c>
      <c r="R1077" s="1" t="str">
        <f>IFERROR(__xludf.DUMMYFUNCTION("""COMPUTED_VALUE"""),"No way")</f>
        <v>No way</v>
      </c>
      <c r="S1077" s="1"/>
    </row>
    <row r="1078">
      <c r="A1078" s="2">
        <f>IFERROR(__xludf.DUMMYFUNCTION("""COMPUTED_VALUE"""),45043.960495590276)</f>
        <v>45043.9605</v>
      </c>
      <c r="B1078" s="1" t="str">
        <f>IFERROR(__xludf.DUMMYFUNCTION("""COMPUTED_VALUE"""),"India")</f>
        <v>India</v>
      </c>
      <c r="C1078" s="1">
        <f>IFERROR(__xludf.DUMMYFUNCTION("""COMPUTED_VALUE"""),412207.0)</f>
        <v>412207</v>
      </c>
      <c r="D1078" s="1" t="str">
        <f>IFERROR(__xludf.DUMMYFUNCTION("""COMPUTED_VALUE"""),"Male")</f>
        <v>Male</v>
      </c>
      <c r="E1078" s="1" t="str">
        <f>IFERROR(__xludf.DUMMYFUNCTION("""COMPUTED_VALUE"""),"Social Media like LinkedIn")</f>
        <v>Social Media like LinkedIn</v>
      </c>
      <c r="F1078" s="1" t="str">
        <f>IFERROR(__xludf.DUMMYFUNCTION("""COMPUTED_VALUE"""),"No I would not be pursuing Higher Education outside of India")</f>
        <v>No I would not be pursuing Higher Education outside of India</v>
      </c>
      <c r="G1078" s="1" t="str">
        <f>IFERROR(__xludf.DUMMYFUNCTION("""COMPUTED_VALUE"""),"Will work for 3 years or more")</f>
        <v>Will work for 3 years or more</v>
      </c>
      <c r="H1078" s="1" t="str">
        <f>IFERROR(__xludf.DUMMYFUNCTION("""COMPUTED_VALUE"""),"No")</f>
        <v>No</v>
      </c>
      <c r="I1078" s="1" t="str">
        <f>IFERROR(__xludf.DUMMYFUNCTION("""COMPUTED_VALUE"""),"Will NOT work for them")</f>
        <v>Will NOT work for them</v>
      </c>
      <c r="J1078" s="1">
        <f>IFERROR(__xludf.DUMMYFUNCTION("""COMPUTED_VALUE"""),5.0)</f>
        <v>5</v>
      </c>
      <c r="K1078" s="1" t="str">
        <f>IFERROR(__xludf.DUMMYFUNCTION("""COMPUTED_VALUE"""),"Hybrid Working Environment with more than 15 days a month at office")</f>
        <v>Hybrid Working Environment with more than 15 days a month at office</v>
      </c>
      <c r="L1078" s="1" t="str">
        <f>IFERROR(__xludf.DUMMYFUNCTION("""COMPUTED_VALUE"""),"Employer who appreciates learning and enables that environment")</f>
        <v>Employer who appreciates learning and enables that environment</v>
      </c>
      <c r="M107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078" s="1" t="str">
        <f>IFERROR(__xludf.DUMMYFUNCTION("""COMPUTED_VALUE"""),"Design and Creative strategy in any company, Design and Develop amazing software, Look deeply into Data and generate insights, Work in a BPO setup for some well known client")</f>
        <v>Design and Creative strategy in any company, Design and Develop amazing software, Look deeply into Data and generate insights, Work in a BPO setup for some well known client</v>
      </c>
      <c r="O1078" s="1" t="str">
        <f>IFERROR(__xludf.DUMMYFUNCTION("""COMPUTED_VALUE"""),"Manager who explains what is expected, sets a goal and helps achieve it")</f>
        <v>Manager who explains what is expected, sets a goal and helps achieve it</v>
      </c>
      <c r="P1078" s="1" t="str">
        <f>IFERROR(__xludf.DUMMYFUNCTION("""COMPUTED_VALUE"""),"Work with 5 to 6 people in my team")</f>
        <v>Work with 5 to 6 people in my team</v>
      </c>
      <c r="Q1078" s="1" t="str">
        <f>IFERROR(__xludf.DUMMYFUNCTION("""COMPUTED_VALUE"""),"Yes, I Understand this is gonna happen everywhere")</f>
        <v>Yes, I Understand this is gonna happen everywhere</v>
      </c>
      <c r="R1078" s="1" t="str">
        <f>IFERROR(__xludf.DUMMYFUNCTION("""COMPUTED_VALUE"""),"This will be hard to do, but if it is the right company I would try")</f>
        <v>This will be hard to do, but if it is the right company I would try</v>
      </c>
      <c r="S1078" s="1"/>
    </row>
    <row r="1079">
      <c r="A1079" s="2">
        <f>IFERROR(__xludf.DUMMYFUNCTION("""COMPUTED_VALUE"""),45043.96154658565)</f>
        <v>45043.96155</v>
      </c>
      <c r="B1079" s="1" t="str">
        <f>IFERROR(__xludf.DUMMYFUNCTION("""COMPUTED_VALUE"""),"India")</f>
        <v>India</v>
      </c>
      <c r="C1079" s="1">
        <f>IFERROR(__xludf.DUMMYFUNCTION("""COMPUTED_VALUE"""),500085.0)</f>
        <v>500085</v>
      </c>
      <c r="D1079" s="1" t="str">
        <f>IFERROR(__xludf.DUMMYFUNCTION("""COMPUTED_VALUE"""),"Male")</f>
        <v>Male</v>
      </c>
      <c r="E1079" s="1" t="str">
        <f>IFERROR(__xludf.DUMMYFUNCTION("""COMPUTED_VALUE"""),"People from my circle, but not family members")</f>
        <v>People from my circle, but not family members</v>
      </c>
      <c r="F1079" s="1" t="str">
        <f>IFERROR(__xludf.DUMMYFUNCTION("""COMPUTED_VALUE"""),"No I would not be pursuing Higher Education outside of India")</f>
        <v>No I would not be pursuing Higher Education outside of India</v>
      </c>
      <c r="G1079" s="1" t="str">
        <f>IFERROR(__xludf.DUMMYFUNCTION("""COMPUTED_VALUE"""),"This will be hard to do, but if it is the right company I would try")</f>
        <v>This will be hard to do, but if it is the right company I would try</v>
      </c>
      <c r="H1079" s="1" t="str">
        <f>IFERROR(__xludf.DUMMYFUNCTION("""COMPUTED_VALUE"""),"No")</f>
        <v>No</v>
      </c>
      <c r="I1079" s="1" t="str">
        <f>IFERROR(__xludf.DUMMYFUNCTION("""COMPUTED_VALUE"""),"Will NOT work for them")</f>
        <v>Will NOT work for them</v>
      </c>
      <c r="J1079" s="1">
        <f>IFERROR(__xludf.DUMMYFUNCTION("""COMPUTED_VALUE"""),4.0)</f>
        <v>4</v>
      </c>
      <c r="K1079" s="1" t="str">
        <f>IFERROR(__xludf.DUMMYFUNCTION("""COMPUTED_VALUE"""),"Fully Remote with Options to travel as and when needed")</f>
        <v>Fully Remote with Options to travel as and when needed</v>
      </c>
      <c r="L1079" s="1" t="str">
        <f>IFERROR(__xludf.DUMMYFUNCTION("""COMPUTED_VALUE"""),"Employer who appreciates learning and enables that environment")</f>
        <v>Employer who appreciates learning and enables that environment</v>
      </c>
      <c r="M10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79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079" s="1" t="str">
        <f>IFERROR(__xludf.DUMMYFUNCTION("""COMPUTED_VALUE"""),"Manager who explains what is expected, sets a goal and helps achieve it")</f>
        <v>Manager who explains what is expected, sets a goal and helps achieve it</v>
      </c>
      <c r="P1079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079" s="1" t="str">
        <f>IFERROR(__xludf.DUMMYFUNCTION("""COMPUTED_VALUE"""),"Yes, I Understand this is gonna happen everywhere")</f>
        <v>Yes, I Understand this is gonna happen everywhere</v>
      </c>
      <c r="R1079" s="1" t="str">
        <f>IFERROR(__xludf.DUMMYFUNCTION("""COMPUTED_VALUE"""),"No way")</f>
        <v>No way</v>
      </c>
      <c r="S1079" s="1"/>
    </row>
    <row r="1080">
      <c r="A1080" s="2">
        <f>IFERROR(__xludf.DUMMYFUNCTION("""COMPUTED_VALUE"""),45043.96628822917)</f>
        <v>45043.96629</v>
      </c>
      <c r="B1080" s="1" t="str">
        <f>IFERROR(__xludf.DUMMYFUNCTION("""COMPUTED_VALUE"""),"India")</f>
        <v>India</v>
      </c>
      <c r="C1080" s="1">
        <f>IFERROR(__xludf.DUMMYFUNCTION("""COMPUTED_VALUE"""),466001.0)</f>
        <v>466001</v>
      </c>
      <c r="D1080" s="1" t="str">
        <f>IFERROR(__xludf.DUMMYFUNCTION("""COMPUTED_VALUE"""),"Female")</f>
        <v>Female</v>
      </c>
      <c r="E1080" s="1" t="str">
        <f>IFERROR(__xludf.DUMMYFUNCTION("""COMPUTED_VALUE"""),"My Parents")</f>
        <v>My Parents</v>
      </c>
      <c r="F1080" s="1" t="str">
        <f>IFERROR(__xludf.DUMMYFUNCTION("""COMPUTED_VALUE"""),"No, But if someone could bare the cost I will")</f>
        <v>No, But if someone could bare the cost I will</v>
      </c>
      <c r="G1080" s="1" t="str">
        <f>IFERROR(__xludf.DUMMYFUNCTION("""COMPUTED_VALUE"""),"Will work for 3 years or more")</f>
        <v>Will work for 3 years or more</v>
      </c>
      <c r="H1080" s="1" t="str">
        <f>IFERROR(__xludf.DUMMYFUNCTION("""COMPUTED_VALUE"""),"Yes")</f>
        <v>Yes</v>
      </c>
      <c r="I1080" s="1" t="str">
        <f>IFERROR(__xludf.DUMMYFUNCTION("""COMPUTED_VALUE"""),"Will work for them")</f>
        <v>Will work for them</v>
      </c>
      <c r="J1080" s="1">
        <f>IFERROR(__xludf.DUMMYFUNCTION("""COMPUTED_VALUE"""),10.0)</f>
        <v>10</v>
      </c>
      <c r="K1080" s="1" t="str">
        <f>IFERROR(__xludf.DUMMYFUNCTION("""COMPUTED_VALUE"""),"Fully Remote with Options to travel as and when needed")</f>
        <v>Fully Remote with Options to travel as and when needed</v>
      </c>
      <c r="L1080" s="1" t="str">
        <f>IFERROR(__xludf.DUMMYFUNCTION("""COMPUTED_VALUE"""),"Employer who appreciates learning and enables that environment")</f>
        <v>Employer who appreciates learning and enables that environment</v>
      </c>
      <c r="M108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80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080" s="1" t="str">
        <f>IFERROR(__xludf.DUMMYFUNCTION("""COMPUTED_VALUE"""),"Manager who sets goal and helps me achieve it")</f>
        <v>Manager who sets goal and helps me achieve it</v>
      </c>
      <c r="P1080" s="1" t="str">
        <f>IFERROR(__xludf.DUMMYFUNCTION("""COMPUTED_VALUE"""),"Work with 5 to 6 people in my team")</f>
        <v>Work with 5 to 6 people in my team</v>
      </c>
      <c r="Q1080" s="1" t="str">
        <f>IFERROR(__xludf.DUMMYFUNCTION("""COMPUTED_VALUE"""),"Yes, I Understand this is gonna happen everywhere")</f>
        <v>Yes, I Understand this is gonna happen everywhere</v>
      </c>
      <c r="R1080" s="1" t="str">
        <f>IFERROR(__xludf.DUMMYFUNCTION("""COMPUTED_VALUE"""),"This will be hard to do, but if it is the right company I would try")</f>
        <v>This will be hard to do, but if it is the right company I would try</v>
      </c>
      <c r="S1080" s="1"/>
    </row>
    <row r="1081">
      <c r="A1081" s="2">
        <f>IFERROR(__xludf.DUMMYFUNCTION("""COMPUTED_VALUE"""),45043.96655423611)</f>
        <v>45043.96655</v>
      </c>
      <c r="B1081" s="1" t="str">
        <f>IFERROR(__xludf.DUMMYFUNCTION("""COMPUTED_VALUE"""),"India")</f>
        <v>India</v>
      </c>
      <c r="C1081" s="1">
        <f>IFERROR(__xludf.DUMMYFUNCTION("""COMPUTED_VALUE"""),533210.0)</f>
        <v>533210</v>
      </c>
      <c r="D1081" s="1" t="str">
        <f>IFERROR(__xludf.DUMMYFUNCTION("""COMPUTED_VALUE"""),"Male")</f>
        <v>Male</v>
      </c>
      <c r="E1081" s="1" t="str">
        <f>IFERROR(__xludf.DUMMYFUNCTION("""COMPUTED_VALUE"""),"People from my circle, but not family members")</f>
        <v>People from my circle, but not family members</v>
      </c>
      <c r="F1081" s="1" t="str">
        <f>IFERROR(__xludf.DUMMYFUNCTION("""COMPUTED_VALUE"""),"No I would not be pursuing Higher Education outside of India")</f>
        <v>No I would not be pursuing Higher Education outside of India</v>
      </c>
      <c r="G1081" s="1" t="str">
        <f>IFERROR(__xludf.DUMMYFUNCTION("""COMPUTED_VALUE"""),"Will work for 3 years or more")</f>
        <v>Will work for 3 years or more</v>
      </c>
      <c r="H1081" s="1" t="str">
        <f>IFERROR(__xludf.DUMMYFUNCTION("""COMPUTED_VALUE"""),"Yes")</f>
        <v>Yes</v>
      </c>
      <c r="I1081" s="1" t="str">
        <f>IFERROR(__xludf.DUMMYFUNCTION("""COMPUTED_VALUE"""),"Will work for them")</f>
        <v>Will work for them</v>
      </c>
      <c r="J1081" s="1">
        <f>IFERROR(__xludf.DUMMYFUNCTION("""COMPUTED_VALUE"""),7.0)</f>
        <v>7</v>
      </c>
      <c r="K1081" s="1" t="str">
        <f>IFERROR(__xludf.DUMMYFUNCTION("""COMPUTED_VALUE"""),"Fully Remote with Options to travel as and when needed")</f>
        <v>Fully Remote with Options to travel as and when needed</v>
      </c>
      <c r="L10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81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081" s="1" t="str">
        <f>IFERROR(__xludf.DUMMYFUNCTION("""COMPUTED_VALUE"""),"Manager who explains what is expected, sets a goal and helps achieve it")</f>
        <v>Manager who explains what is expected, sets a goal and helps achieve it</v>
      </c>
      <c r="P1081" s="1" t="str">
        <f>IFERROR(__xludf.DUMMYFUNCTION("""COMPUTED_VALUE"""),"Work with 7 to 10 or more people in my team")</f>
        <v>Work with 7 to 10 or more people in my team</v>
      </c>
      <c r="Q1081" s="1" t="str">
        <f>IFERROR(__xludf.DUMMYFUNCTION("""COMPUTED_VALUE"""),"Yes, I Understand this is gonna happen everywhere")</f>
        <v>Yes, I Understand this is gonna happen everywhere</v>
      </c>
      <c r="R1081" s="1" t="str">
        <f>IFERROR(__xludf.DUMMYFUNCTION("""COMPUTED_VALUE"""),"This will be hard to do, but if it is the right company I would try")</f>
        <v>This will be hard to do, but if it is the right company I would try</v>
      </c>
      <c r="S1081" s="1"/>
    </row>
    <row r="1082">
      <c r="A1082" s="2">
        <f>IFERROR(__xludf.DUMMYFUNCTION("""COMPUTED_VALUE"""),45043.96754695602)</f>
        <v>45043.96755</v>
      </c>
      <c r="B1082" s="1" t="str">
        <f>IFERROR(__xludf.DUMMYFUNCTION("""COMPUTED_VALUE"""),"India")</f>
        <v>India</v>
      </c>
      <c r="C1082" s="1">
        <f>IFERROR(__xludf.DUMMYFUNCTION("""COMPUTED_VALUE"""),496661.0)</f>
        <v>496661</v>
      </c>
      <c r="D1082" s="1" t="str">
        <f>IFERROR(__xludf.DUMMYFUNCTION("""COMPUTED_VALUE"""),"Male")</f>
        <v>Male</v>
      </c>
      <c r="E1082" s="1" t="str">
        <f>IFERROR(__xludf.DUMMYFUNCTION("""COMPUTED_VALUE"""),"People who have changed the world for better")</f>
        <v>People who have changed the world for better</v>
      </c>
      <c r="F1082" s="1" t="str">
        <f>IFERROR(__xludf.DUMMYFUNCTION("""COMPUTED_VALUE"""),"Yes, I will earn and do that")</f>
        <v>Yes, I will earn and do that</v>
      </c>
      <c r="G1082" s="1" t="str">
        <f>IFERROR(__xludf.DUMMYFUNCTION("""COMPUTED_VALUE"""),"This will be hard to do, but if it is the right company I would try")</f>
        <v>This will be hard to do, but if it is the right company I would try</v>
      </c>
      <c r="H1082" s="1" t="str">
        <f>IFERROR(__xludf.DUMMYFUNCTION("""COMPUTED_VALUE"""),"Yes")</f>
        <v>Yes</v>
      </c>
      <c r="I1082" s="1" t="str">
        <f>IFERROR(__xludf.DUMMYFUNCTION("""COMPUTED_VALUE"""),"Will NOT work for them")</f>
        <v>Will NOT work for them</v>
      </c>
      <c r="J1082" s="1">
        <f>IFERROR(__xludf.DUMMYFUNCTION("""COMPUTED_VALUE"""),5.0)</f>
        <v>5</v>
      </c>
      <c r="K1082" s="1" t="str">
        <f>IFERROR(__xludf.DUMMYFUNCTION("""COMPUTED_VALUE"""),"Fully Remote with Options to travel as and when needed")</f>
        <v>Fully Remote with Options to travel as and when needed</v>
      </c>
      <c r="L10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82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082" s="1" t="str">
        <f>IFERROR(__xludf.DUMMYFUNCTION("""COMPUTED_VALUE"""),"Manager who explains what is expected, sets a goal and helps achieve it")</f>
        <v>Manager who explains what is expected, sets a goal and helps achieve it</v>
      </c>
      <c r="P1082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082" s="1" t="str">
        <f>IFERROR(__xludf.DUMMYFUNCTION("""COMPUTED_VALUE"""),"Yes, I Understand this is gonna happen everywhere")</f>
        <v>Yes, I Understand this is gonna happen everywhere</v>
      </c>
      <c r="R1082" s="1" t="str">
        <f>IFERROR(__xludf.DUMMYFUNCTION("""COMPUTED_VALUE"""),"This will be hard to do, but if it is the right company I would try")</f>
        <v>This will be hard to do, but if it is the right company I would try</v>
      </c>
      <c r="S1082" s="1"/>
    </row>
    <row r="1083">
      <c r="A1083" s="2">
        <f>IFERROR(__xludf.DUMMYFUNCTION("""COMPUTED_VALUE"""),45043.96802450232)</f>
        <v>45043.96802</v>
      </c>
      <c r="B1083" s="1" t="str">
        <f>IFERROR(__xludf.DUMMYFUNCTION("""COMPUTED_VALUE"""),"India")</f>
        <v>India</v>
      </c>
      <c r="C1083" s="1">
        <f>IFERROR(__xludf.DUMMYFUNCTION("""COMPUTED_VALUE"""),500085.0)</f>
        <v>500085</v>
      </c>
      <c r="D1083" s="1" t="str">
        <f>IFERROR(__xludf.DUMMYFUNCTION("""COMPUTED_VALUE"""),"Male")</f>
        <v>Male</v>
      </c>
      <c r="E1083" s="1" t="str">
        <f>IFERROR(__xludf.DUMMYFUNCTION("""COMPUTED_VALUE"""),"People from my circle, but not family members")</f>
        <v>People from my circle, but not family members</v>
      </c>
      <c r="F1083" s="1" t="str">
        <f>IFERROR(__xludf.DUMMYFUNCTION("""COMPUTED_VALUE"""),"No I would not be pursuing Higher Education outside of India")</f>
        <v>No I would not be pursuing Higher Education outside of India</v>
      </c>
      <c r="G1083" s="1" t="str">
        <f>IFERROR(__xludf.DUMMYFUNCTION("""COMPUTED_VALUE"""),"This will be hard to do, but if it is the right company I would try")</f>
        <v>This will be hard to do, but if it is the right company I would try</v>
      </c>
      <c r="H1083" s="1" t="str">
        <f>IFERROR(__xludf.DUMMYFUNCTION("""COMPUTED_VALUE"""),"No")</f>
        <v>No</v>
      </c>
      <c r="I1083" s="1" t="str">
        <f>IFERROR(__xludf.DUMMYFUNCTION("""COMPUTED_VALUE"""),"Will NOT work for them")</f>
        <v>Will NOT work for them</v>
      </c>
      <c r="J1083" s="1">
        <f>IFERROR(__xludf.DUMMYFUNCTION("""COMPUTED_VALUE"""),8.0)</f>
        <v>8</v>
      </c>
      <c r="K1083" s="1" t="str">
        <f>IFERROR(__xludf.DUMMYFUNCTION("""COMPUTED_VALUE"""),"Fully Remote with Options to travel as and when needed")</f>
        <v>Fully Remote with Options to travel as and when needed</v>
      </c>
      <c r="L10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83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1083" s="1" t="str">
        <f>IFERROR(__xludf.DUMMYFUNCTION("""COMPUTED_VALUE"""),"Manager who explains what is expected, sets a goal and helps achieve it")</f>
        <v>Manager who explains what is expected, sets a goal and helps achieve it</v>
      </c>
      <c r="P1083" s="1" t="str">
        <f>IFERROR(__xludf.DUMMYFUNCTION("""COMPUTED_VALUE"""),"Work with 5 to 6 people in my team")</f>
        <v>Work with 5 to 6 people in my team</v>
      </c>
      <c r="Q1083" s="1" t="str">
        <f>IFERROR(__xludf.DUMMYFUNCTION("""COMPUTED_VALUE"""),"Yes, I Understand this is gonna happen everywhere")</f>
        <v>Yes, I Understand this is gonna happen everywhere</v>
      </c>
      <c r="R1083" s="1" t="str">
        <f>IFERROR(__xludf.DUMMYFUNCTION("""COMPUTED_VALUE"""),"No way")</f>
        <v>No way</v>
      </c>
      <c r="S1083" s="1"/>
    </row>
    <row r="1084">
      <c r="A1084" s="2">
        <f>IFERROR(__xludf.DUMMYFUNCTION("""COMPUTED_VALUE"""),45043.96859232639)</f>
        <v>45043.96859</v>
      </c>
      <c r="B1084" s="1" t="str">
        <f>IFERROR(__xludf.DUMMYFUNCTION("""COMPUTED_VALUE"""),"India")</f>
        <v>India</v>
      </c>
      <c r="C1084" s="1">
        <f>IFERROR(__xludf.DUMMYFUNCTION("""COMPUTED_VALUE"""),492001.0)</f>
        <v>492001</v>
      </c>
      <c r="D1084" s="1" t="str">
        <f>IFERROR(__xludf.DUMMYFUNCTION("""COMPUTED_VALUE"""),"Female")</f>
        <v>Female</v>
      </c>
      <c r="E1084" s="1" t="str">
        <f>IFERROR(__xludf.DUMMYFUNCTION("""COMPUTED_VALUE"""),"People from my circle, but not family members")</f>
        <v>People from my circle, but not family members</v>
      </c>
      <c r="F1084" s="1" t="str">
        <f>IFERROR(__xludf.DUMMYFUNCTION("""COMPUTED_VALUE"""),"Yes, I will earn and do that")</f>
        <v>Yes, I will earn and do that</v>
      </c>
      <c r="G1084" s="1" t="str">
        <f>IFERROR(__xludf.DUMMYFUNCTION("""COMPUTED_VALUE"""),"This will be hard to do, but if it is the right company I would try")</f>
        <v>This will be hard to do, but if it is the right company I would try</v>
      </c>
      <c r="H1084" s="1" t="str">
        <f>IFERROR(__xludf.DUMMYFUNCTION("""COMPUTED_VALUE"""),"Yes")</f>
        <v>Yes</v>
      </c>
      <c r="I1084" s="1" t="str">
        <f>IFERROR(__xludf.DUMMYFUNCTION("""COMPUTED_VALUE"""),"Will NOT work for them")</f>
        <v>Will NOT work for them</v>
      </c>
      <c r="J1084" s="1">
        <f>IFERROR(__xludf.DUMMYFUNCTION("""COMPUTED_VALUE"""),7.0)</f>
        <v>7</v>
      </c>
      <c r="K1084" s="1" t="str">
        <f>IFERROR(__xludf.DUMMYFUNCTION("""COMPUTED_VALUE"""),"Fully Remote with Options to travel as and when needed")</f>
        <v>Fully Remote with Options to travel as and when needed</v>
      </c>
      <c r="L1084" s="1" t="str">
        <f>IFERROR(__xludf.DUMMYFUNCTION("""COMPUTED_VALUE"""),"Employer who rewards learning and enables that environment")</f>
        <v>Employer who rewards learning and enables that environment</v>
      </c>
      <c r="M108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84" s="1" t="str">
        <f>IFERROR(__xludf.DUMMYFUNCTION("""COMPUTED_VALUE"""),"Work as a freelancer and do my thing my way, Become a content Creator in some platform, Entrepreneur or Start Up, An Artificial Intelligence Specialist / Talking to Robots")</f>
        <v>Work as a freelancer and do my thing my way, Become a content Creator in some platform, Entrepreneur or Start Up, An Artificial Intelligence Specialist / Talking to Robots</v>
      </c>
      <c r="O1084" s="1" t="str">
        <f>IFERROR(__xludf.DUMMYFUNCTION("""COMPUTED_VALUE"""),"Manager who explains what is expected, sets a goal and helps achieve it")</f>
        <v>Manager who explains what is expected, sets a goal and helps achieve it</v>
      </c>
      <c r="P1084" s="1" t="str">
        <f>IFERROR(__xludf.DUMMYFUNCTION("""COMPUTED_VALUE"""),"Work with 5 to 6 people in my team")</f>
        <v>Work with 5 to 6 people in my team</v>
      </c>
      <c r="Q1084" s="1" t="str">
        <f>IFERROR(__xludf.DUMMYFUNCTION("""COMPUTED_VALUE"""),"Yes, I Understand this is gonna happen everywhere")</f>
        <v>Yes, I Understand this is gonna happen everywhere</v>
      </c>
      <c r="R1084" s="1" t="str">
        <f>IFERROR(__xludf.DUMMYFUNCTION("""COMPUTED_VALUE"""),"No way")</f>
        <v>No way</v>
      </c>
      <c r="S1084" s="1"/>
    </row>
    <row r="1085">
      <c r="A1085" s="2">
        <f>IFERROR(__xludf.DUMMYFUNCTION("""COMPUTED_VALUE"""),45043.96891806713)</f>
        <v>45043.96892</v>
      </c>
      <c r="B1085" s="1" t="str">
        <f>IFERROR(__xludf.DUMMYFUNCTION("""COMPUTED_VALUE"""),"India")</f>
        <v>India</v>
      </c>
      <c r="C1085" s="1">
        <f>IFERROR(__xludf.DUMMYFUNCTION("""COMPUTED_VALUE"""),493221.0)</f>
        <v>493221</v>
      </c>
      <c r="D1085" s="1" t="str">
        <f>IFERROR(__xludf.DUMMYFUNCTION("""COMPUTED_VALUE"""),"Male")</f>
        <v>Male</v>
      </c>
      <c r="E1085" s="1" t="str">
        <f>IFERROR(__xludf.DUMMYFUNCTION("""COMPUTED_VALUE"""),"People who have changed the world for better")</f>
        <v>People who have changed the world for better</v>
      </c>
      <c r="F1085" s="1" t="str">
        <f>IFERROR(__xludf.DUMMYFUNCTION("""COMPUTED_VALUE"""),"No, But if someone could bare the cost I will")</f>
        <v>No, But if someone could bare the cost I will</v>
      </c>
      <c r="G1085" s="1" t="str">
        <f>IFERROR(__xludf.DUMMYFUNCTION("""COMPUTED_VALUE"""),"This will be hard to do, but if it is the right company I would try")</f>
        <v>This will be hard to do, but if it is the right company I would try</v>
      </c>
      <c r="H1085" s="1" t="str">
        <f>IFERROR(__xludf.DUMMYFUNCTION("""COMPUTED_VALUE"""),"No")</f>
        <v>No</v>
      </c>
      <c r="I1085" s="1" t="str">
        <f>IFERROR(__xludf.DUMMYFUNCTION("""COMPUTED_VALUE"""),"Will NOT work for them")</f>
        <v>Will NOT work for them</v>
      </c>
      <c r="J1085" s="1">
        <f>IFERROR(__xludf.DUMMYFUNCTION("""COMPUTED_VALUE"""),3.0)</f>
        <v>3</v>
      </c>
      <c r="K1085" s="1" t="str">
        <f>IFERROR(__xludf.DUMMYFUNCTION("""COMPUTED_VALUE"""),"Fully Remote with Options to travel as and when needed")</f>
        <v>Fully Remote with Options to travel as and when needed</v>
      </c>
      <c r="L10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85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085" s="1" t="str">
        <f>IFERROR(__xludf.DUMMYFUNCTION("""COMPUTED_VALUE"""),"Manager who clearly describes what she/he needs")</f>
        <v>Manager who clearly describes what she/he needs</v>
      </c>
      <c r="P1085" s="1" t="str">
        <f>IFERROR(__xludf.DUMMYFUNCTION("""COMPUTED_VALUE"""),"Work with 2 to 3 people in my team, Work with 5 to 6 people in my team")</f>
        <v>Work with 2 to 3 people in my team, Work with 5 to 6 people in my team</v>
      </c>
      <c r="Q1085" s="1" t="str">
        <f>IFERROR(__xludf.DUMMYFUNCTION("""COMPUTED_VALUE"""),"No")</f>
        <v>No</v>
      </c>
      <c r="R1085" s="1" t="str">
        <f>IFERROR(__xludf.DUMMYFUNCTION("""COMPUTED_VALUE"""),"This will be hard to do, but if it is the right company I would try")</f>
        <v>This will be hard to do, but if it is the right company I would try</v>
      </c>
      <c r="S1085" s="1"/>
    </row>
    <row r="1086">
      <c r="A1086" s="2">
        <f>IFERROR(__xludf.DUMMYFUNCTION("""COMPUTED_VALUE"""),45043.9697812963)</f>
        <v>45043.96978</v>
      </c>
      <c r="B1086" s="1" t="str">
        <f>IFERROR(__xludf.DUMMYFUNCTION("""COMPUTED_VALUE"""),"India")</f>
        <v>India</v>
      </c>
      <c r="C1086" s="1">
        <f>IFERROR(__xludf.DUMMYFUNCTION("""COMPUTED_VALUE"""),520003.0)</f>
        <v>520003</v>
      </c>
      <c r="D1086" s="1" t="str">
        <f>IFERROR(__xludf.DUMMYFUNCTION("""COMPUTED_VALUE"""),"Male")</f>
        <v>Male</v>
      </c>
      <c r="E1086" s="1" t="str">
        <f>IFERROR(__xludf.DUMMYFUNCTION("""COMPUTED_VALUE"""),"Influencers who had successful careers")</f>
        <v>Influencers who had successful careers</v>
      </c>
      <c r="F1086" s="1" t="str">
        <f>IFERROR(__xludf.DUMMYFUNCTION("""COMPUTED_VALUE"""),"No, But if someone could bare the cost I will")</f>
        <v>No, But if someone could bare the cost I will</v>
      </c>
      <c r="G1086" s="1" t="str">
        <f>IFERROR(__xludf.DUMMYFUNCTION("""COMPUTED_VALUE"""),"This will be hard to do, but if it is the right company I would try")</f>
        <v>This will be hard to do, but if it is the right company I would try</v>
      </c>
      <c r="H1086" s="1" t="str">
        <f>IFERROR(__xludf.DUMMYFUNCTION("""COMPUTED_VALUE"""),"No")</f>
        <v>No</v>
      </c>
      <c r="I1086" s="1" t="str">
        <f>IFERROR(__xludf.DUMMYFUNCTION("""COMPUTED_VALUE"""),"Will NOT work for them")</f>
        <v>Will NOT work for them</v>
      </c>
      <c r="J1086" s="1">
        <f>IFERROR(__xludf.DUMMYFUNCTION("""COMPUTED_VALUE"""),8.0)</f>
        <v>8</v>
      </c>
      <c r="K1086" s="1" t="str">
        <f>IFERROR(__xludf.DUMMYFUNCTION("""COMPUTED_VALUE"""),"Hybrid Working Environment with more than 15 days a month at office")</f>
        <v>Hybrid Working Environment with more than 15 days a month at office</v>
      </c>
      <c r="L1086" s="1" t="str">
        <f>IFERROR(__xludf.DUMMYFUNCTION("""COMPUTED_VALUE"""),"Employer who appreciates learning and enables that environment")</f>
        <v>Employer who appreciates learning and enables that environment</v>
      </c>
      <c r="M1086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086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086" s="1" t="str">
        <f>IFERROR(__xludf.DUMMYFUNCTION("""COMPUTED_VALUE"""),"Manager who sets goal and helps me achieve it")</f>
        <v>Manager who sets goal and helps me achieve it</v>
      </c>
      <c r="P108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086" s="1" t="str">
        <f>IFERROR(__xludf.DUMMYFUNCTION("""COMPUTED_VALUE"""),"No")</f>
        <v>No</v>
      </c>
      <c r="R1086" s="1" t="str">
        <f>IFERROR(__xludf.DUMMYFUNCTION("""COMPUTED_VALUE"""),"This will be hard to do, but if it is the right company I would try")</f>
        <v>This will be hard to do, but if it is the right company I would try</v>
      </c>
      <c r="S1086" s="1"/>
    </row>
    <row r="1087">
      <c r="A1087" s="2">
        <f>IFERROR(__xludf.DUMMYFUNCTION("""COMPUTED_VALUE"""),45043.970007905096)</f>
        <v>45043.97001</v>
      </c>
      <c r="B1087" s="1" t="str">
        <f>IFERROR(__xludf.DUMMYFUNCTION("""COMPUTED_VALUE"""),"India")</f>
        <v>India</v>
      </c>
      <c r="C1087" s="1">
        <f>IFERROR(__xludf.DUMMYFUNCTION("""COMPUTED_VALUE"""),560103.0)</f>
        <v>560103</v>
      </c>
      <c r="D1087" s="1" t="str">
        <f>IFERROR(__xludf.DUMMYFUNCTION("""COMPUTED_VALUE"""),"Male")</f>
        <v>Male</v>
      </c>
      <c r="E1087" s="1" t="str">
        <f>IFERROR(__xludf.DUMMYFUNCTION("""COMPUTED_VALUE"""),"People who have changed the world for better")</f>
        <v>People who have changed the world for better</v>
      </c>
      <c r="F1087" s="1" t="str">
        <f>IFERROR(__xludf.DUMMYFUNCTION("""COMPUTED_VALUE"""),"No, But if someone could bare the cost I will")</f>
        <v>No, But if someone could bare the cost I will</v>
      </c>
      <c r="G1087" s="1" t="str">
        <f>IFERROR(__xludf.DUMMYFUNCTION("""COMPUTED_VALUE"""),"Will work for 3 years or more")</f>
        <v>Will work for 3 years or more</v>
      </c>
      <c r="H1087" s="1" t="str">
        <f>IFERROR(__xludf.DUMMYFUNCTION("""COMPUTED_VALUE"""),"No")</f>
        <v>No</v>
      </c>
      <c r="I1087" s="1" t="str">
        <f>IFERROR(__xludf.DUMMYFUNCTION("""COMPUTED_VALUE"""),"Will NOT work for them")</f>
        <v>Will NOT work for them</v>
      </c>
      <c r="J1087" s="1">
        <f>IFERROR(__xludf.DUMMYFUNCTION("""COMPUTED_VALUE"""),1.0)</f>
        <v>1</v>
      </c>
      <c r="K1087" s="1" t="str">
        <f>IFERROR(__xludf.DUMMYFUNCTION("""COMPUTED_VALUE"""),"Fully Remote with Options to travel as and when needed")</f>
        <v>Fully Remote with Options to travel as and when needed</v>
      </c>
      <c r="L10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87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87" s="1" t="str">
        <f>IFERROR(__xludf.DUMMYFUNCTION("""COMPUTED_VALUE"""),"Manager who explains what is expected, sets a goal and helps achieve it")</f>
        <v>Manager who explains what is expected, sets a goal and helps achieve it</v>
      </c>
      <c r="P1087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87" s="1" t="str">
        <f>IFERROR(__xludf.DUMMYFUNCTION("""COMPUTED_VALUE"""),"No")</f>
        <v>No</v>
      </c>
      <c r="R1087" s="1" t="str">
        <f>IFERROR(__xludf.DUMMYFUNCTION("""COMPUTED_VALUE"""),"This will be hard to do, but if it is the right company I would try")</f>
        <v>This will be hard to do, but if it is the right company I would try</v>
      </c>
      <c r="S1087" s="1"/>
    </row>
    <row r="1088">
      <c r="A1088" s="2">
        <f>IFERROR(__xludf.DUMMYFUNCTION("""COMPUTED_VALUE"""),45043.97010722222)</f>
        <v>45043.97011</v>
      </c>
      <c r="B1088" s="1" t="str">
        <f>IFERROR(__xludf.DUMMYFUNCTION("""COMPUTED_VALUE"""),"India")</f>
        <v>India</v>
      </c>
      <c r="C1088" s="1">
        <f>IFERROR(__xludf.DUMMYFUNCTION("""COMPUTED_VALUE"""),176215.0)</f>
        <v>176215</v>
      </c>
      <c r="D1088" s="1" t="str">
        <f>IFERROR(__xludf.DUMMYFUNCTION("""COMPUTED_VALUE"""),"Female")</f>
        <v>Female</v>
      </c>
      <c r="E1088" s="1" t="str">
        <f>IFERROR(__xludf.DUMMYFUNCTION("""COMPUTED_VALUE"""),"My Parents")</f>
        <v>My Parents</v>
      </c>
      <c r="F1088" s="1" t="str">
        <f>IFERROR(__xludf.DUMMYFUNCTION("""COMPUTED_VALUE"""),"Yes, I will earn and do that")</f>
        <v>Yes, I will earn and do that</v>
      </c>
      <c r="G1088" s="1" t="str">
        <f>IFERROR(__xludf.DUMMYFUNCTION("""COMPUTED_VALUE"""),"This will be hard to do, but if it is the right company I would try")</f>
        <v>This will be hard to do, but if it is the right company I would try</v>
      </c>
      <c r="H1088" s="1" t="str">
        <f>IFERROR(__xludf.DUMMYFUNCTION("""COMPUTED_VALUE"""),"No")</f>
        <v>No</v>
      </c>
      <c r="I1088" s="1" t="str">
        <f>IFERROR(__xludf.DUMMYFUNCTION("""COMPUTED_VALUE"""),"Will work for them")</f>
        <v>Will work for them</v>
      </c>
      <c r="J1088" s="1">
        <f>IFERROR(__xludf.DUMMYFUNCTION("""COMPUTED_VALUE"""),5.0)</f>
        <v>5</v>
      </c>
      <c r="K1088" s="1" t="str">
        <f>IFERROR(__xludf.DUMMYFUNCTION("""COMPUTED_VALUE"""),"Hybrid Working Environment with more than 15 days a month at office")</f>
        <v>Hybrid Working Environment with more than 15 days a month at office</v>
      </c>
      <c r="L1088" s="1" t="str">
        <f>IFERROR(__xludf.DUMMYFUNCTION("""COMPUTED_VALUE"""),"Employer who appreciates learning and enables that environment")</f>
        <v>Employer who appreciates learning and enables that environment</v>
      </c>
      <c r="M108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88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1088" s="1" t="str">
        <f>IFERROR(__xludf.DUMMYFUNCTION("""COMPUTED_VALUE"""),"Manager who clearly describes what she/he needs")</f>
        <v>Manager who clearly describes what she/he needs</v>
      </c>
      <c r="P1088" s="1" t="str">
        <f>IFERROR(__xludf.DUMMYFUNCTION("""COMPUTED_VALUE"""),"Work with 2 to 3 people in my team")</f>
        <v>Work with 2 to 3 people in my team</v>
      </c>
      <c r="Q1088" s="1" t="str">
        <f>IFERROR(__xludf.DUMMYFUNCTION("""COMPUTED_VALUE"""),"Yes, I Understand this is gonna happen everywhere")</f>
        <v>Yes, I Understand this is gonna happen everywhere</v>
      </c>
      <c r="R1088" s="1" t="str">
        <f>IFERROR(__xludf.DUMMYFUNCTION("""COMPUTED_VALUE"""),"This will be hard to do, but if it is the right company I would try")</f>
        <v>This will be hard to do, but if it is the right company I would try</v>
      </c>
      <c r="S1088" s="1"/>
    </row>
    <row r="1089">
      <c r="A1089" s="2">
        <f>IFERROR(__xludf.DUMMYFUNCTION("""COMPUTED_VALUE"""),45043.970900416665)</f>
        <v>45043.9709</v>
      </c>
      <c r="B1089" s="1" t="str">
        <f>IFERROR(__xludf.DUMMYFUNCTION("""COMPUTED_VALUE"""),"India")</f>
        <v>India</v>
      </c>
      <c r="C1089" s="1">
        <f>IFERROR(__xludf.DUMMYFUNCTION("""COMPUTED_VALUE"""),611001.0)</f>
        <v>611001</v>
      </c>
      <c r="D1089" s="1" t="str">
        <f>IFERROR(__xludf.DUMMYFUNCTION("""COMPUTED_VALUE"""),"Male")</f>
        <v>Male</v>
      </c>
      <c r="E1089" s="1" t="str">
        <f>IFERROR(__xludf.DUMMYFUNCTION("""COMPUTED_VALUE"""),"My Parents")</f>
        <v>My Parents</v>
      </c>
      <c r="F1089" s="1" t="str">
        <f>IFERROR(__xludf.DUMMYFUNCTION("""COMPUTED_VALUE"""),"Yes, I will earn and do that")</f>
        <v>Yes, I will earn and do that</v>
      </c>
      <c r="G1089" s="1" t="str">
        <f>IFERROR(__xludf.DUMMYFUNCTION("""COMPUTED_VALUE"""),"Will work for 3 years or more")</f>
        <v>Will work for 3 years or more</v>
      </c>
      <c r="H1089" s="1" t="str">
        <f>IFERROR(__xludf.DUMMYFUNCTION("""COMPUTED_VALUE"""),"No")</f>
        <v>No</v>
      </c>
      <c r="I1089" s="1" t="str">
        <f>IFERROR(__xludf.DUMMYFUNCTION("""COMPUTED_VALUE"""),"Will NOT work for them")</f>
        <v>Will NOT work for them</v>
      </c>
      <c r="J1089" s="1">
        <f>IFERROR(__xludf.DUMMYFUNCTION("""COMPUTED_VALUE"""),1.0)</f>
        <v>1</v>
      </c>
      <c r="K1089" s="1" t="str">
        <f>IFERROR(__xludf.DUMMYFUNCTION("""COMPUTED_VALUE"""),"Every Day Office Environment")</f>
        <v>Every Day Office Environment</v>
      </c>
      <c r="L1089" s="1" t="str">
        <f>IFERROR(__xludf.DUMMYFUNCTION("""COMPUTED_VALUE"""),"Employer who rewards learning and enables that environment")</f>
        <v>Employer who rewards learning and enables that environment</v>
      </c>
      <c r="M1089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089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089" s="1" t="str">
        <f>IFERROR(__xludf.DUMMYFUNCTION("""COMPUTED_VALUE"""),"Manager who explains what is expected, sets a goal and helps achieve it")</f>
        <v>Manager who explains what is expected, sets a goal and helps achieve it</v>
      </c>
      <c r="P1089" s="1" t="str">
        <f>IFERROR(__xludf.DUMMYFUNCTION("""COMPUTED_VALUE"""),"Work with more than 10 people in my team")</f>
        <v>Work with more than 10 people in my team</v>
      </c>
      <c r="Q1089" s="1" t="str">
        <f>IFERROR(__xludf.DUMMYFUNCTION("""COMPUTED_VALUE"""),"Yes, I Understand this is gonna happen everywhere")</f>
        <v>Yes, I Understand this is gonna happen everywhere</v>
      </c>
      <c r="R1089" s="1" t="str">
        <f>IFERROR(__xludf.DUMMYFUNCTION("""COMPUTED_VALUE"""),"This will be hard to do, but if it is the right company I would try")</f>
        <v>This will be hard to do, but if it is the right company I would try</v>
      </c>
      <c r="S1089" s="1"/>
    </row>
    <row r="1090">
      <c r="A1090" s="2">
        <f>IFERROR(__xludf.DUMMYFUNCTION("""COMPUTED_VALUE"""),45043.971775625)</f>
        <v>45043.97178</v>
      </c>
      <c r="B1090" s="1" t="str">
        <f>IFERROR(__xludf.DUMMYFUNCTION("""COMPUTED_VALUE"""),"India")</f>
        <v>India</v>
      </c>
      <c r="C1090" s="1">
        <f>IFERROR(__xludf.DUMMYFUNCTION("""COMPUTED_VALUE"""),603103.0)</f>
        <v>603103</v>
      </c>
      <c r="D1090" s="1" t="str">
        <f>IFERROR(__xludf.DUMMYFUNCTION("""COMPUTED_VALUE"""),"Female")</f>
        <v>Female</v>
      </c>
      <c r="E1090" s="1" t="str">
        <f>IFERROR(__xludf.DUMMYFUNCTION("""COMPUTED_VALUE"""),"People who have changed the world for better")</f>
        <v>People who have changed the world for better</v>
      </c>
      <c r="F1090" s="1" t="str">
        <f>IFERROR(__xludf.DUMMYFUNCTION("""COMPUTED_VALUE"""),"Yes, I will earn and do that")</f>
        <v>Yes, I will earn and do that</v>
      </c>
      <c r="G1090" s="1" t="str">
        <f>IFERROR(__xludf.DUMMYFUNCTION("""COMPUTED_VALUE"""),"Will work for 3 years or more")</f>
        <v>Will work for 3 years or more</v>
      </c>
      <c r="H1090" s="1" t="str">
        <f>IFERROR(__xludf.DUMMYFUNCTION("""COMPUTED_VALUE"""),"No")</f>
        <v>No</v>
      </c>
      <c r="I1090" s="1" t="str">
        <f>IFERROR(__xludf.DUMMYFUNCTION("""COMPUTED_VALUE"""),"Will NOT work for them")</f>
        <v>Will NOT work for them</v>
      </c>
      <c r="J1090" s="1">
        <f>IFERROR(__xludf.DUMMYFUNCTION("""COMPUTED_VALUE"""),5.0)</f>
        <v>5</v>
      </c>
      <c r="K1090" s="1" t="str">
        <f>IFERROR(__xludf.DUMMYFUNCTION("""COMPUTED_VALUE"""),"Fully Remote with Options to travel as and when needed")</f>
        <v>Fully Remote with Options to travel as and when needed</v>
      </c>
      <c r="L10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90" s="1" t="str">
        <f>IFERROR(__xludf.DUMMYFUNCTION("""COMPUTED_VALUE"""),"Business Operations in any organization, Build and develop a Team, Become a content Creator in some platform, Entrepreneur or Start Up")</f>
        <v>Business Operations in any organization, Build and develop a Team, Become a content Creator in some platform, Entrepreneur or Start Up</v>
      </c>
      <c r="O1090" s="1" t="str">
        <f>IFERROR(__xludf.DUMMYFUNCTION("""COMPUTED_VALUE"""),"Manager who sets goal and helps me achieve it")</f>
        <v>Manager who sets goal and helps me achieve it</v>
      </c>
      <c r="P1090" s="1" t="str">
        <f>IFERROR(__xludf.DUMMYFUNCTION("""COMPUTED_VALUE"""),"Work with 5 to 6 people in my team")</f>
        <v>Work with 5 to 6 people in my team</v>
      </c>
      <c r="Q1090" s="1" t="str">
        <f>IFERROR(__xludf.DUMMYFUNCTION("""COMPUTED_VALUE"""),"No")</f>
        <v>No</v>
      </c>
      <c r="R1090" s="1" t="str">
        <f>IFERROR(__xludf.DUMMYFUNCTION("""COMPUTED_VALUE"""),"Will work for 7 years or more")</f>
        <v>Will work for 7 years or more</v>
      </c>
      <c r="S1090" s="1"/>
    </row>
    <row r="1091">
      <c r="A1091" s="2">
        <f>IFERROR(__xludf.DUMMYFUNCTION("""COMPUTED_VALUE"""),45043.97239646991)</f>
        <v>45043.9724</v>
      </c>
      <c r="B1091" s="1" t="str">
        <f>IFERROR(__xludf.DUMMYFUNCTION("""COMPUTED_VALUE"""),"India")</f>
        <v>India</v>
      </c>
      <c r="C1091" s="1">
        <f>IFERROR(__xludf.DUMMYFUNCTION("""COMPUTED_VALUE"""),492008.0)</f>
        <v>492008</v>
      </c>
      <c r="D1091" s="1" t="str">
        <f>IFERROR(__xludf.DUMMYFUNCTION("""COMPUTED_VALUE"""),"Female")</f>
        <v>Female</v>
      </c>
      <c r="E1091" s="1" t="str">
        <f>IFERROR(__xludf.DUMMYFUNCTION("""COMPUTED_VALUE"""),"Influencers who had successful careers")</f>
        <v>Influencers who had successful careers</v>
      </c>
      <c r="F1091" s="1" t="str">
        <f>IFERROR(__xludf.DUMMYFUNCTION("""COMPUTED_VALUE"""),"No I would not be pursuing Higher Education outside of India")</f>
        <v>No I would not be pursuing Higher Education outside of India</v>
      </c>
      <c r="G1091" s="1" t="str">
        <f>IFERROR(__xludf.DUMMYFUNCTION("""COMPUTED_VALUE"""),"This will be hard to do, but if it is the right company I would try")</f>
        <v>This will be hard to do, but if it is the right company I would try</v>
      </c>
      <c r="H1091" s="1" t="str">
        <f>IFERROR(__xludf.DUMMYFUNCTION("""COMPUTED_VALUE"""),"No")</f>
        <v>No</v>
      </c>
      <c r="I1091" s="1" t="str">
        <f>IFERROR(__xludf.DUMMYFUNCTION("""COMPUTED_VALUE"""),"Will NOT work for them")</f>
        <v>Will NOT work for them</v>
      </c>
      <c r="J1091" s="1">
        <f>IFERROR(__xludf.DUMMYFUNCTION("""COMPUTED_VALUE"""),7.0)</f>
        <v>7</v>
      </c>
      <c r="K1091" s="1" t="str">
        <f>IFERROR(__xludf.DUMMYFUNCTION("""COMPUTED_VALUE"""),"Hybrid Working Environment with less than 3 days a month at office")</f>
        <v>Hybrid Working Environment with less than 3 days a month at office</v>
      </c>
      <c r="L10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91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1091" s="1" t="str">
        <f>IFERROR(__xludf.DUMMYFUNCTION("""COMPUTED_VALUE"""),"Manager who clearly describes what she/he needs")</f>
        <v>Manager who clearly describes what she/he needs</v>
      </c>
      <c r="P1091" s="1" t="str">
        <f>IFERROR(__xludf.DUMMYFUNCTION("""COMPUTED_VALUE"""),"Work alone")</f>
        <v>Work alone</v>
      </c>
      <c r="Q1091" s="1" t="str">
        <f>IFERROR(__xludf.DUMMYFUNCTION("""COMPUTED_VALUE"""),"Yes, I Understand this is gonna happen everywhere")</f>
        <v>Yes, I Understand this is gonna happen everywhere</v>
      </c>
      <c r="R1091" s="1" t="str">
        <f>IFERROR(__xludf.DUMMYFUNCTION("""COMPUTED_VALUE"""),"This will be hard to do, but if it is the right company I would try")</f>
        <v>This will be hard to do, but if it is the right company I would try</v>
      </c>
      <c r="S1091" s="1"/>
    </row>
    <row r="1092">
      <c r="A1092" s="2">
        <f>IFERROR(__xludf.DUMMYFUNCTION("""COMPUTED_VALUE"""),45043.97956425926)</f>
        <v>45043.97956</v>
      </c>
      <c r="B1092" s="1" t="str">
        <f>IFERROR(__xludf.DUMMYFUNCTION("""COMPUTED_VALUE"""),"India")</f>
        <v>India</v>
      </c>
      <c r="C1092" s="1">
        <f>IFERROR(__xludf.DUMMYFUNCTION("""COMPUTED_VALUE"""),535145.0)</f>
        <v>535145</v>
      </c>
      <c r="D1092" s="1" t="str">
        <f>IFERROR(__xludf.DUMMYFUNCTION("""COMPUTED_VALUE"""),"Male")</f>
        <v>Male</v>
      </c>
      <c r="E1092" s="1" t="str">
        <f>IFERROR(__xludf.DUMMYFUNCTION("""COMPUTED_VALUE"""),"My Parents")</f>
        <v>My Parents</v>
      </c>
      <c r="F1092" s="1" t="str">
        <f>IFERROR(__xludf.DUMMYFUNCTION("""COMPUTED_VALUE"""),"No I would not be pursuing Higher Education outside of India")</f>
        <v>No I would not be pursuing Higher Education outside of India</v>
      </c>
      <c r="G1092" s="1" t="str">
        <f>IFERROR(__xludf.DUMMYFUNCTION("""COMPUTED_VALUE"""),"Will work for 3 years or more")</f>
        <v>Will work for 3 years or more</v>
      </c>
      <c r="H1092" s="1" t="str">
        <f>IFERROR(__xludf.DUMMYFUNCTION("""COMPUTED_VALUE"""),"No")</f>
        <v>No</v>
      </c>
      <c r="I1092" s="1" t="str">
        <f>IFERROR(__xludf.DUMMYFUNCTION("""COMPUTED_VALUE"""),"Will NOT work for them")</f>
        <v>Will NOT work for them</v>
      </c>
      <c r="J1092" s="1">
        <f>IFERROR(__xludf.DUMMYFUNCTION("""COMPUTED_VALUE"""),7.0)</f>
        <v>7</v>
      </c>
      <c r="K1092" s="1" t="str">
        <f>IFERROR(__xludf.DUMMYFUNCTION("""COMPUTED_VALUE"""),"Hybrid Working Environment with more than 15 days a month at office")</f>
        <v>Hybrid Working Environment with more than 15 days a month at office</v>
      </c>
      <c r="L1092" s="1" t="str">
        <f>IFERROR(__xludf.DUMMYFUNCTION("""COMPUTED_VALUE"""),"Employer who appreciates learning and enables that environment")</f>
        <v>Employer who appreciates learning and enables that environment</v>
      </c>
      <c r="M109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92" s="1" t="str">
        <f>IFERROR(__xludf.DUMMYFUNCTION("""COMPUTED_VALUE"""),"Design and Creative strategy in any company, Build and develop a Team, Design and Develop amazing software, I Want to sell things/Sales")</f>
        <v>Design and Creative strategy in any company, Build and develop a Team, Design and Develop amazing software, I Want to sell things/Sales</v>
      </c>
      <c r="O1092" s="1" t="str">
        <f>IFERROR(__xludf.DUMMYFUNCTION("""COMPUTED_VALUE"""),"Manager who sets targets and expects me to achieve it")</f>
        <v>Manager who sets targets and expects me to achieve it</v>
      </c>
      <c r="P1092" s="1" t="str">
        <f>IFERROR(__xludf.DUMMYFUNCTION("""COMPUTED_VALUE"""),"Work with 2 to 3 people in my team")</f>
        <v>Work with 2 to 3 people in my team</v>
      </c>
      <c r="Q1092" s="1" t="str">
        <f>IFERROR(__xludf.DUMMYFUNCTION("""COMPUTED_VALUE"""),"Yes, I Understand this is gonna happen everywhere")</f>
        <v>Yes, I Understand this is gonna happen everywhere</v>
      </c>
      <c r="R1092" s="1" t="str">
        <f>IFERROR(__xludf.DUMMYFUNCTION("""COMPUTED_VALUE"""),"This will be hard to do, but if it is the right company I would try")</f>
        <v>This will be hard to do, but if it is the right company I would try</v>
      </c>
      <c r="S1092" s="1"/>
    </row>
    <row r="1093">
      <c r="A1093" s="2">
        <f>IFERROR(__xludf.DUMMYFUNCTION("""COMPUTED_VALUE"""),45043.97990247685)</f>
        <v>45043.9799</v>
      </c>
      <c r="B1093" s="1" t="str">
        <f>IFERROR(__xludf.DUMMYFUNCTION("""COMPUTED_VALUE"""),"India")</f>
        <v>India</v>
      </c>
      <c r="C1093" s="1">
        <f>IFERROR(__xludf.DUMMYFUNCTION("""COMPUTED_VALUE"""),535003.0)</f>
        <v>535003</v>
      </c>
      <c r="D1093" s="1" t="str">
        <f>IFERROR(__xludf.DUMMYFUNCTION("""COMPUTED_VALUE"""),"Female")</f>
        <v>Female</v>
      </c>
      <c r="E1093" s="1" t="str">
        <f>IFERROR(__xludf.DUMMYFUNCTION("""COMPUTED_VALUE"""),"People who have changed the world for better")</f>
        <v>People who have changed the world for better</v>
      </c>
      <c r="F1093" s="1" t="str">
        <f>IFERROR(__xludf.DUMMYFUNCTION("""COMPUTED_VALUE"""),"No I would not be pursuing Higher Education outside of India")</f>
        <v>No I would not be pursuing Higher Education outside of India</v>
      </c>
      <c r="G1093" s="1" t="str">
        <f>IFERROR(__xludf.DUMMYFUNCTION("""COMPUTED_VALUE"""),"This will be hard to do, but if it is the right company I would try")</f>
        <v>This will be hard to do, but if it is the right company I would try</v>
      </c>
      <c r="H1093" s="1" t="str">
        <f>IFERROR(__xludf.DUMMYFUNCTION("""COMPUTED_VALUE"""),"Yes")</f>
        <v>Yes</v>
      </c>
      <c r="I1093" s="1" t="str">
        <f>IFERROR(__xludf.DUMMYFUNCTION("""COMPUTED_VALUE"""),"Will work for them")</f>
        <v>Will work for them</v>
      </c>
      <c r="J1093" s="1">
        <f>IFERROR(__xludf.DUMMYFUNCTION("""COMPUTED_VALUE"""),5.0)</f>
        <v>5</v>
      </c>
      <c r="K1093" s="1" t="str">
        <f>IFERROR(__xludf.DUMMYFUNCTION("""COMPUTED_VALUE"""),"Fully Remote with Options to travel as and when needed")</f>
        <v>Fully Remote with Options to travel as and when needed</v>
      </c>
      <c r="L10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93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093" s="1" t="str">
        <f>IFERROR(__xludf.DUMMYFUNCTION("""COMPUTED_VALUE"""),"Manager who explains what is expected, sets a goal and helps achieve it")</f>
        <v>Manager who explains what is expected, sets a goal and helps achieve it</v>
      </c>
      <c r="P1093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93" s="1" t="str">
        <f>IFERROR(__xludf.DUMMYFUNCTION("""COMPUTED_VALUE"""),"Yes, I Understand this is gonna happen everywhere")</f>
        <v>Yes, I Understand this is gonna happen everywhere</v>
      </c>
      <c r="R1093" s="1" t="str">
        <f>IFERROR(__xludf.DUMMYFUNCTION("""COMPUTED_VALUE"""),"This will be hard to do, but if it is the right company I would try")</f>
        <v>This will be hard to do, but if it is the right company I would try</v>
      </c>
      <c r="S1093" s="1"/>
    </row>
    <row r="1094">
      <c r="A1094" s="2">
        <f>IFERROR(__xludf.DUMMYFUNCTION("""COMPUTED_VALUE"""),45043.98079969907)</f>
        <v>45043.9808</v>
      </c>
      <c r="B1094" s="1" t="str">
        <f>IFERROR(__xludf.DUMMYFUNCTION("""COMPUTED_VALUE"""),"India")</f>
        <v>India</v>
      </c>
      <c r="C1094" s="1">
        <f>IFERROR(__xludf.DUMMYFUNCTION("""COMPUTED_VALUE"""),502279.0)</f>
        <v>502279</v>
      </c>
      <c r="D1094" s="1" t="str">
        <f>IFERROR(__xludf.DUMMYFUNCTION("""COMPUTED_VALUE"""),"Female")</f>
        <v>Female</v>
      </c>
      <c r="E1094" s="1" t="str">
        <f>IFERROR(__xludf.DUMMYFUNCTION("""COMPUTED_VALUE"""),"People who have changed the world for better")</f>
        <v>People who have changed the world for better</v>
      </c>
      <c r="F1094" s="1" t="str">
        <f>IFERROR(__xludf.DUMMYFUNCTION("""COMPUTED_VALUE"""),"Yes, I will earn and do that")</f>
        <v>Yes, I will earn and do that</v>
      </c>
      <c r="G1094" s="1" t="str">
        <f>IFERROR(__xludf.DUMMYFUNCTION("""COMPUTED_VALUE"""),"Will work for 3 years or more")</f>
        <v>Will work for 3 years or more</v>
      </c>
      <c r="H1094" s="1" t="str">
        <f>IFERROR(__xludf.DUMMYFUNCTION("""COMPUTED_VALUE"""),"No")</f>
        <v>No</v>
      </c>
      <c r="I1094" s="1" t="str">
        <f>IFERROR(__xludf.DUMMYFUNCTION("""COMPUTED_VALUE"""),"Will NOT work for them")</f>
        <v>Will NOT work for them</v>
      </c>
      <c r="J1094" s="1">
        <f>IFERROR(__xludf.DUMMYFUNCTION("""COMPUTED_VALUE"""),7.0)</f>
        <v>7</v>
      </c>
      <c r="K1094" s="1" t="str">
        <f>IFERROR(__xludf.DUMMYFUNCTION("""COMPUTED_VALUE"""),"Hybrid Working Environment with more than 15 days a month at office")</f>
        <v>Hybrid Working Environment with more than 15 days a month at office</v>
      </c>
      <c r="L10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094" s="1" t="str">
        <f>IFERROR(__xludf.DUMMYFUNCTION("""COMPUTED_VALUE"""),"Design and Creative strategy in any company, Design and Develop amazing software, Work as a freelancer and do my thing my way, Become a content Creator in some platform")</f>
        <v>Design and Creative strategy in any company, Design and Develop amazing software, Work as a freelancer and do my thing my way, Become a content Creator in some platform</v>
      </c>
      <c r="O1094" s="1" t="str">
        <f>IFERROR(__xludf.DUMMYFUNCTION("""COMPUTED_VALUE"""),"Manager who sets goal and helps me achieve it")</f>
        <v>Manager who sets goal and helps me achieve it</v>
      </c>
      <c r="P1094" s="1" t="str">
        <f>IFERROR(__xludf.DUMMYFUNCTION("""COMPUTED_VALUE"""),"Work with 7 to 10 or more people in my team")</f>
        <v>Work with 7 to 10 or more people in my team</v>
      </c>
      <c r="Q1094" s="1" t="str">
        <f>IFERROR(__xludf.DUMMYFUNCTION("""COMPUTED_VALUE"""),"Yes")</f>
        <v>Yes</v>
      </c>
      <c r="R1094" s="1" t="str">
        <f>IFERROR(__xludf.DUMMYFUNCTION("""COMPUTED_VALUE"""),"This will be hard to do, but if it is the right company I would try")</f>
        <v>This will be hard to do, but if it is the right company I would try</v>
      </c>
      <c r="S1094" s="1"/>
    </row>
    <row r="1095">
      <c r="A1095" s="2">
        <f>IFERROR(__xludf.DUMMYFUNCTION("""COMPUTED_VALUE"""),45043.98082600694)</f>
        <v>45043.98083</v>
      </c>
      <c r="B1095" s="1" t="str">
        <f>IFERROR(__xludf.DUMMYFUNCTION("""COMPUTED_VALUE"""),"India")</f>
        <v>India</v>
      </c>
      <c r="C1095" s="1">
        <f>IFERROR(__xludf.DUMMYFUNCTION("""COMPUTED_VALUE"""),500075.0)</f>
        <v>500075</v>
      </c>
      <c r="D1095" s="1" t="str">
        <f>IFERROR(__xludf.DUMMYFUNCTION("""COMPUTED_VALUE"""),"Female")</f>
        <v>Female</v>
      </c>
      <c r="E1095" s="1" t="str">
        <f>IFERROR(__xludf.DUMMYFUNCTION("""COMPUTED_VALUE"""),"Influencers who had successful careers")</f>
        <v>Influencers who had successful careers</v>
      </c>
      <c r="F1095" s="1" t="str">
        <f>IFERROR(__xludf.DUMMYFUNCTION("""COMPUTED_VALUE"""),"No I would not be pursuing Higher Education outside of India")</f>
        <v>No I would not be pursuing Higher Education outside of India</v>
      </c>
      <c r="G1095" s="1" t="str">
        <f>IFERROR(__xludf.DUMMYFUNCTION("""COMPUTED_VALUE"""),"This will be hard to do, but if it is the right company I would try")</f>
        <v>This will be hard to do, but if it is the right company I would try</v>
      </c>
      <c r="H1095" s="1" t="str">
        <f>IFERROR(__xludf.DUMMYFUNCTION("""COMPUTED_VALUE"""),"Yes")</f>
        <v>Yes</v>
      </c>
      <c r="I1095" s="1" t="str">
        <f>IFERROR(__xludf.DUMMYFUNCTION("""COMPUTED_VALUE"""),"Will work for them")</f>
        <v>Will work for them</v>
      </c>
      <c r="J1095" s="1">
        <f>IFERROR(__xludf.DUMMYFUNCTION("""COMPUTED_VALUE"""),3.0)</f>
        <v>3</v>
      </c>
      <c r="K1095" s="1" t="str">
        <f>IFERROR(__xludf.DUMMYFUNCTION("""COMPUTED_VALUE"""),"Hybrid Working Environment with less than 3 days a month at office")</f>
        <v>Hybrid Working Environment with less than 3 days a month at office</v>
      </c>
      <c r="L1095" s="1" t="str">
        <f>IFERROR(__xludf.DUMMYFUNCTION("""COMPUTED_VALUE"""),"Employer who appreciates learning and enables that environment")</f>
        <v>Employer who appreciates learning and enables that environment</v>
      </c>
      <c r="M10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9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095" s="1" t="str">
        <f>IFERROR(__xludf.DUMMYFUNCTION("""COMPUTED_VALUE"""),"Manager who sets targets and expects me to achieve it")</f>
        <v>Manager who sets targets and expects me to achieve it</v>
      </c>
      <c r="P109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95" s="1" t="str">
        <f>IFERROR(__xludf.DUMMYFUNCTION("""COMPUTED_VALUE"""),"Yes, I Understand this is gonna happen everywhere")</f>
        <v>Yes, I Understand this is gonna happen everywhere</v>
      </c>
      <c r="R1095" s="1" t="str">
        <f>IFERROR(__xludf.DUMMYFUNCTION("""COMPUTED_VALUE"""),"No way")</f>
        <v>No way</v>
      </c>
      <c r="S1095" s="1"/>
    </row>
    <row r="1096">
      <c r="A1096" s="2">
        <f>IFERROR(__xludf.DUMMYFUNCTION("""COMPUTED_VALUE"""),45043.98106528935)</f>
        <v>45043.98107</v>
      </c>
      <c r="B1096" s="1" t="str">
        <f>IFERROR(__xludf.DUMMYFUNCTION("""COMPUTED_VALUE"""),"India")</f>
        <v>India</v>
      </c>
      <c r="C1096" s="1">
        <f>IFERROR(__xludf.DUMMYFUNCTION("""COMPUTED_VALUE"""),679102.0)</f>
        <v>679102</v>
      </c>
      <c r="D1096" s="1" t="str">
        <f>IFERROR(__xludf.DUMMYFUNCTION("""COMPUTED_VALUE"""),"Female")</f>
        <v>Female</v>
      </c>
      <c r="E1096" s="1" t="str">
        <f>IFERROR(__xludf.DUMMYFUNCTION("""COMPUTED_VALUE"""),"People who have changed the world for better")</f>
        <v>People who have changed the world for better</v>
      </c>
      <c r="F1096" s="1" t="str">
        <f>IFERROR(__xludf.DUMMYFUNCTION("""COMPUTED_VALUE"""),"No I would not be pursuing Higher Education outside of India")</f>
        <v>No I would not be pursuing Higher Education outside of India</v>
      </c>
      <c r="G1096" s="1" t="str">
        <f>IFERROR(__xludf.DUMMYFUNCTION("""COMPUTED_VALUE"""),"This will be hard to do, but if it is the right company I would try")</f>
        <v>This will be hard to do, but if it is the right company I would try</v>
      </c>
      <c r="H1096" s="1" t="str">
        <f>IFERROR(__xludf.DUMMYFUNCTION("""COMPUTED_VALUE"""),"No")</f>
        <v>No</v>
      </c>
      <c r="I1096" s="1" t="str">
        <f>IFERROR(__xludf.DUMMYFUNCTION("""COMPUTED_VALUE"""),"Will NOT work for them")</f>
        <v>Will NOT work for them</v>
      </c>
      <c r="J1096" s="1">
        <f>IFERROR(__xludf.DUMMYFUNCTION("""COMPUTED_VALUE"""),1.0)</f>
        <v>1</v>
      </c>
      <c r="K1096" s="1" t="str">
        <f>IFERROR(__xludf.DUMMYFUNCTION("""COMPUTED_VALUE"""),"Hybrid Working Environment with less than 3 days a month at office")</f>
        <v>Hybrid Working Environment with less than 3 days a month at office</v>
      </c>
      <c r="L10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96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096" s="1" t="str">
        <f>IFERROR(__xludf.DUMMYFUNCTION("""COMPUTED_VALUE"""),"Manager who explains what is expected, sets a goal and helps achieve it")</f>
        <v>Manager who explains what is expected, sets a goal and helps achieve it</v>
      </c>
      <c r="P1096" s="1" t="str">
        <f>IFERROR(__xludf.DUMMYFUNCTION("""COMPUTED_VALUE"""),"Work with 2 to 3 people in my team")</f>
        <v>Work with 2 to 3 people in my team</v>
      </c>
      <c r="Q1096" s="1" t="str">
        <f>IFERROR(__xludf.DUMMYFUNCTION("""COMPUTED_VALUE"""),"Yes, I Understand this is gonna happen everywhere")</f>
        <v>Yes, I Understand this is gonna happen everywhere</v>
      </c>
      <c r="R1096" s="1" t="str">
        <f>IFERROR(__xludf.DUMMYFUNCTION("""COMPUTED_VALUE"""),"This will be hard to do, but if it is the right company I would try")</f>
        <v>This will be hard to do, but if it is the right company I would try</v>
      </c>
      <c r="S1096" s="1"/>
    </row>
    <row r="1097">
      <c r="A1097" s="2">
        <f>IFERROR(__xludf.DUMMYFUNCTION("""COMPUTED_VALUE"""),45043.98106797454)</f>
        <v>45043.98107</v>
      </c>
      <c r="B1097" s="1" t="str">
        <f>IFERROR(__xludf.DUMMYFUNCTION("""COMPUTED_VALUE"""),"India")</f>
        <v>India</v>
      </c>
      <c r="C1097" s="1">
        <f>IFERROR(__xludf.DUMMYFUNCTION("""COMPUTED_VALUE"""),533222.0)</f>
        <v>533222</v>
      </c>
      <c r="D1097" s="1" t="str">
        <f>IFERROR(__xludf.DUMMYFUNCTION("""COMPUTED_VALUE"""),"Female")</f>
        <v>Female</v>
      </c>
      <c r="E1097" s="1" t="str">
        <f>IFERROR(__xludf.DUMMYFUNCTION("""COMPUTED_VALUE"""),"My Parents")</f>
        <v>My Parents</v>
      </c>
      <c r="F1097" s="1" t="str">
        <f>IFERROR(__xludf.DUMMYFUNCTION("""COMPUTED_VALUE"""),"No, But if someone could bare the cost I will")</f>
        <v>No, But if someone could bare the cost I will</v>
      </c>
      <c r="G1097" s="1" t="str">
        <f>IFERROR(__xludf.DUMMYFUNCTION("""COMPUTED_VALUE"""),"Will work for 3 years or more")</f>
        <v>Will work for 3 years or more</v>
      </c>
      <c r="H1097" s="1" t="str">
        <f>IFERROR(__xludf.DUMMYFUNCTION("""COMPUTED_VALUE"""),"Yes")</f>
        <v>Yes</v>
      </c>
      <c r="I1097" s="1" t="str">
        <f>IFERROR(__xludf.DUMMYFUNCTION("""COMPUTED_VALUE"""),"Will NOT work for them")</f>
        <v>Will NOT work for them</v>
      </c>
      <c r="J1097" s="1">
        <f>IFERROR(__xludf.DUMMYFUNCTION("""COMPUTED_VALUE"""),8.0)</f>
        <v>8</v>
      </c>
      <c r="K1097" s="1" t="str">
        <f>IFERROR(__xludf.DUMMYFUNCTION("""COMPUTED_VALUE"""),"Fully Remote with Options to travel as and when needed")</f>
        <v>Fully Remote with Options to travel as and when needed</v>
      </c>
      <c r="L1097" s="1" t="str">
        <f>IFERROR(__xludf.DUMMYFUNCTION("""COMPUTED_VALUE"""),"Employer who rewards learning and enables that environment")</f>
        <v>Employer who rewards learning and enables that environment</v>
      </c>
      <c r="M109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97" s="1" t="str">
        <f>IFERROR(__xludf.DUMMYFUNCTION("""COMPUTED_VALUE"""),"Design and Creative strategy in any company, Build and develop a Team, Work as a freelancer and do my thing my way, An Artificial Intelligence Specialist / Talking to Robots")</f>
        <v>Design and Creative strategy in any company, Build and develop a Team, Work as a freelancer and do my thing my way, An Artificial Intelligence Specialist / Talking to Robots</v>
      </c>
      <c r="O1097" s="1" t="str">
        <f>IFERROR(__xludf.DUMMYFUNCTION("""COMPUTED_VALUE"""),"Manager who explains what is expected, sets a goal and helps achieve it")</f>
        <v>Manager who explains what is expected, sets a goal and helps achieve it</v>
      </c>
      <c r="P1097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097" s="1" t="str">
        <f>IFERROR(__xludf.DUMMYFUNCTION("""COMPUTED_VALUE"""),"Yes, I Understand this is gonna happen everywhere")</f>
        <v>Yes, I Understand this is gonna happen everywhere</v>
      </c>
      <c r="R1097" s="1" t="str">
        <f>IFERROR(__xludf.DUMMYFUNCTION("""COMPUTED_VALUE"""),"This will be hard to do, but if it is the right company I would try")</f>
        <v>This will be hard to do, but if it is the right company I would try</v>
      </c>
      <c r="S1097" s="1"/>
    </row>
    <row r="1098">
      <c r="A1098" s="2">
        <f>IFERROR(__xludf.DUMMYFUNCTION("""COMPUTED_VALUE"""),45043.98148584491)</f>
        <v>45043.98149</v>
      </c>
      <c r="B1098" s="1" t="str">
        <f>IFERROR(__xludf.DUMMYFUNCTION("""COMPUTED_VALUE"""),"India")</f>
        <v>India</v>
      </c>
      <c r="C1098" s="1">
        <f>IFERROR(__xludf.DUMMYFUNCTION("""COMPUTED_VALUE"""),768017.0)</f>
        <v>768017</v>
      </c>
      <c r="D1098" s="1" t="str">
        <f>IFERROR(__xludf.DUMMYFUNCTION("""COMPUTED_VALUE"""),"Male")</f>
        <v>Male</v>
      </c>
      <c r="E1098" s="1" t="str">
        <f>IFERROR(__xludf.DUMMYFUNCTION("""COMPUTED_VALUE"""),"People from my circle, but not family members")</f>
        <v>People from my circle, but not family members</v>
      </c>
      <c r="F1098" s="1" t="str">
        <f>IFERROR(__xludf.DUMMYFUNCTION("""COMPUTED_VALUE"""),"Yes, I will earn and do that")</f>
        <v>Yes, I will earn and do that</v>
      </c>
      <c r="G1098" s="1" t="str">
        <f>IFERROR(__xludf.DUMMYFUNCTION("""COMPUTED_VALUE"""),"Will work for 3 years or more")</f>
        <v>Will work for 3 years or more</v>
      </c>
      <c r="H1098" s="1" t="str">
        <f>IFERROR(__xludf.DUMMYFUNCTION("""COMPUTED_VALUE"""),"No")</f>
        <v>No</v>
      </c>
      <c r="I1098" s="1" t="str">
        <f>IFERROR(__xludf.DUMMYFUNCTION("""COMPUTED_VALUE"""),"Will NOT work for them")</f>
        <v>Will NOT work for them</v>
      </c>
      <c r="J1098" s="1">
        <f>IFERROR(__xludf.DUMMYFUNCTION("""COMPUTED_VALUE"""),5.0)</f>
        <v>5</v>
      </c>
      <c r="K1098" s="1" t="str">
        <f>IFERROR(__xludf.DUMMYFUNCTION("""COMPUTED_VALUE"""),"Fully Remote with Options to travel as and when needed")</f>
        <v>Fully Remote with Options to travel as and when needed</v>
      </c>
      <c r="L1098" s="1" t="str">
        <f>IFERROR(__xludf.DUMMYFUNCTION("""COMPUTED_VALUE"""),"Employer who rewards learning and enables that environment")</f>
        <v>Employer who rewards learning and enables that environment</v>
      </c>
      <c r="M109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98" s="1" t="str">
        <f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1098" s="1" t="str">
        <f>IFERROR(__xludf.DUMMYFUNCTION("""COMPUTED_VALUE"""),"Manager who explains what is expected, sets a goal and helps achieve it")</f>
        <v>Manager who explains what is expected, sets a goal and helps achieve it</v>
      </c>
      <c r="P1098" s="1" t="str">
        <f>IFERROR(__xludf.DUMMYFUNCTION("""COMPUTED_VALUE"""),"Work with 2 to 3 people in my team")</f>
        <v>Work with 2 to 3 people in my team</v>
      </c>
      <c r="Q1098" s="1" t="str">
        <f>IFERROR(__xludf.DUMMYFUNCTION("""COMPUTED_VALUE"""),"Yes, I Understand this is gonna happen everywhere")</f>
        <v>Yes, I Understand this is gonna happen everywhere</v>
      </c>
      <c r="R1098" s="1" t="str">
        <f>IFERROR(__xludf.DUMMYFUNCTION("""COMPUTED_VALUE"""),"This will be hard to do, but if it is the right company I would try")</f>
        <v>This will be hard to do, but if it is the right company I would try</v>
      </c>
      <c r="S1098" s="1"/>
    </row>
    <row r="1099">
      <c r="A1099" s="2">
        <f>IFERROR(__xludf.DUMMYFUNCTION("""COMPUTED_VALUE"""),45043.98400467593)</f>
        <v>45043.984</v>
      </c>
      <c r="B1099" s="1" t="str">
        <f>IFERROR(__xludf.DUMMYFUNCTION("""COMPUTED_VALUE"""),"India")</f>
        <v>India</v>
      </c>
      <c r="C1099" s="1">
        <f>IFERROR(__xludf.DUMMYFUNCTION("""COMPUTED_VALUE"""),500006.0)</f>
        <v>500006</v>
      </c>
      <c r="D1099" s="1" t="str">
        <f>IFERROR(__xludf.DUMMYFUNCTION("""COMPUTED_VALUE"""),"Female")</f>
        <v>Female</v>
      </c>
      <c r="E1099" s="1" t="str">
        <f>IFERROR(__xludf.DUMMYFUNCTION("""COMPUTED_VALUE"""),"My Parents")</f>
        <v>My Parents</v>
      </c>
      <c r="F1099" s="1" t="str">
        <f>IFERROR(__xludf.DUMMYFUNCTION("""COMPUTED_VALUE"""),"No I would not be pursuing Higher Education outside of India")</f>
        <v>No I would not be pursuing Higher Education outside of India</v>
      </c>
      <c r="G1099" s="1" t="str">
        <f>IFERROR(__xludf.DUMMYFUNCTION("""COMPUTED_VALUE"""),"Will work for 3 years or more")</f>
        <v>Will work for 3 years or more</v>
      </c>
      <c r="H1099" s="1" t="str">
        <f>IFERROR(__xludf.DUMMYFUNCTION("""COMPUTED_VALUE"""),"Yes")</f>
        <v>Yes</v>
      </c>
      <c r="I1099" s="1" t="str">
        <f>IFERROR(__xludf.DUMMYFUNCTION("""COMPUTED_VALUE"""),"Will NOT work for them")</f>
        <v>Will NOT work for them</v>
      </c>
      <c r="J1099" s="1">
        <f>IFERROR(__xludf.DUMMYFUNCTION("""COMPUTED_VALUE"""),6.0)</f>
        <v>6</v>
      </c>
      <c r="K1099" s="1" t="str">
        <f>IFERROR(__xludf.DUMMYFUNCTION("""COMPUTED_VALUE"""),"Fully Remote with Options to travel as and when needed")</f>
        <v>Fully Remote with Options to travel as and when needed</v>
      </c>
      <c r="L10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99" s="1" t="str">
        <f>IFERROR(__xludf.DUMMYFUNCTION("""COMPUTED_VALUE"""),"Design and Creative strategy in any company, Manage and drive End-to-End Projects or Products, Work as a freelancer and do my thing my way, An Artificial Intelligence Specialist / Talking to Robots")</f>
        <v>Design and Creative strategy in any company, Manage and drive End-to-End Projects or Products, Work as a freelancer and do my thing my way, An Artificial Intelligence Specialist / Talking to Robots</v>
      </c>
      <c r="O1099" s="1" t="str">
        <f>IFERROR(__xludf.DUMMYFUNCTION("""COMPUTED_VALUE"""),"Manager who explains what is expected, sets a goal and helps achieve it")</f>
        <v>Manager who explains what is expected, sets a goal and helps achieve it</v>
      </c>
      <c r="P1099" s="1" t="str">
        <f>IFERROR(__xludf.DUMMYFUNCTION("""COMPUTED_VALUE"""),"Work with 2 to 3 people in my team")</f>
        <v>Work with 2 to 3 people in my team</v>
      </c>
      <c r="Q1099" s="1" t="str">
        <f>IFERROR(__xludf.DUMMYFUNCTION("""COMPUTED_VALUE"""),"Yes, I Understand this is gonna happen everywhere")</f>
        <v>Yes, I Understand this is gonna happen everywhere</v>
      </c>
      <c r="R1099" s="1" t="str">
        <f>IFERROR(__xludf.DUMMYFUNCTION("""COMPUTED_VALUE"""),"This will be hard to do, but if it is the right company I would try")</f>
        <v>This will be hard to do, but if it is the right company I would try</v>
      </c>
      <c r="S1099" s="1"/>
    </row>
    <row r="1100">
      <c r="A1100" s="2">
        <f>IFERROR(__xludf.DUMMYFUNCTION("""COMPUTED_VALUE"""),45043.988905590275)</f>
        <v>45043.98891</v>
      </c>
      <c r="B1100" s="1" t="str">
        <f>IFERROR(__xludf.DUMMYFUNCTION("""COMPUTED_VALUE"""),"India")</f>
        <v>India</v>
      </c>
      <c r="C1100" s="1">
        <f>IFERROR(__xludf.DUMMYFUNCTION("""COMPUTED_VALUE"""),440035.0)</f>
        <v>440035</v>
      </c>
      <c r="D1100" s="1" t="str">
        <f>IFERROR(__xludf.DUMMYFUNCTION("""COMPUTED_VALUE"""),"Female")</f>
        <v>Female</v>
      </c>
      <c r="E1100" s="1" t="str">
        <f>IFERROR(__xludf.DUMMYFUNCTION("""COMPUTED_VALUE"""),"Social Media like LinkedIn")</f>
        <v>Social Media like LinkedIn</v>
      </c>
      <c r="F1100" s="1" t="str">
        <f>IFERROR(__xludf.DUMMYFUNCTION("""COMPUTED_VALUE"""),"No, But if someone could bare the cost I will")</f>
        <v>No, But if someone could bare the cost I will</v>
      </c>
      <c r="G1100" s="1" t="str">
        <f>IFERROR(__xludf.DUMMYFUNCTION("""COMPUTED_VALUE"""),"This will be hard to do, but if it is the right company I would try")</f>
        <v>This will be hard to do, but if it is the right company I would try</v>
      </c>
      <c r="H1100" s="1" t="str">
        <f>IFERROR(__xludf.DUMMYFUNCTION("""COMPUTED_VALUE"""),"No")</f>
        <v>No</v>
      </c>
      <c r="I1100" s="1" t="str">
        <f>IFERROR(__xludf.DUMMYFUNCTION("""COMPUTED_VALUE"""),"Will NOT work for them")</f>
        <v>Will NOT work for them</v>
      </c>
      <c r="J1100" s="1">
        <f>IFERROR(__xludf.DUMMYFUNCTION("""COMPUTED_VALUE"""),8.0)</f>
        <v>8</v>
      </c>
      <c r="K1100" s="1" t="str">
        <f>IFERROR(__xludf.DUMMYFUNCTION("""COMPUTED_VALUE"""),"Hybrid Working Environment with less than 3 days a month at office")</f>
        <v>Hybrid Working Environment with less than 3 days a month at office</v>
      </c>
      <c r="L11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00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100" s="1" t="str">
        <f>IFERROR(__xludf.DUMMYFUNCTION("""COMPUTED_VALUE"""),"Manager who explains what is expected, sets a goal and helps achieve it")</f>
        <v>Manager who explains what is expected, sets a goal and helps achieve it</v>
      </c>
      <c r="P1100" s="1" t="str">
        <f>IFERROR(__xludf.DUMMYFUNCTION("""COMPUTED_VALUE"""),"Work with 5 to 6 people in my team")</f>
        <v>Work with 5 to 6 people in my team</v>
      </c>
      <c r="Q1100" s="1" t="str">
        <f>IFERROR(__xludf.DUMMYFUNCTION("""COMPUTED_VALUE"""),"No")</f>
        <v>No</v>
      </c>
      <c r="R1100" s="1" t="str">
        <f>IFERROR(__xludf.DUMMYFUNCTION("""COMPUTED_VALUE"""),"This will be hard to do, but if it is the right company I would try")</f>
        <v>This will be hard to do, but if it is the right company I would try</v>
      </c>
      <c r="S1100" s="1"/>
    </row>
    <row r="1101">
      <c r="A1101" s="2">
        <f>IFERROR(__xludf.DUMMYFUNCTION("""COMPUTED_VALUE"""),45043.98964939815)</f>
        <v>45043.98965</v>
      </c>
      <c r="B1101" s="1" t="str">
        <f>IFERROR(__xludf.DUMMYFUNCTION("""COMPUTED_VALUE"""),"India")</f>
        <v>India</v>
      </c>
      <c r="C1101" s="1">
        <f>IFERROR(__xludf.DUMMYFUNCTION("""COMPUTED_VALUE"""),390023.0)</f>
        <v>390023</v>
      </c>
      <c r="D1101" s="1" t="str">
        <f>IFERROR(__xludf.DUMMYFUNCTION("""COMPUTED_VALUE"""),"Male")</f>
        <v>Male</v>
      </c>
      <c r="E1101" s="1" t="str">
        <f>IFERROR(__xludf.DUMMYFUNCTION("""COMPUTED_VALUE"""),"Influencers who had successful careers")</f>
        <v>Influencers who had successful careers</v>
      </c>
      <c r="F1101" s="1" t="str">
        <f>IFERROR(__xludf.DUMMYFUNCTION("""COMPUTED_VALUE"""),"No I would not be pursuing Higher Education outside of India")</f>
        <v>No I would not be pursuing Higher Education outside of India</v>
      </c>
      <c r="G1101" s="1" t="str">
        <f>IFERROR(__xludf.DUMMYFUNCTION("""COMPUTED_VALUE"""),"This will be hard to do, but if it is the right company I would try")</f>
        <v>This will be hard to do, but if it is the right company I would try</v>
      </c>
      <c r="H1101" s="1" t="str">
        <f>IFERROR(__xludf.DUMMYFUNCTION("""COMPUTED_VALUE"""),"Yes")</f>
        <v>Yes</v>
      </c>
      <c r="I1101" s="1" t="str">
        <f>IFERROR(__xludf.DUMMYFUNCTION("""COMPUTED_VALUE"""),"Will work for them")</f>
        <v>Will work for them</v>
      </c>
      <c r="J1101" s="1">
        <f>IFERROR(__xludf.DUMMYFUNCTION("""COMPUTED_VALUE"""),8.0)</f>
        <v>8</v>
      </c>
      <c r="K1101" s="1" t="str">
        <f>IFERROR(__xludf.DUMMYFUNCTION("""COMPUTED_VALUE"""),"Hybrid Working Environment with more than 15 days a month at office")</f>
        <v>Hybrid Working Environment with more than 15 days a month at office</v>
      </c>
      <c r="L11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01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1101" s="1" t="str">
        <f>IFERROR(__xludf.DUMMYFUNCTION("""COMPUTED_VALUE"""),"Manager who explains what is expected, sets a goal and helps achieve it")</f>
        <v>Manager who explains what is expected, sets a goal and helps achieve it</v>
      </c>
      <c r="P110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101" s="1" t="str">
        <f>IFERROR(__xludf.DUMMYFUNCTION("""COMPUTED_VALUE"""),"Yes, I Understand this is gonna happen everywhere")</f>
        <v>Yes, I Understand this is gonna happen everywhere</v>
      </c>
      <c r="R1101" s="1" t="str">
        <f>IFERROR(__xludf.DUMMYFUNCTION("""COMPUTED_VALUE"""),"This will be hard to do, but if it is the right company I would try")</f>
        <v>This will be hard to do, but if it is the right company I would try</v>
      </c>
      <c r="S1101" s="1"/>
    </row>
    <row r="1102">
      <c r="A1102" s="2">
        <f>IFERROR(__xludf.DUMMYFUNCTION("""COMPUTED_VALUE"""),45043.992150081016)</f>
        <v>45043.99215</v>
      </c>
      <c r="B1102" s="1" t="str">
        <f>IFERROR(__xludf.DUMMYFUNCTION("""COMPUTED_VALUE"""),"India")</f>
        <v>India</v>
      </c>
      <c r="C1102" s="1">
        <f>IFERROR(__xludf.DUMMYFUNCTION("""COMPUTED_VALUE"""),440024.0)</f>
        <v>440024</v>
      </c>
      <c r="D1102" s="1" t="str">
        <f>IFERROR(__xludf.DUMMYFUNCTION("""COMPUTED_VALUE"""),"Male")</f>
        <v>Male</v>
      </c>
      <c r="E1102" s="1" t="str">
        <f>IFERROR(__xludf.DUMMYFUNCTION("""COMPUTED_VALUE"""),"Social Media like LinkedIn")</f>
        <v>Social Media like LinkedIn</v>
      </c>
      <c r="F1102" s="1" t="str">
        <f>IFERROR(__xludf.DUMMYFUNCTION("""COMPUTED_VALUE"""),"No I would not be pursuing Higher Education outside of India")</f>
        <v>No I would not be pursuing Higher Education outside of India</v>
      </c>
      <c r="G1102" s="1" t="str">
        <f>IFERROR(__xludf.DUMMYFUNCTION("""COMPUTED_VALUE"""),"Will work for 3 years or more")</f>
        <v>Will work for 3 years or more</v>
      </c>
      <c r="H1102" s="1" t="str">
        <f>IFERROR(__xludf.DUMMYFUNCTION("""COMPUTED_VALUE"""),"No")</f>
        <v>No</v>
      </c>
      <c r="I1102" s="1" t="str">
        <f>IFERROR(__xludf.DUMMYFUNCTION("""COMPUTED_VALUE"""),"Will NOT work for them")</f>
        <v>Will NOT work for them</v>
      </c>
      <c r="J1102" s="1">
        <f>IFERROR(__xludf.DUMMYFUNCTION("""COMPUTED_VALUE"""),5.0)</f>
        <v>5</v>
      </c>
      <c r="K1102" s="1" t="str">
        <f>IFERROR(__xludf.DUMMYFUNCTION("""COMPUTED_VALUE"""),"Fully Remote with Options to travel as and when needed")</f>
        <v>Fully Remote with Options to travel as and when needed</v>
      </c>
      <c r="L1102" s="1" t="str">
        <f>IFERROR(__xludf.DUMMYFUNCTION("""COMPUTED_VALUE"""),"Employer who rewards learning and enables that environment")</f>
        <v>Employer who rewards learning and enables that environment</v>
      </c>
      <c r="M1102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102" s="1" t="str">
        <f>IFERROR(__xludf.DUMMYFUNCTION("""COMPUTED_VALUE"""),"Design and Creative strategy in any company, Business Operations in any organization, Design and Develop amazing software, Work as a freelancer and do my thing my way")</f>
        <v>Design and Creative strategy in any company, Business Operations in any organization, Design and Develop amazing software, Work as a freelancer and do my thing my way</v>
      </c>
      <c r="O1102" s="1" t="str">
        <f>IFERROR(__xludf.DUMMYFUNCTION("""COMPUTED_VALUE"""),"Manager who explains what is expected, sets a goal and helps achieve it")</f>
        <v>Manager who explains what is expected, sets a goal and helps achieve it</v>
      </c>
      <c r="P1102" s="1" t="str">
        <f>IFERROR(__xludf.DUMMYFUNCTION("""COMPUTED_VALUE"""),"Work with 2 to 3 people in my team, Work with 5 to 6 people in my team")</f>
        <v>Work with 2 to 3 people in my team, Work with 5 to 6 people in my team</v>
      </c>
      <c r="Q1102" s="1" t="str">
        <f>IFERROR(__xludf.DUMMYFUNCTION("""COMPUTED_VALUE"""),"Yes, I Understand this is gonna happen everywhere")</f>
        <v>Yes, I Understand this is gonna happen everywhere</v>
      </c>
      <c r="R1102" s="1" t="str">
        <f>IFERROR(__xludf.DUMMYFUNCTION("""COMPUTED_VALUE"""),"This will be hard to do, but if it is the right company I would try")</f>
        <v>This will be hard to do, but if it is the right company I would try</v>
      </c>
      <c r="S1102" s="1"/>
    </row>
    <row r="1103">
      <c r="A1103" s="2">
        <f>IFERROR(__xludf.DUMMYFUNCTION("""COMPUTED_VALUE"""),45043.9933065625)</f>
        <v>45043.99331</v>
      </c>
      <c r="B1103" s="1" t="str">
        <f>IFERROR(__xludf.DUMMYFUNCTION("""COMPUTED_VALUE"""),"India")</f>
        <v>India</v>
      </c>
      <c r="C1103" s="1">
        <f>IFERROR(__xludf.DUMMYFUNCTION("""COMPUTED_VALUE"""),509110.0)</f>
        <v>509110</v>
      </c>
      <c r="D1103" s="1" t="str">
        <f>IFERROR(__xludf.DUMMYFUNCTION("""COMPUTED_VALUE"""),"Female")</f>
        <v>Female</v>
      </c>
      <c r="E1103" s="1" t="str">
        <f>IFERROR(__xludf.DUMMYFUNCTION("""COMPUTED_VALUE"""),"My Parents")</f>
        <v>My Parents</v>
      </c>
      <c r="F1103" s="1" t="str">
        <f>IFERROR(__xludf.DUMMYFUNCTION("""COMPUTED_VALUE"""),"Yes, I will earn and do that")</f>
        <v>Yes, I will earn and do that</v>
      </c>
      <c r="G1103" s="1" t="str">
        <f>IFERROR(__xludf.DUMMYFUNCTION("""COMPUTED_VALUE"""),"Will work for 3 years or more")</f>
        <v>Will work for 3 years or more</v>
      </c>
      <c r="H1103" s="1" t="str">
        <f>IFERROR(__xludf.DUMMYFUNCTION("""COMPUTED_VALUE"""),"Yes")</f>
        <v>Yes</v>
      </c>
      <c r="I1103" s="1" t="str">
        <f>IFERROR(__xludf.DUMMYFUNCTION("""COMPUTED_VALUE"""),"Will work for them")</f>
        <v>Will work for them</v>
      </c>
      <c r="J1103" s="1">
        <f>IFERROR(__xludf.DUMMYFUNCTION("""COMPUTED_VALUE"""),10.0)</f>
        <v>10</v>
      </c>
      <c r="K1103" s="1" t="str">
        <f>IFERROR(__xludf.DUMMYFUNCTION("""COMPUTED_VALUE"""),"Fully Remote with No option to visit offices")</f>
        <v>Fully Remote with No option to visit offices</v>
      </c>
      <c r="L1103" s="1" t="str">
        <f>IFERROR(__xludf.DUMMYFUNCTION("""COMPUTED_VALUE"""),"Employer who appreciates learning and enables that environment")</f>
        <v>Employer who appreciates learning and enables that environment</v>
      </c>
      <c r="M110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03" s="1" t="str">
        <f>IFERROR(__xludf.DUMMYFUNCTION("""COMPUTED_VALUE"""),"Design and Creative strategy in any company, Business Operations in any organization, Work in a BPO setup for some well known client, Entrepreneur or Start Up")</f>
        <v>Design and Creative strategy in any company, Business Operations in any organization, Work in a BPO setup for some well known client, Entrepreneur or Start Up</v>
      </c>
      <c r="O1103" s="1" t="str">
        <f>IFERROR(__xludf.DUMMYFUNCTION("""COMPUTED_VALUE"""),"Manager who clearly describes what she/he needs")</f>
        <v>Manager who clearly describes what she/he needs</v>
      </c>
      <c r="P1103" s="1" t="str">
        <f>IFERROR(__xludf.DUMMYFUNCTION("""COMPUTED_VALUE"""),"Work alone")</f>
        <v>Work alone</v>
      </c>
      <c r="Q1103" s="1" t="str">
        <f>IFERROR(__xludf.DUMMYFUNCTION("""COMPUTED_VALUE"""),"Yes")</f>
        <v>Yes</v>
      </c>
      <c r="R1103" s="1" t="str">
        <f>IFERROR(__xludf.DUMMYFUNCTION("""COMPUTED_VALUE"""),"Will work for 7 years or more")</f>
        <v>Will work for 7 years or more</v>
      </c>
      <c r="S1103" s="1"/>
    </row>
    <row r="1104">
      <c r="A1104" s="2">
        <f>IFERROR(__xludf.DUMMYFUNCTION("""COMPUTED_VALUE"""),45043.99339908565)</f>
        <v>45043.9934</v>
      </c>
      <c r="B1104" s="1" t="str">
        <f>IFERROR(__xludf.DUMMYFUNCTION("""COMPUTED_VALUE"""),"India")</f>
        <v>India</v>
      </c>
      <c r="C1104" s="1">
        <f>IFERROR(__xludf.DUMMYFUNCTION("""COMPUTED_VALUE"""),679101.0)</f>
        <v>679101</v>
      </c>
      <c r="D1104" s="1" t="str">
        <f>IFERROR(__xludf.DUMMYFUNCTION("""COMPUTED_VALUE"""),"Male")</f>
        <v>Male</v>
      </c>
      <c r="E1104" s="1" t="str">
        <f>IFERROR(__xludf.DUMMYFUNCTION("""COMPUTED_VALUE"""),"People from my circle, but not family members")</f>
        <v>People from my circle, but not family members</v>
      </c>
      <c r="F1104" s="1" t="str">
        <f>IFERROR(__xludf.DUMMYFUNCTION("""COMPUTED_VALUE"""),"No, But if someone could bare the cost I will")</f>
        <v>No, But if someone could bare the cost I will</v>
      </c>
      <c r="G1104" s="1" t="str">
        <f>IFERROR(__xludf.DUMMYFUNCTION("""COMPUTED_VALUE"""),"This will be hard to do, but if it is the right company I would try")</f>
        <v>This will be hard to do, but if it is the right company I would try</v>
      </c>
      <c r="H1104" s="1" t="str">
        <f>IFERROR(__xludf.DUMMYFUNCTION("""COMPUTED_VALUE"""),"No")</f>
        <v>No</v>
      </c>
      <c r="I1104" s="1" t="str">
        <f>IFERROR(__xludf.DUMMYFUNCTION("""COMPUTED_VALUE"""),"Will NOT work for them")</f>
        <v>Will NOT work for them</v>
      </c>
      <c r="J1104" s="1">
        <f>IFERROR(__xludf.DUMMYFUNCTION("""COMPUTED_VALUE"""),5.0)</f>
        <v>5</v>
      </c>
      <c r="K1104" s="1" t="str">
        <f>IFERROR(__xludf.DUMMYFUNCTION("""COMPUTED_VALUE"""),"Hybrid Working Environment with more than 15 days a month at office")</f>
        <v>Hybrid Working Environment with more than 15 days a month at office</v>
      </c>
      <c r="L1104" s="1" t="str">
        <f>IFERROR(__xludf.DUMMYFUNCTION("""COMPUTED_VALUE"""),"Employer who rewards learning and enables that environment")</f>
        <v>Employer who rewards learning and enables that environment</v>
      </c>
      <c r="M110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04" s="1" t="str">
        <f>IFERROR(__xludf.DUMMYFUNCTION("""COMPUTED_VALUE"""),"Teaching in any of the institutes/colleges/online or offline, Build and develop a Team, Look deeply into Data and generate insights, Work in a BPO setup for some well known client")</f>
        <v>Teaching in any of the institutes/colleges/online or offline, Build and develop a Team, Look deeply into Data and generate insights, Work in a BPO setup for some well known client</v>
      </c>
      <c r="O1104" s="1" t="str">
        <f>IFERROR(__xludf.DUMMYFUNCTION("""COMPUTED_VALUE"""),"Manager who explains what is expected, sets a goal and helps achieve it")</f>
        <v>Manager who explains what is expected, sets a goal and helps achieve it</v>
      </c>
      <c r="P1104" s="1" t="str">
        <f>IFERROR(__xludf.DUMMYFUNCTION("""COMPUTED_VALUE"""),"Work with 2 to 3 people in my team")</f>
        <v>Work with 2 to 3 people in my team</v>
      </c>
      <c r="Q1104" s="1" t="str">
        <f>IFERROR(__xludf.DUMMYFUNCTION("""COMPUTED_VALUE"""),"I have NO other choice")</f>
        <v>I have NO other choice</v>
      </c>
      <c r="R1104" s="1" t="str">
        <f>IFERROR(__xludf.DUMMYFUNCTION("""COMPUTED_VALUE"""),"This will be hard to do, but if it is the right company I would try")</f>
        <v>This will be hard to do, but if it is the right company I would try</v>
      </c>
      <c r="S1104" s="1"/>
    </row>
    <row r="1105">
      <c r="A1105" s="2">
        <f>IFERROR(__xludf.DUMMYFUNCTION("""COMPUTED_VALUE"""),45043.99350009259)</f>
        <v>45043.9935</v>
      </c>
      <c r="B1105" s="1" t="str">
        <f>IFERROR(__xludf.DUMMYFUNCTION("""COMPUTED_VALUE"""),"India")</f>
        <v>India</v>
      </c>
      <c r="C1105" s="1">
        <f>IFERROR(__xludf.DUMMYFUNCTION("""COMPUTED_VALUE"""),535145.0)</f>
        <v>535145</v>
      </c>
      <c r="D1105" s="1" t="str">
        <f>IFERROR(__xludf.DUMMYFUNCTION("""COMPUTED_VALUE"""),"Male")</f>
        <v>Male</v>
      </c>
      <c r="E1105" s="1" t="str">
        <f>IFERROR(__xludf.DUMMYFUNCTION("""COMPUTED_VALUE"""),"My Parents")</f>
        <v>My Parents</v>
      </c>
      <c r="F1105" s="1" t="str">
        <f>IFERROR(__xludf.DUMMYFUNCTION("""COMPUTED_VALUE"""),"No I would not be pursuing Higher Education outside of India")</f>
        <v>No I would not be pursuing Higher Education outside of India</v>
      </c>
      <c r="G1105" s="1" t="str">
        <f>IFERROR(__xludf.DUMMYFUNCTION("""COMPUTED_VALUE"""),"Will work for 3 years or more")</f>
        <v>Will work for 3 years or more</v>
      </c>
      <c r="H1105" s="1" t="str">
        <f>IFERROR(__xludf.DUMMYFUNCTION("""COMPUTED_VALUE"""),"No")</f>
        <v>No</v>
      </c>
      <c r="I1105" s="1" t="str">
        <f>IFERROR(__xludf.DUMMYFUNCTION("""COMPUTED_VALUE"""),"Will NOT work for them")</f>
        <v>Will NOT work for them</v>
      </c>
      <c r="J1105" s="1">
        <f>IFERROR(__xludf.DUMMYFUNCTION("""COMPUTED_VALUE"""),8.0)</f>
        <v>8</v>
      </c>
      <c r="K1105" s="1" t="str">
        <f>IFERROR(__xludf.DUMMYFUNCTION("""COMPUTED_VALUE"""),"Hybrid Working Environment with less than 3 days a month at office")</f>
        <v>Hybrid Working Environment with less than 3 days a month at office</v>
      </c>
      <c r="L11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05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1105" s="1" t="str">
        <f>IFERROR(__xludf.DUMMYFUNCTION("""COMPUTED_VALUE"""),"Manager who clearly describes what she/he needs")</f>
        <v>Manager who clearly describes what she/he needs</v>
      </c>
      <c r="P1105" s="1" t="str">
        <f>IFERROR(__xludf.DUMMYFUNCTION("""COMPUTED_VALUE"""),"Work with 5 to 6 people in my team")</f>
        <v>Work with 5 to 6 people in my team</v>
      </c>
      <c r="Q1105" s="1" t="str">
        <f>IFERROR(__xludf.DUMMYFUNCTION("""COMPUTED_VALUE"""),"Yes, I Understand this is gonna happen everywhere")</f>
        <v>Yes, I Understand this is gonna happen everywhere</v>
      </c>
      <c r="R1105" s="1" t="str">
        <f>IFERROR(__xludf.DUMMYFUNCTION("""COMPUTED_VALUE"""),"This will be hard to do, but if it is the right company I would try")</f>
        <v>This will be hard to do, but if it is the right company I would try</v>
      </c>
      <c r="S1105" s="1"/>
    </row>
    <row r="1106">
      <c r="A1106" s="2">
        <f>IFERROR(__xludf.DUMMYFUNCTION("""COMPUTED_VALUE"""),45043.99830194445)</f>
        <v>45043.9983</v>
      </c>
      <c r="B1106" s="1" t="str">
        <f>IFERROR(__xludf.DUMMYFUNCTION("""COMPUTED_VALUE"""),"India")</f>
        <v>India</v>
      </c>
      <c r="C1106" s="1">
        <f>IFERROR(__xludf.DUMMYFUNCTION("""COMPUTED_VALUE"""),440008.0)</f>
        <v>440008</v>
      </c>
      <c r="D1106" s="1" t="str">
        <f>IFERROR(__xludf.DUMMYFUNCTION("""COMPUTED_VALUE"""),"Female")</f>
        <v>Female</v>
      </c>
      <c r="E1106" s="1" t="str">
        <f>IFERROR(__xludf.DUMMYFUNCTION("""COMPUTED_VALUE"""),"People who have changed the world for better")</f>
        <v>People who have changed the world for better</v>
      </c>
      <c r="F1106" s="1" t="str">
        <f>IFERROR(__xludf.DUMMYFUNCTION("""COMPUTED_VALUE"""),"No I would not be pursuing Higher Education outside of India")</f>
        <v>No I would not be pursuing Higher Education outside of India</v>
      </c>
      <c r="G1106" s="1" t="str">
        <f>IFERROR(__xludf.DUMMYFUNCTION("""COMPUTED_VALUE"""),"This will be hard to do, but if it is the right company I would try")</f>
        <v>This will be hard to do, but if it is the right company I would try</v>
      </c>
      <c r="H1106" s="1" t="str">
        <f>IFERROR(__xludf.DUMMYFUNCTION("""COMPUTED_VALUE"""),"No")</f>
        <v>No</v>
      </c>
      <c r="I1106" s="1" t="str">
        <f>IFERROR(__xludf.DUMMYFUNCTION("""COMPUTED_VALUE"""),"Will NOT work for them")</f>
        <v>Will NOT work for them</v>
      </c>
      <c r="J1106" s="1">
        <f>IFERROR(__xludf.DUMMYFUNCTION("""COMPUTED_VALUE"""),1.0)</f>
        <v>1</v>
      </c>
      <c r="K1106" s="1" t="str">
        <f>IFERROR(__xludf.DUMMYFUNCTION("""COMPUTED_VALUE"""),"Fully Remote with Options to travel as and when needed")</f>
        <v>Fully Remote with Options to travel as and when needed</v>
      </c>
      <c r="L11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06" s="1" t="str">
        <f>IFERROR(__xludf.DUMMYFUNCTION("""COMPUTED_VALUE"""),"Teaching in any of the institutes/colleges/online or offline, Work in a BPO setup for some well known client, Work as a freelancer and do my thing my way, Entrepreneur or Start Up")</f>
        <v>Teaching in any of the institutes/colleges/online or offline, Work in a BPO setup for some well known client, Work as a freelancer and do my thing my way, Entrepreneur or Start Up</v>
      </c>
      <c r="O1106" s="1" t="str">
        <f>IFERROR(__xludf.DUMMYFUNCTION("""COMPUTED_VALUE"""),"Manager who explains what is expected, sets a goal and helps achieve it")</f>
        <v>Manager who explains what is expected, sets a goal and helps achieve it</v>
      </c>
      <c r="P1106" s="1" t="str">
        <f>IFERROR(__xludf.DUMMYFUNCTION("""COMPUTED_VALUE"""),"Work with 2 to 3 people in my team")</f>
        <v>Work with 2 to 3 people in my team</v>
      </c>
      <c r="Q1106" s="1" t="str">
        <f>IFERROR(__xludf.DUMMYFUNCTION("""COMPUTED_VALUE"""),"Yes, I Understand this is gonna happen everywhere")</f>
        <v>Yes, I Understand this is gonna happen everywhere</v>
      </c>
      <c r="R1106" s="1" t="str">
        <f>IFERROR(__xludf.DUMMYFUNCTION("""COMPUTED_VALUE"""),"This will be hard to do, but if it is the right company I would try")</f>
        <v>This will be hard to do, but if it is the right company I would try</v>
      </c>
      <c r="S1106" s="1"/>
    </row>
    <row r="1107">
      <c r="A1107" s="2">
        <f>IFERROR(__xludf.DUMMYFUNCTION("""COMPUTED_VALUE"""),45043.998483206014)</f>
        <v>45043.99848</v>
      </c>
      <c r="B1107" s="1" t="str">
        <f>IFERROR(__xludf.DUMMYFUNCTION("""COMPUTED_VALUE"""),"India")</f>
        <v>India</v>
      </c>
      <c r="C1107" s="1">
        <f>IFERROR(__xludf.DUMMYFUNCTION("""COMPUTED_VALUE"""),500062.0)</f>
        <v>500062</v>
      </c>
      <c r="D1107" s="1" t="str">
        <f>IFERROR(__xludf.DUMMYFUNCTION("""COMPUTED_VALUE"""),"Male")</f>
        <v>Male</v>
      </c>
      <c r="E1107" s="1" t="str">
        <f>IFERROR(__xludf.DUMMYFUNCTION("""COMPUTED_VALUE"""),"My Parents")</f>
        <v>My Parents</v>
      </c>
      <c r="F1107" s="1" t="str">
        <f>IFERROR(__xludf.DUMMYFUNCTION("""COMPUTED_VALUE"""),"No I would not be pursuing Higher Education outside of India")</f>
        <v>No I would not be pursuing Higher Education outside of India</v>
      </c>
      <c r="G1107" s="1" t="str">
        <f>IFERROR(__xludf.DUMMYFUNCTION("""COMPUTED_VALUE"""),"Will work for 3 years or more")</f>
        <v>Will work for 3 years or more</v>
      </c>
      <c r="H1107" s="1" t="str">
        <f>IFERROR(__xludf.DUMMYFUNCTION("""COMPUTED_VALUE"""),"No")</f>
        <v>No</v>
      </c>
      <c r="I1107" s="1" t="str">
        <f>IFERROR(__xludf.DUMMYFUNCTION("""COMPUTED_VALUE"""),"Will NOT work for them")</f>
        <v>Will NOT work for them</v>
      </c>
      <c r="J1107" s="1">
        <f>IFERROR(__xludf.DUMMYFUNCTION("""COMPUTED_VALUE"""),1.0)</f>
        <v>1</v>
      </c>
      <c r="K1107" s="1" t="str">
        <f>IFERROR(__xludf.DUMMYFUNCTION("""COMPUTED_VALUE"""),"Hybrid Working Environment with more than 15 days a month at office")</f>
        <v>Hybrid Working Environment with more than 15 days a month at office</v>
      </c>
      <c r="L11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07" s="1" t="str">
        <f>IFERROR(__xludf.DUMMYFUNCTION("""COMPUTED_VALUE"""),"Business Operations in any organization, Build and develop a Team, Design and Develop amazing software, Work in a BPO setup for some well known client")</f>
        <v>Business Operations in any organization, Build and develop a Team, Design and Develop amazing software, Work in a BPO setup for some well known client</v>
      </c>
      <c r="O1107" s="1" t="str">
        <f>IFERROR(__xludf.DUMMYFUNCTION("""COMPUTED_VALUE"""),"Manager who explains what is expected, sets a goal and helps achieve it")</f>
        <v>Manager who explains what is expected, sets a goal and helps achieve it</v>
      </c>
      <c r="P1107" s="1" t="str">
        <f>IFERROR(__xludf.DUMMYFUNCTION("""COMPUTED_VALUE"""),"Work with more than 10 people in my team")</f>
        <v>Work with more than 10 people in my team</v>
      </c>
      <c r="Q1107" s="1" t="str">
        <f>IFERROR(__xludf.DUMMYFUNCTION("""COMPUTED_VALUE"""),"Yes, I Understand this is gonna happen everywhere")</f>
        <v>Yes, I Understand this is gonna happen everywhere</v>
      </c>
      <c r="R1107" s="1" t="str">
        <f>IFERROR(__xludf.DUMMYFUNCTION("""COMPUTED_VALUE"""),"This will be hard to do, but if it is the right company I would try")</f>
        <v>This will be hard to do, but if it is the right company I would try</v>
      </c>
      <c r="S1107" s="1"/>
    </row>
    <row r="1108">
      <c r="A1108" s="2">
        <f>IFERROR(__xludf.DUMMYFUNCTION("""COMPUTED_VALUE"""),45044.00147225695)</f>
        <v>45044.00147</v>
      </c>
      <c r="B1108" s="1" t="str">
        <f>IFERROR(__xludf.DUMMYFUNCTION("""COMPUTED_VALUE"""),"India")</f>
        <v>India</v>
      </c>
      <c r="C1108" s="1">
        <f>IFERROR(__xludf.DUMMYFUNCTION("""COMPUTED_VALUE"""),679103.0)</f>
        <v>679103</v>
      </c>
      <c r="D1108" s="1" t="str">
        <f>IFERROR(__xludf.DUMMYFUNCTION("""COMPUTED_VALUE"""),"Female")</f>
        <v>Female</v>
      </c>
      <c r="E1108" s="1" t="str">
        <f>IFERROR(__xludf.DUMMYFUNCTION("""COMPUTED_VALUE"""),"Influencers who had successful careers")</f>
        <v>Influencers who had successful careers</v>
      </c>
      <c r="F1108" s="1" t="str">
        <f>IFERROR(__xludf.DUMMYFUNCTION("""COMPUTED_VALUE"""),"Yes, I will earn and do that")</f>
        <v>Yes, I will earn and do that</v>
      </c>
      <c r="G1108" s="1" t="str">
        <f>IFERROR(__xludf.DUMMYFUNCTION("""COMPUTED_VALUE"""),"This will be hard to do, but if it is the right company I would try")</f>
        <v>This will be hard to do, but if it is the right company I would try</v>
      </c>
      <c r="H1108" s="1" t="str">
        <f>IFERROR(__xludf.DUMMYFUNCTION("""COMPUTED_VALUE"""),"No")</f>
        <v>No</v>
      </c>
      <c r="I1108" s="1" t="str">
        <f>IFERROR(__xludf.DUMMYFUNCTION("""COMPUTED_VALUE"""),"Will NOT work for them")</f>
        <v>Will NOT work for them</v>
      </c>
      <c r="J1108" s="1">
        <f>IFERROR(__xludf.DUMMYFUNCTION("""COMPUTED_VALUE"""),1.0)</f>
        <v>1</v>
      </c>
      <c r="K1108" s="1" t="str">
        <f>IFERROR(__xludf.DUMMYFUNCTION("""COMPUTED_VALUE"""),"Every Day Office Environment")</f>
        <v>Every Day Office Environment</v>
      </c>
      <c r="L1108" s="1" t="str">
        <f>IFERROR(__xludf.DUMMYFUNCTION("""COMPUTED_VALUE"""),"Employer who appreciates learning and enables that environment")</f>
        <v>Employer who appreciates learning and enables that environment</v>
      </c>
      <c r="M110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08" s="1" t="str">
        <f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1108" s="1" t="str">
        <f>IFERROR(__xludf.DUMMYFUNCTION("""COMPUTED_VALUE"""),"Manager who clearly describes what she/he needs")</f>
        <v>Manager who clearly describes what she/he needs</v>
      </c>
      <c r="P1108" s="1" t="str">
        <f>IFERROR(__xludf.DUMMYFUNCTION("""COMPUTED_VALUE"""),"Work with 7 to 10 or more people in my team")</f>
        <v>Work with 7 to 10 or more people in my team</v>
      </c>
      <c r="Q1108" s="1" t="str">
        <f>IFERROR(__xludf.DUMMYFUNCTION("""COMPUTED_VALUE"""),"No")</f>
        <v>No</v>
      </c>
      <c r="R1108" s="1" t="str">
        <f>IFERROR(__xludf.DUMMYFUNCTION("""COMPUTED_VALUE"""),"This will be hard to do, but if it is the right company I would try")</f>
        <v>This will be hard to do, but if it is the right company I would try</v>
      </c>
      <c r="S1108" s="1"/>
    </row>
    <row r="1109">
      <c r="A1109" s="2">
        <f>IFERROR(__xludf.DUMMYFUNCTION("""COMPUTED_VALUE"""),45044.002142303245)</f>
        <v>45044.00214</v>
      </c>
      <c r="B1109" s="1" t="str">
        <f>IFERROR(__xludf.DUMMYFUNCTION("""COMPUTED_VALUE"""),"India")</f>
        <v>India</v>
      </c>
      <c r="C1109" s="1">
        <f>IFERROR(__xludf.DUMMYFUNCTION("""COMPUTED_VALUE"""),500007.0)</f>
        <v>500007</v>
      </c>
      <c r="D1109" s="1" t="str">
        <f>IFERROR(__xludf.DUMMYFUNCTION("""COMPUTED_VALUE"""),"Male")</f>
        <v>Male</v>
      </c>
      <c r="E1109" s="1" t="str">
        <f>IFERROR(__xludf.DUMMYFUNCTION("""COMPUTED_VALUE"""),"Influencers who had successful careers")</f>
        <v>Influencers who had successful careers</v>
      </c>
      <c r="F1109" s="1" t="str">
        <f>IFERROR(__xludf.DUMMYFUNCTION("""COMPUTED_VALUE"""),"Yes, I will earn and do that")</f>
        <v>Yes, I will earn and do that</v>
      </c>
      <c r="G1109" s="1" t="str">
        <f>IFERROR(__xludf.DUMMYFUNCTION("""COMPUTED_VALUE"""),"Will work for 3 years or more")</f>
        <v>Will work for 3 years or more</v>
      </c>
      <c r="H1109" s="1" t="str">
        <f>IFERROR(__xludf.DUMMYFUNCTION("""COMPUTED_VALUE"""),"No")</f>
        <v>No</v>
      </c>
      <c r="I1109" s="1" t="str">
        <f>IFERROR(__xludf.DUMMYFUNCTION("""COMPUTED_VALUE"""),"Will NOT work for them")</f>
        <v>Will NOT work for them</v>
      </c>
      <c r="J1109" s="1">
        <f>IFERROR(__xludf.DUMMYFUNCTION("""COMPUTED_VALUE"""),8.0)</f>
        <v>8</v>
      </c>
      <c r="K1109" s="1" t="str">
        <f>IFERROR(__xludf.DUMMYFUNCTION("""COMPUTED_VALUE"""),"Every Day Office Environment")</f>
        <v>Every Day Office Environment</v>
      </c>
      <c r="L110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10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09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109" s="1" t="str">
        <f>IFERROR(__xludf.DUMMYFUNCTION("""COMPUTED_VALUE"""),"Manager who sets goal and helps me achieve it")</f>
        <v>Manager who sets goal and helps me achieve it</v>
      </c>
      <c r="P1109" s="1" t="str">
        <f>IFERROR(__xludf.DUMMYFUNCTION("""COMPUTED_VALUE"""),"Work alone")</f>
        <v>Work alone</v>
      </c>
      <c r="Q1109" s="1" t="str">
        <f>IFERROR(__xludf.DUMMYFUNCTION("""COMPUTED_VALUE"""),"Yes, I Understand this is gonna happen everywhere")</f>
        <v>Yes, I Understand this is gonna happen everywhere</v>
      </c>
      <c r="R1109" s="1" t="str">
        <f>IFERROR(__xludf.DUMMYFUNCTION("""COMPUTED_VALUE"""),"This will be hard to do, but if it is the right company I would try")</f>
        <v>This will be hard to do, but if it is the right company I would try</v>
      </c>
      <c r="S1109" s="1"/>
    </row>
    <row r="1110">
      <c r="A1110" s="2">
        <f>IFERROR(__xludf.DUMMYFUNCTION("""COMPUTED_VALUE"""),45044.00638755787)</f>
        <v>45044.00639</v>
      </c>
      <c r="B1110" s="1" t="str">
        <f>IFERROR(__xludf.DUMMYFUNCTION("""COMPUTED_VALUE"""),"India")</f>
        <v>India</v>
      </c>
      <c r="C1110" s="1">
        <f>IFERROR(__xludf.DUMMYFUNCTION("""COMPUTED_VALUE"""),440008.0)</f>
        <v>440008</v>
      </c>
      <c r="D1110" s="1" t="str">
        <f>IFERROR(__xludf.DUMMYFUNCTION("""COMPUTED_VALUE"""),"Female")</f>
        <v>Female</v>
      </c>
      <c r="E1110" s="1" t="str">
        <f>IFERROR(__xludf.DUMMYFUNCTION("""COMPUTED_VALUE"""),"Social Media like LinkedIn")</f>
        <v>Social Media like LinkedIn</v>
      </c>
      <c r="F1110" s="1" t="str">
        <f>IFERROR(__xludf.DUMMYFUNCTION("""COMPUTED_VALUE"""),"Yes, I will earn and do that")</f>
        <v>Yes, I will earn and do that</v>
      </c>
      <c r="G1110" s="1" t="str">
        <f>IFERROR(__xludf.DUMMYFUNCTION("""COMPUTED_VALUE"""),"Will work for 3 years or more")</f>
        <v>Will work for 3 years or more</v>
      </c>
      <c r="H1110" s="1" t="str">
        <f>IFERROR(__xludf.DUMMYFUNCTION("""COMPUTED_VALUE"""),"No")</f>
        <v>No</v>
      </c>
      <c r="I1110" s="1" t="str">
        <f>IFERROR(__xludf.DUMMYFUNCTION("""COMPUTED_VALUE"""),"Will NOT work for them")</f>
        <v>Will NOT work for them</v>
      </c>
      <c r="J1110" s="1">
        <f>IFERROR(__xludf.DUMMYFUNCTION("""COMPUTED_VALUE"""),5.0)</f>
        <v>5</v>
      </c>
      <c r="K1110" s="1" t="str">
        <f>IFERROR(__xludf.DUMMYFUNCTION("""COMPUTED_VALUE"""),"Fully Remote with Options to travel as and when needed")</f>
        <v>Fully Remote with Options to travel as and when needed</v>
      </c>
      <c r="L111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11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10" s="1" t="str">
        <f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1110" s="1" t="str">
        <f>IFERROR(__xludf.DUMMYFUNCTION("""COMPUTED_VALUE"""),"Manager who explains what is expected, sets a goal and helps achieve it")</f>
        <v>Manager who explains what is expected, sets a goal and helps achieve it</v>
      </c>
      <c r="P1110" s="1" t="str">
        <f>IFERROR(__xludf.DUMMYFUNCTION("""COMPUTED_VALUE"""),"Work with 2 to 3 people in my team")</f>
        <v>Work with 2 to 3 people in my team</v>
      </c>
      <c r="Q1110" s="1" t="str">
        <f>IFERROR(__xludf.DUMMYFUNCTION("""COMPUTED_VALUE"""),"Yes, I Understand this is gonna happen everywhere")</f>
        <v>Yes, I Understand this is gonna happen everywhere</v>
      </c>
      <c r="R1110" s="1" t="str">
        <f>IFERROR(__xludf.DUMMYFUNCTION("""COMPUTED_VALUE"""),"This will be hard to do, but if it is the right company I would try")</f>
        <v>This will be hard to do, but if it is the right company I would try</v>
      </c>
      <c r="S1110" s="1"/>
    </row>
    <row r="1111">
      <c r="A1111" s="2">
        <f>IFERROR(__xludf.DUMMYFUNCTION("""COMPUTED_VALUE"""),45044.00778545139)</f>
        <v>45044.00779</v>
      </c>
      <c r="B1111" s="1" t="str">
        <f>IFERROR(__xludf.DUMMYFUNCTION("""COMPUTED_VALUE"""),"India")</f>
        <v>India</v>
      </c>
      <c r="C1111" s="1">
        <f>IFERROR(__xludf.DUMMYFUNCTION("""COMPUTED_VALUE"""),803110.0)</f>
        <v>803110</v>
      </c>
      <c r="D1111" s="1" t="str">
        <f>IFERROR(__xludf.DUMMYFUNCTION("""COMPUTED_VALUE"""),"Male")</f>
        <v>Male</v>
      </c>
      <c r="E1111" s="1" t="str">
        <f>IFERROR(__xludf.DUMMYFUNCTION("""COMPUTED_VALUE"""),"People who have changed the world for better")</f>
        <v>People who have changed the world for better</v>
      </c>
      <c r="F1111" s="1" t="str">
        <f>IFERROR(__xludf.DUMMYFUNCTION("""COMPUTED_VALUE"""),"No, But if someone could bare the cost I will")</f>
        <v>No, But if someone could bare the cost I will</v>
      </c>
      <c r="G1111" s="1" t="str">
        <f>IFERROR(__xludf.DUMMYFUNCTION("""COMPUTED_VALUE"""),"No way")</f>
        <v>No way</v>
      </c>
      <c r="H1111" s="1" t="str">
        <f>IFERROR(__xludf.DUMMYFUNCTION("""COMPUTED_VALUE"""),"Yes")</f>
        <v>Yes</v>
      </c>
      <c r="I1111" s="1" t="str">
        <f>IFERROR(__xludf.DUMMYFUNCTION("""COMPUTED_VALUE"""),"Will work for them")</f>
        <v>Will work for them</v>
      </c>
      <c r="J1111" s="1">
        <f>IFERROR(__xludf.DUMMYFUNCTION("""COMPUTED_VALUE"""),7.0)</f>
        <v>7</v>
      </c>
      <c r="K1111" s="1" t="str">
        <f>IFERROR(__xludf.DUMMYFUNCTION("""COMPUTED_VALUE"""),"Hybrid Working Environment with more than 15 days a month at office")</f>
        <v>Hybrid Working Environment with more than 15 days a month at office</v>
      </c>
      <c r="L11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111" s="1" t="str">
        <f>IFERROR(__xludf.DUMMYFUNCTION("""COMPUTED_VALUE"""),"Teaching in any of the institutes/colleges/online or offline, Design and Develop amazing software, Entrepreneur or Start Up, I Want to sell things/Sales")</f>
        <v>Teaching in any of the institutes/colleges/online or offline, Design and Develop amazing software, Entrepreneur or Start Up, I Want to sell things/Sales</v>
      </c>
      <c r="O1111" s="1" t="str">
        <f>IFERROR(__xludf.DUMMYFUNCTION("""COMPUTED_VALUE"""),"Manager who sets targets and expects me to achieve it")</f>
        <v>Manager who sets targets and expects me to achieve it</v>
      </c>
      <c r="P1111" s="1" t="str">
        <f>IFERROR(__xludf.DUMMYFUNCTION("""COMPUTED_VALUE"""),"Work with 5 to 6 people in my team")</f>
        <v>Work with 5 to 6 people in my team</v>
      </c>
      <c r="Q1111" s="1" t="str">
        <f>IFERROR(__xludf.DUMMYFUNCTION("""COMPUTED_VALUE"""),"Yes, I Understand this is gonna happen everywhere")</f>
        <v>Yes, I Understand this is gonna happen everywhere</v>
      </c>
      <c r="R1111" s="1" t="str">
        <f>IFERROR(__xludf.DUMMYFUNCTION("""COMPUTED_VALUE"""),"This will be hard to do, but if it is the right company I would try")</f>
        <v>This will be hard to do, but if it is the right company I would try</v>
      </c>
      <c r="S1111" s="1"/>
    </row>
    <row r="1112">
      <c r="A1112" s="2">
        <f>IFERROR(__xludf.DUMMYFUNCTION("""COMPUTED_VALUE"""),45044.01019594907)</f>
        <v>45044.0102</v>
      </c>
      <c r="B1112" s="1" t="str">
        <f>IFERROR(__xludf.DUMMYFUNCTION("""COMPUTED_VALUE"""),"India")</f>
        <v>India</v>
      </c>
      <c r="C1112" s="1">
        <f>IFERROR(__xludf.DUMMYFUNCTION("""COMPUTED_VALUE"""),401303.0)</f>
        <v>401303</v>
      </c>
      <c r="D1112" s="1" t="str">
        <f>IFERROR(__xludf.DUMMYFUNCTION("""COMPUTED_VALUE"""),"Male")</f>
        <v>Male</v>
      </c>
      <c r="E1112" s="1" t="str">
        <f>IFERROR(__xludf.DUMMYFUNCTION("""COMPUTED_VALUE"""),"Influencers who had successful careers")</f>
        <v>Influencers who had successful careers</v>
      </c>
      <c r="F1112" s="1" t="str">
        <f>IFERROR(__xludf.DUMMYFUNCTION("""COMPUTED_VALUE"""),"No I would not be pursuing Higher Education outside of India")</f>
        <v>No I would not be pursuing Higher Education outside of India</v>
      </c>
      <c r="G1112" s="1" t="str">
        <f>IFERROR(__xludf.DUMMYFUNCTION("""COMPUTED_VALUE"""),"Will work for 3 years or more")</f>
        <v>Will work for 3 years or more</v>
      </c>
      <c r="H1112" s="1" t="str">
        <f>IFERROR(__xludf.DUMMYFUNCTION("""COMPUTED_VALUE"""),"Yes")</f>
        <v>Yes</v>
      </c>
      <c r="I1112" s="1" t="str">
        <f>IFERROR(__xludf.DUMMYFUNCTION("""COMPUTED_VALUE"""),"Will NOT work for them")</f>
        <v>Will NOT work for them</v>
      </c>
      <c r="J1112" s="1">
        <f>IFERROR(__xludf.DUMMYFUNCTION("""COMPUTED_VALUE"""),7.0)</f>
        <v>7</v>
      </c>
      <c r="K1112" s="1" t="str">
        <f>IFERROR(__xludf.DUMMYFUNCTION("""COMPUTED_VALUE"""),"Every Day Office Environment")</f>
        <v>Every Day Office Environment</v>
      </c>
      <c r="L11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12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112" s="1" t="str">
        <f>IFERROR(__xludf.DUMMYFUNCTION("""COMPUTED_VALUE"""),"Manager who explains what is expected, sets a goal and helps achieve it")</f>
        <v>Manager who explains what is expected, sets a goal and helps achieve it</v>
      </c>
      <c r="P111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112" s="1" t="str">
        <f>IFERROR(__xludf.DUMMYFUNCTION("""COMPUTED_VALUE"""),"Yes, I Understand this is gonna happen everywhere")</f>
        <v>Yes, I Understand this is gonna happen everywhere</v>
      </c>
      <c r="R1112" s="1" t="str">
        <f>IFERROR(__xludf.DUMMYFUNCTION("""COMPUTED_VALUE"""),"This will be hard to do, but if it is the right company I would try")</f>
        <v>This will be hard to do, but if it is the right company I would try</v>
      </c>
      <c r="S1112" s="1"/>
    </row>
    <row r="1113">
      <c r="A1113" s="2">
        <f>IFERROR(__xludf.DUMMYFUNCTION("""COMPUTED_VALUE"""),45044.01045297454)</f>
        <v>45044.01045</v>
      </c>
      <c r="B1113" s="1" t="str">
        <f>IFERROR(__xludf.DUMMYFUNCTION("""COMPUTED_VALUE"""),"United States of America")</f>
        <v>United States of America</v>
      </c>
      <c r="C1113" s="1">
        <f>IFERROR(__xludf.DUMMYFUNCTION("""COMPUTED_VALUE"""),90001.0)</f>
        <v>90001</v>
      </c>
      <c r="D1113" s="1" t="str">
        <f>IFERROR(__xludf.DUMMYFUNCTION("""COMPUTED_VALUE"""),"Male")</f>
        <v>Male</v>
      </c>
      <c r="E1113" s="1" t="str">
        <f>IFERROR(__xludf.DUMMYFUNCTION("""COMPUTED_VALUE"""),"Influencers who had successful careers")</f>
        <v>Influencers who had successful careers</v>
      </c>
      <c r="F1113" s="1" t="str">
        <f>IFERROR(__xludf.DUMMYFUNCTION("""COMPUTED_VALUE"""),"No I would not be pursuing Higher Education outside of India")</f>
        <v>No I would not be pursuing Higher Education outside of India</v>
      </c>
      <c r="G1113" s="1" t="str">
        <f>IFERROR(__xludf.DUMMYFUNCTION("""COMPUTED_VALUE"""),"This will be hard to do, but if it is the right company I would try")</f>
        <v>This will be hard to do, but if it is the right company I would try</v>
      </c>
      <c r="H1113" s="1" t="str">
        <f>IFERROR(__xludf.DUMMYFUNCTION("""COMPUTED_VALUE"""),"No")</f>
        <v>No</v>
      </c>
      <c r="I1113" s="1" t="str">
        <f>IFERROR(__xludf.DUMMYFUNCTION("""COMPUTED_VALUE"""),"Will NOT work for them")</f>
        <v>Will NOT work for them</v>
      </c>
      <c r="J1113" s="1">
        <f>IFERROR(__xludf.DUMMYFUNCTION("""COMPUTED_VALUE"""),9.0)</f>
        <v>9</v>
      </c>
      <c r="K1113" s="1" t="str">
        <f>IFERROR(__xludf.DUMMYFUNCTION("""COMPUTED_VALUE"""),"Every Day Office Environment")</f>
        <v>Every Day Office Environment</v>
      </c>
      <c r="L1113" s="1" t="str">
        <f>IFERROR(__xludf.DUMMYFUNCTION("""COMPUTED_VALUE"""),"Employer who appreciates learning and enables that environment")</f>
        <v>Employer who appreciates learning and enables that environment</v>
      </c>
      <c r="M111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13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113" s="1" t="str">
        <f>IFERROR(__xludf.DUMMYFUNCTION("""COMPUTED_VALUE"""),"Manager who explains what is expected, sets a goal and helps achieve it")</f>
        <v>Manager who explains what is expected, sets a goal and helps achieve it</v>
      </c>
      <c r="P1113" s="1" t="str">
        <f>IFERROR(__xludf.DUMMYFUNCTION("""COMPUTED_VALUE"""),"Work with 7 to 10 or more people in my team")</f>
        <v>Work with 7 to 10 or more people in my team</v>
      </c>
      <c r="Q1113" s="1" t="str">
        <f>IFERROR(__xludf.DUMMYFUNCTION("""COMPUTED_VALUE"""),"Yes")</f>
        <v>Yes</v>
      </c>
      <c r="R1113" s="1" t="str">
        <f>IFERROR(__xludf.DUMMYFUNCTION("""COMPUTED_VALUE"""),"Will work for 7 years or more")</f>
        <v>Will work for 7 years or more</v>
      </c>
      <c r="S1113" s="1"/>
    </row>
    <row r="1114">
      <c r="A1114" s="2">
        <f>IFERROR(__xludf.DUMMYFUNCTION("""COMPUTED_VALUE"""),45044.01074880787)</f>
        <v>45044.01075</v>
      </c>
      <c r="B1114" s="1" t="str">
        <f>IFERROR(__xludf.DUMMYFUNCTION("""COMPUTED_VALUE"""),"India")</f>
        <v>India</v>
      </c>
      <c r="C1114" s="1">
        <f>IFERROR(__xludf.DUMMYFUNCTION("""COMPUTED_VALUE"""),281001.0)</f>
        <v>281001</v>
      </c>
      <c r="D1114" s="1" t="str">
        <f>IFERROR(__xludf.DUMMYFUNCTION("""COMPUTED_VALUE"""),"Male")</f>
        <v>Male</v>
      </c>
      <c r="E1114" s="1" t="str">
        <f>IFERROR(__xludf.DUMMYFUNCTION("""COMPUTED_VALUE"""),"People from my circle, but not family members")</f>
        <v>People from my circle, but not family members</v>
      </c>
      <c r="F1114" s="1" t="str">
        <f>IFERROR(__xludf.DUMMYFUNCTION("""COMPUTED_VALUE"""),"No I would not be pursuing Higher Education outside of India")</f>
        <v>No I would not be pursuing Higher Education outside of India</v>
      </c>
      <c r="G1114" s="1" t="str">
        <f>IFERROR(__xludf.DUMMYFUNCTION("""COMPUTED_VALUE"""),"This will be hard to do, but if it is the right company I would try")</f>
        <v>This will be hard to do, but if it is the right company I would try</v>
      </c>
      <c r="H1114" s="1" t="str">
        <f>IFERROR(__xludf.DUMMYFUNCTION("""COMPUTED_VALUE"""),"No")</f>
        <v>No</v>
      </c>
      <c r="I1114" s="1" t="str">
        <f>IFERROR(__xludf.DUMMYFUNCTION("""COMPUTED_VALUE"""),"Will NOT work for them")</f>
        <v>Will NOT work for them</v>
      </c>
      <c r="J1114" s="1">
        <f>IFERROR(__xludf.DUMMYFUNCTION("""COMPUTED_VALUE"""),8.0)</f>
        <v>8</v>
      </c>
      <c r="K1114" s="1" t="str">
        <f>IFERROR(__xludf.DUMMYFUNCTION("""COMPUTED_VALUE"""),"Fully Remote with Options to travel as and when needed")</f>
        <v>Fully Remote with Options to travel as and when needed</v>
      </c>
      <c r="L1114" s="1" t="str">
        <f>IFERROR(__xludf.DUMMYFUNCTION("""COMPUTED_VALUE"""),"Employer who appreciates learning and enables that environment")</f>
        <v>Employer who appreciates learning and enables that environment</v>
      </c>
      <c r="M111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14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114" s="1" t="str">
        <f>IFERROR(__xludf.DUMMYFUNCTION("""COMPUTED_VALUE"""),"Manager who explains what is expected, sets a goal and helps achieve it")</f>
        <v>Manager who explains what is expected, sets a goal and helps achieve it</v>
      </c>
      <c r="P1114" s="1" t="str">
        <f>IFERROR(__xludf.DUMMYFUNCTION("""COMPUTED_VALUE"""),"Work with 2 to 3 people in my team")</f>
        <v>Work with 2 to 3 people in my team</v>
      </c>
      <c r="Q1114" s="1" t="str">
        <f>IFERROR(__xludf.DUMMYFUNCTION("""COMPUTED_VALUE"""),"Yes, I Understand this is gonna happen everywhere")</f>
        <v>Yes, I Understand this is gonna happen everywhere</v>
      </c>
      <c r="R1114" s="1" t="str">
        <f>IFERROR(__xludf.DUMMYFUNCTION("""COMPUTED_VALUE"""),"This will be hard to do, but if it is the right company I would try")</f>
        <v>This will be hard to do, but if it is the right company I would try</v>
      </c>
      <c r="S1114" s="1"/>
    </row>
    <row r="1115">
      <c r="A1115" s="2">
        <f>IFERROR(__xludf.DUMMYFUNCTION("""COMPUTED_VALUE"""),45044.011711168976)</f>
        <v>45044.01171</v>
      </c>
      <c r="B1115" s="1" t="str">
        <f>IFERROR(__xludf.DUMMYFUNCTION("""COMPUTED_VALUE"""),"India")</f>
        <v>India</v>
      </c>
      <c r="C1115" s="1">
        <f>IFERROR(__xludf.DUMMYFUNCTION("""COMPUTED_VALUE"""),440018.0)</f>
        <v>440018</v>
      </c>
      <c r="D1115" s="1" t="str">
        <f>IFERROR(__xludf.DUMMYFUNCTION("""COMPUTED_VALUE"""),"Male")</f>
        <v>Male</v>
      </c>
      <c r="E1115" s="1" t="str">
        <f>IFERROR(__xludf.DUMMYFUNCTION("""COMPUTED_VALUE"""),"Influencers who had successful careers")</f>
        <v>Influencers who had successful careers</v>
      </c>
      <c r="F1115" s="1" t="str">
        <f>IFERROR(__xludf.DUMMYFUNCTION("""COMPUTED_VALUE"""),"Yes, I will earn and do that")</f>
        <v>Yes, I will earn and do that</v>
      </c>
      <c r="G1115" s="1" t="str">
        <f>IFERROR(__xludf.DUMMYFUNCTION("""COMPUTED_VALUE"""),"This will be hard to do, but if it is the right company I would try")</f>
        <v>This will be hard to do, but if it is the right company I would try</v>
      </c>
      <c r="H1115" s="1" t="str">
        <f>IFERROR(__xludf.DUMMYFUNCTION("""COMPUTED_VALUE"""),"Yes")</f>
        <v>Yes</v>
      </c>
      <c r="I1115" s="1" t="str">
        <f>IFERROR(__xludf.DUMMYFUNCTION("""COMPUTED_VALUE"""),"Will NOT work for them")</f>
        <v>Will NOT work for them</v>
      </c>
      <c r="J1115" s="1">
        <f>IFERROR(__xludf.DUMMYFUNCTION("""COMPUTED_VALUE"""),2.0)</f>
        <v>2</v>
      </c>
      <c r="K1115" s="1" t="str">
        <f>IFERROR(__xludf.DUMMYFUNCTION("""COMPUTED_VALUE"""),"Hybrid Working Environment with more than 15 days a month at office")</f>
        <v>Hybrid Working Environment with more than 15 days a month at office</v>
      </c>
      <c r="L11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15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115" s="1" t="str">
        <f>IFERROR(__xludf.DUMMYFUNCTION("""COMPUTED_VALUE"""),"Manager who explains what is expected, sets a goal and helps achieve it")</f>
        <v>Manager who explains what is expected, sets a goal and helps achieve it</v>
      </c>
      <c r="P1115" s="1" t="str">
        <f>IFERROR(__xludf.DUMMYFUNCTION("""COMPUTED_VALUE"""),"Work with more than 10 people in my team")</f>
        <v>Work with more than 10 people in my team</v>
      </c>
      <c r="Q1115" s="1" t="str">
        <f>IFERROR(__xludf.DUMMYFUNCTION("""COMPUTED_VALUE"""),"Yes, I Understand this is gonna happen everywhere")</f>
        <v>Yes, I Understand this is gonna happen everywhere</v>
      </c>
      <c r="R1115" s="1" t="str">
        <f>IFERROR(__xludf.DUMMYFUNCTION("""COMPUTED_VALUE"""),"No way")</f>
        <v>No way</v>
      </c>
      <c r="S1115" s="1"/>
    </row>
    <row r="1116">
      <c r="A1116" s="2">
        <f>IFERROR(__xludf.DUMMYFUNCTION("""COMPUTED_VALUE"""),45044.01636204861)</f>
        <v>45044.01636</v>
      </c>
      <c r="B1116" s="1" t="str">
        <f>IFERROR(__xludf.DUMMYFUNCTION("""COMPUTED_VALUE"""),"India")</f>
        <v>India</v>
      </c>
      <c r="C1116" s="1">
        <f>IFERROR(__xludf.DUMMYFUNCTION("""COMPUTED_VALUE"""),760004.0)</f>
        <v>760004</v>
      </c>
      <c r="D1116" s="1" t="str">
        <f>IFERROR(__xludf.DUMMYFUNCTION("""COMPUTED_VALUE"""),"Male")</f>
        <v>Male</v>
      </c>
      <c r="E1116" s="1" t="str">
        <f>IFERROR(__xludf.DUMMYFUNCTION("""COMPUTED_VALUE"""),"My Parents")</f>
        <v>My Parents</v>
      </c>
      <c r="F1116" s="1" t="str">
        <f>IFERROR(__xludf.DUMMYFUNCTION("""COMPUTED_VALUE"""),"No, But if someone could bare the cost I will")</f>
        <v>No, But if someone could bare the cost I will</v>
      </c>
      <c r="G1116" s="1" t="str">
        <f>IFERROR(__xludf.DUMMYFUNCTION("""COMPUTED_VALUE"""),"This will be hard to do, but if it is the right company I would try")</f>
        <v>This will be hard to do, but if it is the right company I would try</v>
      </c>
      <c r="H1116" s="1" t="str">
        <f>IFERROR(__xludf.DUMMYFUNCTION("""COMPUTED_VALUE"""),"No")</f>
        <v>No</v>
      </c>
      <c r="I1116" s="1" t="str">
        <f>IFERROR(__xludf.DUMMYFUNCTION("""COMPUTED_VALUE"""),"Will NOT work for them")</f>
        <v>Will NOT work for them</v>
      </c>
      <c r="J1116" s="1">
        <f>IFERROR(__xludf.DUMMYFUNCTION("""COMPUTED_VALUE"""),1.0)</f>
        <v>1</v>
      </c>
      <c r="K1116" s="1" t="str">
        <f>IFERROR(__xludf.DUMMYFUNCTION("""COMPUTED_VALUE"""),"Hybrid Working Environment with more than 15 days a month at office")</f>
        <v>Hybrid Working Environment with more than 15 days a month at office</v>
      </c>
      <c r="L11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16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1116" s="1" t="str">
        <f>IFERROR(__xludf.DUMMYFUNCTION("""COMPUTED_VALUE"""),"Manager who explains what is expected, sets a goal and helps achieve it")</f>
        <v>Manager who explains what is expected, sets a goal and helps achieve it</v>
      </c>
      <c r="P1116" s="1" t="str">
        <f>IFERROR(__xludf.DUMMYFUNCTION("""COMPUTED_VALUE"""),"Work alone")</f>
        <v>Work alone</v>
      </c>
      <c r="Q1116" s="1" t="str">
        <f>IFERROR(__xludf.DUMMYFUNCTION("""COMPUTED_VALUE"""),"No")</f>
        <v>No</v>
      </c>
      <c r="R1116" s="1" t="str">
        <f>IFERROR(__xludf.DUMMYFUNCTION("""COMPUTED_VALUE"""),"This will be hard to do, but if it is the right company I would try")</f>
        <v>This will be hard to do, but if it is the right company I would try</v>
      </c>
      <c r="S1116" s="1"/>
    </row>
    <row r="1117">
      <c r="A1117" s="2">
        <f>IFERROR(__xludf.DUMMYFUNCTION("""COMPUTED_VALUE"""),45044.02011416666)</f>
        <v>45044.02011</v>
      </c>
      <c r="B1117" s="1" t="str">
        <f>IFERROR(__xludf.DUMMYFUNCTION("""COMPUTED_VALUE"""),"India")</f>
        <v>India</v>
      </c>
      <c r="C1117" s="1">
        <f>IFERROR(__xludf.DUMMYFUNCTION("""COMPUTED_VALUE"""),440008.0)</f>
        <v>440008</v>
      </c>
      <c r="D1117" s="1" t="str">
        <f>IFERROR(__xludf.DUMMYFUNCTION("""COMPUTED_VALUE"""),"Female")</f>
        <v>Female</v>
      </c>
      <c r="E1117" s="1" t="str">
        <f>IFERROR(__xludf.DUMMYFUNCTION("""COMPUTED_VALUE"""),"My Parents")</f>
        <v>My Parents</v>
      </c>
      <c r="F1117" s="1" t="str">
        <f>IFERROR(__xludf.DUMMYFUNCTION("""COMPUTED_VALUE"""),"No, But if someone could bare the cost I will")</f>
        <v>No, But if someone could bare the cost I will</v>
      </c>
      <c r="G1117" s="1" t="str">
        <f>IFERROR(__xludf.DUMMYFUNCTION("""COMPUTED_VALUE"""),"This will be hard to do, but if it is the right company I would try")</f>
        <v>This will be hard to do, but if it is the right company I would try</v>
      </c>
      <c r="H1117" s="1" t="str">
        <f>IFERROR(__xludf.DUMMYFUNCTION("""COMPUTED_VALUE"""),"Yes")</f>
        <v>Yes</v>
      </c>
      <c r="I1117" s="1" t="str">
        <f>IFERROR(__xludf.DUMMYFUNCTION("""COMPUTED_VALUE"""),"Will NOT work for them")</f>
        <v>Will NOT work for them</v>
      </c>
      <c r="J1117" s="1">
        <f>IFERROR(__xludf.DUMMYFUNCTION("""COMPUTED_VALUE"""),7.0)</f>
        <v>7</v>
      </c>
      <c r="K1117" s="1" t="str">
        <f>IFERROR(__xludf.DUMMYFUNCTION("""COMPUTED_VALUE"""),"Fully Remote with Options to travel as and when needed")</f>
        <v>Fully Remote with Options to travel as and when needed</v>
      </c>
      <c r="L11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7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117" s="1" t="str">
        <f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1117" s="1" t="str">
        <f>IFERROR(__xludf.DUMMYFUNCTION("""COMPUTED_VALUE"""),"Manager who sets goal and helps me achieve it")</f>
        <v>Manager who sets goal and helps me achieve it</v>
      </c>
      <c r="P1117" s="1" t="str">
        <f>IFERROR(__xludf.DUMMYFUNCTION("""COMPUTED_VALUE"""),"Work with 2 to 3 people in my team")</f>
        <v>Work with 2 to 3 people in my team</v>
      </c>
      <c r="Q1117" s="1" t="str">
        <f>IFERROR(__xludf.DUMMYFUNCTION("""COMPUTED_VALUE"""),"No")</f>
        <v>No</v>
      </c>
      <c r="R1117" s="1" t="str">
        <f>IFERROR(__xludf.DUMMYFUNCTION("""COMPUTED_VALUE"""),"This will be hard to do, but if it is the right company I would try")</f>
        <v>This will be hard to do, but if it is the right company I would try</v>
      </c>
      <c r="S1117" s="1"/>
    </row>
    <row r="1118">
      <c r="A1118" s="2">
        <f>IFERROR(__xludf.DUMMYFUNCTION("""COMPUTED_VALUE"""),45044.03182614583)</f>
        <v>45044.03183</v>
      </c>
      <c r="B1118" s="1" t="str">
        <f>IFERROR(__xludf.DUMMYFUNCTION("""COMPUTED_VALUE"""),"India")</f>
        <v>India</v>
      </c>
      <c r="C1118" s="1">
        <f>IFERROR(__xludf.DUMMYFUNCTION("""COMPUTED_VALUE"""),560100.0)</f>
        <v>560100</v>
      </c>
      <c r="D1118" s="1" t="str">
        <f>IFERROR(__xludf.DUMMYFUNCTION("""COMPUTED_VALUE"""),"Female")</f>
        <v>Female</v>
      </c>
      <c r="E1118" s="1" t="str">
        <f>IFERROR(__xludf.DUMMYFUNCTION("""COMPUTED_VALUE"""),"Influencers who had successful careers")</f>
        <v>Influencers who had successful careers</v>
      </c>
      <c r="F1118" s="1" t="str">
        <f>IFERROR(__xludf.DUMMYFUNCTION("""COMPUTED_VALUE"""),"Yes, I will earn and do that")</f>
        <v>Yes, I will earn and do that</v>
      </c>
      <c r="G1118" s="1" t="str">
        <f>IFERROR(__xludf.DUMMYFUNCTION("""COMPUTED_VALUE"""),"Will work for 3 years or more")</f>
        <v>Will work for 3 years or more</v>
      </c>
      <c r="H1118" s="1" t="str">
        <f>IFERROR(__xludf.DUMMYFUNCTION("""COMPUTED_VALUE"""),"Yes")</f>
        <v>Yes</v>
      </c>
      <c r="I1118" s="1" t="str">
        <f>IFERROR(__xludf.DUMMYFUNCTION("""COMPUTED_VALUE"""),"Will work for them")</f>
        <v>Will work for them</v>
      </c>
      <c r="J1118" s="1">
        <f>IFERROR(__xludf.DUMMYFUNCTION("""COMPUTED_VALUE"""),5.0)</f>
        <v>5</v>
      </c>
      <c r="K1118" s="1" t="str">
        <f>IFERROR(__xludf.DUMMYFUNCTION("""COMPUTED_VALUE"""),"Hybrid Working Environment with less than 3 days a month at office")</f>
        <v>Hybrid Working Environment with less than 3 days a month at office</v>
      </c>
      <c r="L1118" s="1" t="str">
        <f>IFERROR(__xludf.DUMMYFUNCTION("""COMPUTED_VALUE"""),"Employer who appreciates learning and enables that environment")</f>
        <v>Employer who appreciates learning and enables that environment</v>
      </c>
      <c r="M11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1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118" s="1" t="str">
        <f>IFERROR(__xludf.DUMMYFUNCTION("""COMPUTED_VALUE"""),"Manager who explains what is expected, sets a goal and helps achieve it")</f>
        <v>Manager who explains what is expected, sets a goal and helps achieve it</v>
      </c>
      <c r="P1118" s="1" t="str">
        <f>IFERROR(__xludf.DUMMYFUNCTION("""COMPUTED_VALUE"""),"Work with 5 to 6 people in my team")</f>
        <v>Work with 5 to 6 people in my team</v>
      </c>
      <c r="Q1118" s="1" t="str">
        <f>IFERROR(__xludf.DUMMYFUNCTION("""COMPUTED_VALUE"""),"No")</f>
        <v>No</v>
      </c>
      <c r="R1118" s="1" t="str">
        <f>IFERROR(__xludf.DUMMYFUNCTION("""COMPUTED_VALUE"""),"Will work for 7 years or more")</f>
        <v>Will work for 7 years or more</v>
      </c>
      <c r="S1118" s="1"/>
    </row>
    <row r="1119">
      <c r="A1119" s="2">
        <f>IFERROR(__xludf.DUMMYFUNCTION("""COMPUTED_VALUE"""),45044.0319816088)</f>
        <v>45044.03198</v>
      </c>
      <c r="B1119" s="1" t="str">
        <f>IFERROR(__xludf.DUMMYFUNCTION("""COMPUTED_VALUE"""),"India")</f>
        <v>India</v>
      </c>
      <c r="C1119" s="1">
        <f>IFERROR(__xludf.DUMMYFUNCTION("""COMPUTED_VALUE"""),440024.0)</f>
        <v>440024</v>
      </c>
      <c r="D1119" s="1" t="str">
        <f>IFERROR(__xludf.DUMMYFUNCTION("""COMPUTED_VALUE"""),"Female")</f>
        <v>Female</v>
      </c>
      <c r="E1119" s="1" t="str">
        <f>IFERROR(__xludf.DUMMYFUNCTION("""COMPUTED_VALUE"""),"Influencers who had successful careers")</f>
        <v>Influencers who had successful careers</v>
      </c>
      <c r="F1119" s="1" t="str">
        <f>IFERROR(__xludf.DUMMYFUNCTION("""COMPUTED_VALUE"""),"Yes, I will earn and do that")</f>
        <v>Yes, I will earn and do that</v>
      </c>
      <c r="G1119" s="1" t="str">
        <f>IFERROR(__xludf.DUMMYFUNCTION("""COMPUTED_VALUE"""),"This will be hard to do, but if it is the right company I would try")</f>
        <v>This will be hard to do, but if it is the right company I would try</v>
      </c>
      <c r="H1119" s="1" t="str">
        <f>IFERROR(__xludf.DUMMYFUNCTION("""COMPUTED_VALUE"""),"No")</f>
        <v>No</v>
      </c>
      <c r="I1119" s="1" t="str">
        <f>IFERROR(__xludf.DUMMYFUNCTION("""COMPUTED_VALUE"""),"Will NOT work for them")</f>
        <v>Will NOT work for them</v>
      </c>
      <c r="J1119" s="1">
        <f>IFERROR(__xludf.DUMMYFUNCTION("""COMPUTED_VALUE"""),6.0)</f>
        <v>6</v>
      </c>
      <c r="K1119" s="1" t="str">
        <f>IFERROR(__xludf.DUMMYFUNCTION("""COMPUTED_VALUE"""),"Hybrid Working Environment with more than 15 days a month at office")</f>
        <v>Hybrid Working Environment with more than 15 days a month at office</v>
      </c>
      <c r="L1119" s="1" t="str">
        <f>IFERROR(__xludf.DUMMYFUNCTION("""COMPUTED_VALUE"""),"Employer who rewards learning and enables that environment")</f>
        <v>Employer who rewards learning and enables that environment</v>
      </c>
      <c r="M111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19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1119" s="1" t="str">
        <f>IFERROR(__xludf.DUMMYFUNCTION("""COMPUTED_VALUE"""),"Manager who explains what is expected, sets a goal and helps achieve it")</f>
        <v>Manager who explains what is expected, sets a goal and helps achieve it</v>
      </c>
      <c r="P1119" s="1" t="str">
        <f>IFERROR(__xludf.DUMMYFUNCTION("""COMPUTED_VALUE"""),"Work with 5 to 6 people in my team")</f>
        <v>Work with 5 to 6 people in my team</v>
      </c>
      <c r="Q1119" s="1" t="str">
        <f>IFERROR(__xludf.DUMMYFUNCTION("""COMPUTED_VALUE"""),"No")</f>
        <v>No</v>
      </c>
      <c r="R1119" s="1" t="str">
        <f>IFERROR(__xludf.DUMMYFUNCTION("""COMPUTED_VALUE"""),"This will be hard to do, but if it is the right company I would try")</f>
        <v>This will be hard to do, but if it is the right company I would try</v>
      </c>
      <c r="S1119" s="1"/>
    </row>
    <row r="1120">
      <c r="A1120" s="2">
        <f>IFERROR(__xludf.DUMMYFUNCTION("""COMPUTED_VALUE"""),45044.043995995366)</f>
        <v>45044.044</v>
      </c>
      <c r="B1120" s="1" t="str">
        <f>IFERROR(__xludf.DUMMYFUNCTION("""COMPUTED_VALUE"""),"India")</f>
        <v>India</v>
      </c>
      <c r="C1120" s="1">
        <f>IFERROR(__xludf.DUMMYFUNCTION("""COMPUTED_VALUE"""),121009.0)</f>
        <v>121009</v>
      </c>
      <c r="D1120" s="1" t="str">
        <f>IFERROR(__xludf.DUMMYFUNCTION("""COMPUTED_VALUE"""),"Female")</f>
        <v>Female</v>
      </c>
      <c r="E1120" s="1" t="str">
        <f>IFERROR(__xludf.DUMMYFUNCTION("""COMPUTED_VALUE"""),"My Parents")</f>
        <v>My Parents</v>
      </c>
      <c r="F1120" s="1" t="str">
        <f>IFERROR(__xludf.DUMMYFUNCTION("""COMPUTED_VALUE"""),"Yes, I will earn and do that")</f>
        <v>Yes, I will earn and do that</v>
      </c>
      <c r="G1120" s="1" t="str">
        <f>IFERROR(__xludf.DUMMYFUNCTION("""COMPUTED_VALUE"""),"This will be hard to do, but if it is the right company I would try")</f>
        <v>This will be hard to do, but if it is the right company I would try</v>
      </c>
      <c r="H1120" s="1" t="str">
        <f>IFERROR(__xludf.DUMMYFUNCTION("""COMPUTED_VALUE"""),"No")</f>
        <v>No</v>
      </c>
      <c r="I1120" s="1" t="str">
        <f>IFERROR(__xludf.DUMMYFUNCTION("""COMPUTED_VALUE"""),"Will NOT work for them")</f>
        <v>Will NOT work for them</v>
      </c>
      <c r="J1120" s="1">
        <f>IFERROR(__xludf.DUMMYFUNCTION("""COMPUTED_VALUE"""),2.0)</f>
        <v>2</v>
      </c>
      <c r="K1120" s="1" t="str">
        <f>IFERROR(__xludf.DUMMYFUNCTION("""COMPUTED_VALUE"""),"Every Day Office Environment")</f>
        <v>Every Day Office Environment</v>
      </c>
      <c r="L1120" s="1" t="str">
        <f>IFERROR(__xludf.DUMMYFUNCTION("""COMPUTED_VALUE"""),"Employer who appreciates learning and enables that environment")</f>
        <v>Employer who appreciates learning and enables that environment</v>
      </c>
      <c r="M112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20" s="1" t="str">
        <f>IFERROR(__xludf.DUMMYFUNCTION("""COMPUTED_VALUE"""),"Design and Creative strategy in any company, Business Operations in any organization, Look deeply into Data and generate insights, Become a content Creator in some platform")</f>
        <v>Design and Creative strategy in any company, Business Operations in any organization, Look deeply into Data and generate insights, Become a content Creator in some platform</v>
      </c>
      <c r="O1120" s="1" t="str">
        <f>IFERROR(__xludf.DUMMYFUNCTION("""COMPUTED_VALUE"""),"Manager who explains what is expected, sets a goal and helps achieve it")</f>
        <v>Manager who explains what is expected, sets a goal and helps achieve it</v>
      </c>
      <c r="P1120" s="1" t="str">
        <f>IFERROR(__xludf.DUMMYFUNCTION("""COMPUTED_VALUE"""),"Work with 2 to 3 people in my team")</f>
        <v>Work with 2 to 3 people in my team</v>
      </c>
      <c r="Q1120" s="1" t="str">
        <f>IFERROR(__xludf.DUMMYFUNCTION("""COMPUTED_VALUE"""),"Yes")</f>
        <v>Yes</v>
      </c>
      <c r="R1120" s="1" t="str">
        <f>IFERROR(__xludf.DUMMYFUNCTION("""COMPUTED_VALUE"""),"This will be hard to do, but if it is the right company I would try")</f>
        <v>This will be hard to do, but if it is the right company I would try</v>
      </c>
      <c r="S1120" s="1"/>
    </row>
    <row r="1121">
      <c r="A1121" s="2">
        <f>IFERROR(__xludf.DUMMYFUNCTION("""COMPUTED_VALUE"""),45044.04881974537)</f>
        <v>45044.04882</v>
      </c>
      <c r="B1121" s="1" t="str">
        <f>IFERROR(__xludf.DUMMYFUNCTION("""COMPUTED_VALUE"""),"India")</f>
        <v>India</v>
      </c>
      <c r="C1121" s="1">
        <f>IFERROR(__xludf.DUMMYFUNCTION("""COMPUTED_VALUE"""),490023.0)</f>
        <v>490023</v>
      </c>
      <c r="D1121" s="1" t="str">
        <f>IFERROR(__xludf.DUMMYFUNCTION("""COMPUTED_VALUE"""),"Male")</f>
        <v>Male</v>
      </c>
      <c r="E1121" s="1" t="str">
        <f>IFERROR(__xludf.DUMMYFUNCTION("""COMPUTED_VALUE"""),"People who have changed the world for better")</f>
        <v>People who have changed the world for better</v>
      </c>
      <c r="F1121" s="1" t="str">
        <f>IFERROR(__xludf.DUMMYFUNCTION("""COMPUTED_VALUE"""),"No I would not be pursuing Higher Education outside of India")</f>
        <v>No I would not be pursuing Higher Education outside of India</v>
      </c>
      <c r="G1121" s="1" t="str">
        <f>IFERROR(__xludf.DUMMYFUNCTION("""COMPUTED_VALUE"""),"Will work for 3 years or more")</f>
        <v>Will work for 3 years or more</v>
      </c>
      <c r="H1121" s="1" t="str">
        <f>IFERROR(__xludf.DUMMYFUNCTION("""COMPUTED_VALUE"""),"No")</f>
        <v>No</v>
      </c>
      <c r="I1121" s="1" t="str">
        <f>IFERROR(__xludf.DUMMYFUNCTION("""COMPUTED_VALUE"""),"Will work for them")</f>
        <v>Will work for them</v>
      </c>
      <c r="J1121" s="1">
        <f>IFERROR(__xludf.DUMMYFUNCTION("""COMPUTED_VALUE"""),8.0)</f>
        <v>8</v>
      </c>
      <c r="K1121" s="1" t="str">
        <f>IFERROR(__xludf.DUMMYFUNCTION("""COMPUTED_VALUE"""),"Hybrid Working Environment with more than 15 days a month at office")</f>
        <v>Hybrid Working Environment with more than 15 days a month at office</v>
      </c>
      <c r="L11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2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21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121" s="1" t="str">
        <f>IFERROR(__xludf.DUMMYFUNCTION("""COMPUTED_VALUE"""),"Manager who explains what is expected, sets a goal and helps achieve it")</f>
        <v>Manager who explains what is expected, sets a goal and helps achieve it</v>
      </c>
      <c r="P1121" s="1" t="str">
        <f>IFERROR(__xludf.DUMMYFUNCTION("""COMPUTED_VALUE"""),"Work with 2 to 3 people in my team, Work with 5 to 6 people in my team")</f>
        <v>Work with 2 to 3 people in my team, Work with 5 to 6 people in my team</v>
      </c>
      <c r="Q1121" s="1" t="str">
        <f>IFERROR(__xludf.DUMMYFUNCTION("""COMPUTED_VALUE"""),"Yes")</f>
        <v>Yes</v>
      </c>
      <c r="R1121" s="1" t="str">
        <f>IFERROR(__xludf.DUMMYFUNCTION("""COMPUTED_VALUE"""),"Will work for 7 years or more")</f>
        <v>Will work for 7 years or more</v>
      </c>
      <c r="S1121" s="1"/>
    </row>
    <row r="1122">
      <c r="A1122" s="2">
        <f>IFERROR(__xludf.DUMMYFUNCTION("""COMPUTED_VALUE"""),45044.049911967595)</f>
        <v>45044.04991</v>
      </c>
      <c r="B1122" s="1" t="str">
        <f>IFERROR(__xludf.DUMMYFUNCTION("""COMPUTED_VALUE"""),"India")</f>
        <v>India</v>
      </c>
      <c r="C1122" s="1">
        <f>IFERROR(__xludf.DUMMYFUNCTION("""COMPUTED_VALUE"""),500062.0)</f>
        <v>500062</v>
      </c>
      <c r="D1122" s="1" t="str">
        <f>IFERROR(__xludf.DUMMYFUNCTION("""COMPUTED_VALUE"""),"Female")</f>
        <v>Female</v>
      </c>
      <c r="E1122" s="1" t="str">
        <f>IFERROR(__xludf.DUMMYFUNCTION("""COMPUTED_VALUE"""),"My Parents")</f>
        <v>My Parents</v>
      </c>
      <c r="F1122" s="1" t="str">
        <f>IFERROR(__xludf.DUMMYFUNCTION("""COMPUTED_VALUE"""),"Yes, I will earn and do that")</f>
        <v>Yes, I will earn and do that</v>
      </c>
      <c r="G1122" s="1" t="str">
        <f>IFERROR(__xludf.DUMMYFUNCTION("""COMPUTED_VALUE"""),"This will be hard to do, but if it is the right company I would try")</f>
        <v>This will be hard to do, but if it is the right company I would try</v>
      </c>
      <c r="H1122" s="1" t="str">
        <f>IFERROR(__xludf.DUMMYFUNCTION("""COMPUTED_VALUE"""),"No")</f>
        <v>No</v>
      </c>
      <c r="I1122" s="1" t="str">
        <f>IFERROR(__xludf.DUMMYFUNCTION("""COMPUTED_VALUE"""),"Will NOT work for them")</f>
        <v>Will NOT work for them</v>
      </c>
      <c r="J1122" s="1">
        <f>IFERROR(__xludf.DUMMYFUNCTION("""COMPUTED_VALUE"""),5.0)</f>
        <v>5</v>
      </c>
      <c r="K1122" s="1" t="str">
        <f>IFERROR(__xludf.DUMMYFUNCTION("""COMPUTED_VALUE"""),"Hybrid Working Environment with less than 3 days a month at office")</f>
        <v>Hybrid Working Environment with less than 3 days a month at office</v>
      </c>
      <c r="L1122" s="1" t="str">
        <f>IFERROR(__xludf.DUMMYFUNCTION("""COMPUTED_VALUE"""),"Employer who appreciates learning and enables that environment")</f>
        <v>Employer who appreciates learning and enables that environment</v>
      </c>
      <c r="M11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2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122" s="1" t="str">
        <f>IFERROR(__xludf.DUMMYFUNCTION("""COMPUTED_VALUE"""),"Manager who clearly describes what she/he needs")</f>
        <v>Manager who clearly describes what she/he needs</v>
      </c>
      <c r="P112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122" s="1" t="str">
        <f>IFERROR(__xludf.DUMMYFUNCTION("""COMPUTED_VALUE"""),"No")</f>
        <v>No</v>
      </c>
      <c r="R1122" s="1" t="str">
        <f>IFERROR(__xludf.DUMMYFUNCTION("""COMPUTED_VALUE"""),"This will be hard to do, but if it is the right company I would try")</f>
        <v>This will be hard to do, but if it is the right company I would try</v>
      </c>
      <c r="S1122" s="1"/>
    </row>
    <row r="1123">
      <c r="A1123" s="2">
        <f>IFERROR(__xludf.DUMMYFUNCTION("""COMPUTED_VALUE"""),45044.05368140046)</f>
        <v>45044.05368</v>
      </c>
      <c r="B1123" s="1" t="str">
        <f>IFERROR(__xludf.DUMMYFUNCTION("""COMPUTED_VALUE"""),"India")</f>
        <v>India</v>
      </c>
      <c r="C1123" s="1">
        <f>IFERROR(__xludf.DUMMYFUNCTION("""COMPUTED_VALUE"""),524001.0)</f>
        <v>524001</v>
      </c>
      <c r="D1123" s="1" t="str">
        <f>IFERROR(__xludf.DUMMYFUNCTION("""COMPUTED_VALUE"""),"Female")</f>
        <v>Female</v>
      </c>
      <c r="E1123" s="1" t="str">
        <f>IFERROR(__xludf.DUMMYFUNCTION("""COMPUTED_VALUE"""),"Influencers who had successful careers")</f>
        <v>Influencers who had successful careers</v>
      </c>
      <c r="F1123" s="1" t="str">
        <f>IFERROR(__xludf.DUMMYFUNCTION("""COMPUTED_VALUE"""),"No I would not be pursuing Higher Education outside of India")</f>
        <v>No I would not be pursuing Higher Education outside of India</v>
      </c>
      <c r="G1123" s="1" t="str">
        <f>IFERROR(__xludf.DUMMYFUNCTION("""COMPUTED_VALUE"""),"This will be hard to do, but if it is the right company I would try")</f>
        <v>This will be hard to do, but if it is the right company I would try</v>
      </c>
      <c r="H1123" s="1" t="str">
        <f>IFERROR(__xludf.DUMMYFUNCTION("""COMPUTED_VALUE"""),"No")</f>
        <v>No</v>
      </c>
      <c r="I1123" s="1" t="str">
        <f>IFERROR(__xludf.DUMMYFUNCTION("""COMPUTED_VALUE"""),"Will work for them")</f>
        <v>Will work for them</v>
      </c>
      <c r="J1123" s="1">
        <f>IFERROR(__xludf.DUMMYFUNCTION("""COMPUTED_VALUE"""),6.0)</f>
        <v>6</v>
      </c>
      <c r="K1123" s="1" t="str">
        <f>IFERROR(__xludf.DUMMYFUNCTION("""COMPUTED_VALUE"""),"Fully Remote with Options to travel as and when needed")</f>
        <v>Fully Remote with Options to travel as and when needed</v>
      </c>
      <c r="L1123" s="1" t="str">
        <f>IFERROR(__xludf.DUMMYFUNCTION("""COMPUTED_VALUE"""),"Employer who rewards learning and enables that environment")</f>
        <v>Employer who rewards learning and enables that environment</v>
      </c>
      <c r="M112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23" s="1" t="str">
        <f>IFERROR(__xludf.DUMMYFUNCTION("""COMPUTED_VALUE"""),"Design and Creative strategy in any company, Business Operations in any organization, Build and develop a Team, Work in a BPO setup for some well known client")</f>
        <v>Design and Creative strategy in any company, Business Operations in any organization, Build and develop a Team, Work in a BPO setup for some well known client</v>
      </c>
      <c r="O1123" s="1" t="str">
        <f>IFERROR(__xludf.DUMMYFUNCTION("""COMPUTED_VALUE"""),"Manager who explains what is expected, sets a goal and helps achieve it")</f>
        <v>Manager who explains what is expected, sets a goal and helps achieve it</v>
      </c>
      <c r="P1123" s="1" t="str">
        <f>IFERROR(__xludf.DUMMYFUNCTION("""COMPUTED_VALUE"""),"Work with 2 to 3 people in my team")</f>
        <v>Work with 2 to 3 people in my team</v>
      </c>
      <c r="Q1123" s="1" t="str">
        <f>IFERROR(__xludf.DUMMYFUNCTION("""COMPUTED_VALUE"""),"Yes, I Understand this is gonna happen everywhere")</f>
        <v>Yes, I Understand this is gonna happen everywhere</v>
      </c>
      <c r="R1123" s="1" t="str">
        <f>IFERROR(__xludf.DUMMYFUNCTION("""COMPUTED_VALUE"""),"This will be hard to do, but if it is the right company I would try")</f>
        <v>This will be hard to do, but if it is the right company I would try</v>
      </c>
      <c r="S1123" s="1"/>
    </row>
    <row r="1124">
      <c r="A1124" s="2">
        <f>IFERROR(__xludf.DUMMYFUNCTION("""COMPUTED_VALUE"""),45044.0588253125)</f>
        <v>45044.05883</v>
      </c>
      <c r="B1124" s="1" t="str">
        <f>IFERROR(__xludf.DUMMYFUNCTION("""COMPUTED_VALUE"""),"India")</f>
        <v>India</v>
      </c>
      <c r="C1124" s="1">
        <f>IFERROR(__xludf.DUMMYFUNCTION("""COMPUTED_VALUE"""),500097.0)</f>
        <v>500097</v>
      </c>
      <c r="D1124" s="1" t="str">
        <f>IFERROR(__xludf.DUMMYFUNCTION("""COMPUTED_VALUE"""),"Female")</f>
        <v>Female</v>
      </c>
      <c r="E1124" s="1" t="str">
        <f>IFERROR(__xludf.DUMMYFUNCTION("""COMPUTED_VALUE"""),"Influencers who had successful careers")</f>
        <v>Influencers who had successful careers</v>
      </c>
      <c r="F1124" s="1" t="str">
        <f>IFERROR(__xludf.DUMMYFUNCTION("""COMPUTED_VALUE"""),"No, But if someone could bare the cost I will")</f>
        <v>No, But if someone could bare the cost I will</v>
      </c>
      <c r="G1124" s="1" t="str">
        <f>IFERROR(__xludf.DUMMYFUNCTION("""COMPUTED_VALUE"""),"Will work for 3 years or more")</f>
        <v>Will work for 3 years or more</v>
      </c>
      <c r="H1124" s="1" t="str">
        <f>IFERROR(__xludf.DUMMYFUNCTION("""COMPUTED_VALUE"""),"No")</f>
        <v>No</v>
      </c>
      <c r="I1124" s="1" t="str">
        <f>IFERROR(__xludf.DUMMYFUNCTION("""COMPUTED_VALUE"""),"Will NOT work for them")</f>
        <v>Will NOT work for them</v>
      </c>
      <c r="J1124" s="1">
        <f>IFERROR(__xludf.DUMMYFUNCTION("""COMPUTED_VALUE"""),1.0)</f>
        <v>1</v>
      </c>
      <c r="K1124" s="1" t="str">
        <f>IFERROR(__xludf.DUMMYFUNCTION("""COMPUTED_VALUE"""),"Hybrid Working Environment with less than 3 days a month at office")</f>
        <v>Hybrid Working Environment with less than 3 days a month at office</v>
      </c>
      <c r="L1124" s="1" t="str">
        <f>IFERROR(__xludf.DUMMYFUNCTION("""COMPUTED_VALUE"""),"Employer who rewards learning and enables that environment")</f>
        <v>Employer who rewards learning and enables that environment</v>
      </c>
      <c r="M11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4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124" s="1" t="str">
        <f>IFERROR(__xludf.DUMMYFUNCTION("""COMPUTED_VALUE"""),"Manager who sets goal and helps me achieve it")</f>
        <v>Manager who sets goal and helps me achieve it</v>
      </c>
      <c r="P1124" s="1" t="str">
        <f>IFERROR(__xludf.DUMMYFUNCTION("""COMPUTED_VALUE"""),"Work with 5 to 6 people in my team")</f>
        <v>Work with 5 to 6 people in my team</v>
      </c>
      <c r="Q1124" s="1" t="str">
        <f>IFERROR(__xludf.DUMMYFUNCTION("""COMPUTED_VALUE"""),"No")</f>
        <v>No</v>
      </c>
      <c r="R1124" s="1" t="str">
        <f>IFERROR(__xludf.DUMMYFUNCTION("""COMPUTED_VALUE"""),"This will be hard to do, but if it is the right company I would try")</f>
        <v>This will be hard to do, but if it is the right company I would try</v>
      </c>
      <c r="S1124" s="1"/>
    </row>
    <row r="1125">
      <c r="A1125" s="2">
        <f>IFERROR(__xludf.DUMMYFUNCTION("""COMPUTED_VALUE"""),45044.10291884259)</f>
        <v>45044.10292</v>
      </c>
      <c r="B1125" s="1" t="str">
        <f>IFERROR(__xludf.DUMMYFUNCTION("""COMPUTED_VALUE"""),"India")</f>
        <v>India</v>
      </c>
      <c r="C1125" s="1">
        <f>IFERROR(__xludf.DUMMYFUNCTION("""COMPUTED_VALUE"""),600122.0)</f>
        <v>600122</v>
      </c>
      <c r="D1125" s="1" t="str">
        <f>IFERROR(__xludf.DUMMYFUNCTION("""COMPUTED_VALUE"""),"Female")</f>
        <v>Female</v>
      </c>
      <c r="E1125" s="1" t="str">
        <f>IFERROR(__xludf.DUMMYFUNCTION("""COMPUTED_VALUE"""),"People from my circle, but not family members")</f>
        <v>People from my circle, but not family members</v>
      </c>
      <c r="F1125" s="1" t="str">
        <f>IFERROR(__xludf.DUMMYFUNCTION("""COMPUTED_VALUE"""),"Yes, I will earn and do that")</f>
        <v>Yes, I will earn and do that</v>
      </c>
      <c r="G1125" s="1" t="str">
        <f>IFERROR(__xludf.DUMMYFUNCTION("""COMPUTED_VALUE"""),"This will be hard to do, but if it is the right company I would try")</f>
        <v>This will be hard to do, but if it is the right company I would try</v>
      </c>
      <c r="H1125" s="1" t="str">
        <f>IFERROR(__xludf.DUMMYFUNCTION("""COMPUTED_VALUE"""),"No")</f>
        <v>No</v>
      </c>
      <c r="I1125" s="1" t="str">
        <f>IFERROR(__xludf.DUMMYFUNCTION("""COMPUTED_VALUE"""),"Will NOT work for them")</f>
        <v>Will NOT work for them</v>
      </c>
      <c r="J1125" s="1">
        <f>IFERROR(__xludf.DUMMYFUNCTION("""COMPUTED_VALUE"""),1.0)</f>
        <v>1</v>
      </c>
      <c r="K1125" s="1" t="str">
        <f>IFERROR(__xludf.DUMMYFUNCTION("""COMPUTED_VALUE"""),"Every Day Office Environment")</f>
        <v>Every Day Office Environment</v>
      </c>
      <c r="L1125" s="1" t="str">
        <f>IFERROR(__xludf.DUMMYFUNCTION("""COMPUTED_VALUE"""),"Employer who appreciates learning and enables that environment")</f>
        <v>Employer who appreciates learning and enables that environment</v>
      </c>
      <c r="M11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5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1125" s="1" t="str">
        <f>IFERROR(__xludf.DUMMYFUNCTION("""COMPUTED_VALUE"""),"Manager who explains what is expected, sets a goal and helps achieve it")</f>
        <v>Manager who explains what is expected, sets a goal and helps achieve it</v>
      </c>
      <c r="P1125" s="1" t="str">
        <f>IFERROR(__xludf.DUMMYFUNCTION("""COMPUTED_VALUE"""),"Work with 7 to 10 or more people in my team")</f>
        <v>Work with 7 to 10 or more people in my team</v>
      </c>
      <c r="Q1125" s="1" t="str">
        <f>IFERROR(__xludf.DUMMYFUNCTION("""COMPUTED_VALUE"""),"Yes, I Understand this is gonna happen everywhere")</f>
        <v>Yes, I Understand this is gonna happen everywhere</v>
      </c>
      <c r="R1125" s="1" t="str">
        <f>IFERROR(__xludf.DUMMYFUNCTION("""COMPUTED_VALUE"""),"This will be hard to do, but if it is the right company I would try")</f>
        <v>This will be hard to do, but if it is the right company I would try</v>
      </c>
      <c r="S1125" s="1"/>
    </row>
    <row r="1126">
      <c r="A1126" s="2">
        <f>IFERROR(__xludf.DUMMYFUNCTION("""COMPUTED_VALUE"""),45044.157860231484)</f>
        <v>45044.15786</v>
      </c>
      <c r="B1126" s="1" t="str">
        <f>IFERROR(__xludf.DUMMYFUNCTION("""COMPUTED_VALUE"""),"India")</f>
        <v>India</v>
      </c>
      <c r="C1126" s="1">
        <f>IFERROR(__xludf.DUMMYFUNCTION("""COMPUTED_VALUE"""),600049.0)</f>
        <v>600049</v>
      </c>
      <c r="D1126" s="1" t="str">
        <f>IFERROR(__xludf.DUMMYFUNCTION("""COMPUTED_VALUE"""),"Female")</f>
        <v>Female</v>
      </c>
      <c r="E1126" s="1" t="str">
        <f>IFERROR(__xludf.DUMMYFUNCTION("""COMPUTED_VALUE"""),"People from my circle, but not family members")</f>
        <v>People from my circle, but not family members</v>
      </c>
      <c r="F1126" s="1" t="str">
        <f>IFERROR(__xludf.DUMMYFUNCTION("""COMPUTED_VALUE"""),"No, But if someone could bare the cost I will")</f>
        <v>No, But if someone could bare the cost I will</v>
      </c>
      <c r="G1126" s="1" t="str">
        <f>IFERROR(__xludf.DUMMYFUNCTION("""COMPUTED_VALUE"""),"Will work for 3 years or more")</f>
        <v>Will work for 3 years or more</v>
      </c>
      <c r="H1126" s="1" t="str">
        <f>IFERROR(__xludf.DUMMYFUNCTION("""COMPUTED_VALUE"""),"No")</f>
        <v>No</v>
      </c>
      <c r="I1126" s="1" t="str">
        <f>IFERROR(__xludf.DUMMYFUNCTION("""COMPUTED_VALUE"""),"Will work for them")</f>
        <v>Will work for them</v>
      </c>
      <c r="J1126" s="1">
        <f>IFERROR(__xludf.DUMMYFUNCTION("""COMPUTED_VALUE"""),8.0)</f>
        <v>8</v>
      </c>
      <c r="K1126" s="1" t="str">
        <f>IFERROR(__xludf.DUMMYFUNCTION("""COMPUTED_VALUE"""),"Hybrid Working Environment with more than 15 days a month at office")</f>
        <v>Hybrid Working Environment with more than 15 days a month at office</v>
      </c>
      <c r="L11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2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26" s="1" t="str">
        <f>IFERROR(__xludf.DUMMYFUNCTION("""COMPUTED_VALUE"""),"Teaching in any of the institutes/colleges/online or offline, Manage and drive End-to-End Projects or Products, Design and Develop amazing software, Look deeply into Data and generate insights")</f>
        <v>Teaching in any of the institutes/colleges/online or offline, Manage and drive End-to-End Projects or Products, Design and Develop amazing software, Look deeply into Data and generate insights</v>
      </c>
      <c r="O1126" s="1" t="str">
        <f>IFERROR(__xludf.DUMMYFUNCTION("""COMPUTED_VALUE"""),"Manager who explains what is expected, sets a goal and helps achieve it")</f>
        <v>Manager who explains what is expected, sets a goal and helps achieve it</v>
      </c>
      <c r="P1126" s="1" t="str">
        <f>IFERROR(__xludf.DUMMYFUNCTION("""COMPUTED_VALUE"""),"Work alone, Work with 5 to 6 people in my team")</f>
        <v>Work alone, Work with 5 to 6 people in my team</v>
      </c>
      <c r="Q1126" s="1" t="str">
        <f>IFERROR(__xludf.DUMMYFUNCTION("""COMPUTED_VALUE"""),"I have NO other choice")</f>
        <v>I have NO other choice</v>
      </c>
      <c r="R1126" s="1" t="str">
        <f>IFERROR(__xludf.DUMMYFUNCTION("""COMPUTED_VALUE"""),"No way")</f>
        <v>No way</v>
      </c>
      <c r="S1126" s="1"/>
    </row>
    <row r="1127">
      <c r="A1127" s="2">
        <f>IFERROR(__xludf.DUMMYFUNCTION("""COMPUTED_VALUE"""),45044.1989993287)</f>
        <v>45044.199</v>
      </c>
      <c r="B1127" s="1" t="str">
        <f>IFERROR(__xludf.DUMMYFUNCTION("""COMPUTED_VALUE"""),"India")</f>
        <v>India</v>
      </c>
      <c r="C1127" s="1">
        <f>IFERROR(__xludf.DUMMYFUNCTION("""COMPUTED_VALUE"""),500047.0)</f>
        <v>500047</v>
      </c>
      <c r="D1127" s="1" t="str">
        <f>IFERROR(__xludf.DUMMYFUNCTION("""COMPUTED_VALUE"""),"Male")</f>
        <v>Male</v>
      </c>
      <c r="E1127" s="1" t="str">
        <f>IFERROR(__xludf.DUMMYFUNCTION("""COMPUTED_VALUE"""),"People who have changed the world for better")</f>
        <v>People who have changed the world for better</v>
      </c>
      <c r="F1127" s="1" t="str">
        <f>IFERROR(__xludf.DUMMYFUNCTION("""COMPUTED_VALUE"""),"No I would not be pursuing Higher Education outside of India")</f>
        <v>No I would not be pursuing Higher Education outside of India</v>
      </c>
      <c r="G1127" s="1" t="str">
        <f>IFERROR(__xludf.DUMMYFUNCTION("""COMPUTED_VALUE"""),"Will work for 3 years or more")</f>
        <v>Will work for 3 years or more</v>
      </c>
      <c r="H1127" s="1" t="str">
        <f>IFERROR(__xludf.DUMMYFUNCTION("""COMPUTED_VALUE"""),"No")</f>
        <v>No</v>
      </c>
      <c r="I1127" s="1" t="str">
        <f>IFERROR(__xludf.DUMMYFUNCTION("""COMPUTED_VALUE"""),"Will NOT work for them")</f>
        <v>Will NOT work for them</v>
      </c>
      <c r="J1127" s="1">
        <f>IFERROR(__xludf.DUMMYFUNCTION("""COMPUTED_VALUE"""),6.0)</f>
        <v>6</v>
      </c>
      <c r="K1127" s="1" t="str">
        <f>IFERROR(__xludf.DUMMYFUNCTION("""COMPUTED_VALUE"""),"Fully Remote with No option to visit offices")</f>
        <v>Fully Remote with No option to visit offices</v>
      </c>
      <c r="L1127" s="1" t="str">
        <f>IFERROR(__xludf.DUMMYFUNCTION("""COMPUTED_VALUE"""),"Employer who appreciates learning and enables that environment")</f>
        <v>Employer who appreciates learning and enables that environment</v>
      </c>
      <c r="M112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27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127" s="1" t="str">
        <f>IFERROR(__xludf.DUMMYFUNCTION("""COMPUTED_VALUE"""),"Manager who explains what is expected, sets a goal and helps achieve it")</f>
        <v>Manager who explains what is expected, sets a goal and helps achieve it</v>
      </c>
      <c r="P1127" s="1" t="str">
        <f>IFERROR(__xludf.DUMMYFUNCTION("""COMPUTED_VALUE"""),"Work with 5 to 6 people in my team")</f>
        <v>Work with 5 to 6 people in my team</v>
      </c>
      <c r="Q1127" s="1" t="str">
        <f>IFERROR(__xludf.DUMMYFUNCTION("""COMPUTED_VALUE"""),"Yes, I Understand this is gonna happen everywhere")</f>
        <v>Yes, I Understand this is gonna happen everywhere</v>
      </c>
      <c r="R1127" s="1" t="str">
        <f>IFERROR(__xludf.DUMMYFUNCTION("""COMPUTED_VALUE"""),"Will work for 7 years or more")</f>
        <v>Will work for 7 years or more</v>
      </c>
      <c r="S1127" s="1"/>
    </row>
    <row r="1128">
      <c r="A1128" s="2">
        <f>IFERROR(__xludf.DUMMYFUNCTION("""COMPUTED_VALUE"""),45044.20418320602)</f>
        <v>45044.20418</v>
      </c>
      <c r="B1128" s="1" t="str">
        <f>IFERROR(__xludf.DUMMYFUNCTION("""COMPUTED_VALUE"""),"Others")</f>
        <v>Others</v>
      </c>
      <c r="C1128" s="1" t="str">
        <f>IFERROR(__xludf.DUMMYFUNCTION("""COMPUTED_VALUE"""),"GL50")</f>
        <v>GL50</v>
      </c>
      <c r="D1128" s="1" t="str">
        <f>IFERROR(__xludf.DUMMYFUNCTION("""COMPUTED_VALUE"""),"Female")</f>
        <v>Female</v>
      </c>
      <c r="E1128" s="1" t="str">
        <f>IFERROR(__xludf.DUMMYFUNCTION("""COMPUTED_VALUE"""),"People who have changed the world for better")</f>
        <v>People who have changed the world for better</v>
      </c>
      <c r="F1128" s="1" t="str">
        <f>IFERROR(__xludf.DUMMYFUNCTION("""COMPUTED_VALUE"""),"Yes, I will earn and do that")</f>
        <v>Yes, I will earn and do that</v>
      </c>
      <c r="G1128" s="1" t="str">
        <f>IFERROR(__xludf.DUMMYFUNCTION("""COMPUTED_VALUE"""),"Will work for 3 years or more")</f>
        <v>Will work for 3 years or more</v>
      </c>
      <c r="H1128" s="1" t="str">
        <f>IFERROR(__xludf.DUMMYFUNCTION("""COMPUTED_VALUE"""),"No")</f>
        <v>No</v>
      </c>
      <c r="I1128" s="1" t="str">
        <f>IFERROR(__xludf.DUMMYFUNCTION("""COMPUTED_VALUE"""),"Will NOT work for them")</f>
        <v>Will NOT work for them</v>
      </c>
      <c r="J1128" s="1">
        <f>IFERROR(__xludf.DUMMYFUNCTION("""COMPUTED_VALUE"""),8.0)</f>
        <v>8</v>
      </c>
      <c r="K1128" s="1" t="str">
        <f>IFERROR(__xludf.DUMMYFUNCTION("""COMPUTED_VALUE"""),"Fully Remote with Options to travel as and when needed")</f>
        <v>Fully Remote with Options to travel as and when needed</v>
      </c>
      <c r="L11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2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28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128" s="1" t="str">
        <f>IFERROR(__xludf.DUMMYFUNCTION("""COMPUTED_VALUE"""),"Manager who explains what is expected, sets a goal and helps achieve it")</f>
        <v>Manager who explains what is expected, sets a goal and helps achieve it</v>
      </c>
      <c r="P1128" s="1" t="str">
        <f>IFERROR(__xludf.DUMMYFUNCTION("""COMPUTED_VALUE"""),"Work with 7 to 10 or more people in my team")</f>
        <v>Work with 7 to 10 or more people in my team</v>
      </c>
      <c r="Q1128" s="1" t="str">
        <f>IFERROR(__xludf.DUMMYFUNCTION("""COMPUTED_VALUE"""),"Yes, I Understand this is gonna happen everywhere")</f>
        <v>Yes, I Understand this is gonna happen everywhere</v>
      </c>
      <c r="R1128" s="1" t="str">
        <f>IFERROR(__xludf.DUMMYFUNCTION("""COMPUTED_VALUE"""),"Will work for 7 years or more")</f>
        <v>Will work for 7 years or more</v>
      </c>
      <c r="S1128" s="1"/>
    </row>
    <row r="1129">
      <c r="A1129" s="2">
        <f>IFERROR(__xludf.DUMMYFUNCTION("""COMPUTED_VALUE"""),45044.21622163194)</f>
        <v>45044.21622</v>
      </c>
      <c r="B1129" s="1" t="str">
        <f>IFERROR(__xludf.DUMMYFUNCTION("""COMPUTED_VALUE"""),"India")</f>
        <v>India</v>
      </c>
      <c r="C1129" s="1">
        <f>IFERROR(__xludf.DUMMYFUNCTION("""COMPUTED_VALUE"""),500037.0)</f>
        <v>500037</v>
      </c>
      <c r="D1129" s="1" t="str">
        <f>IFERROR(__xludf.DUMMYFUNCTION("""COMPUTED_VALUE"""),"Male")</f>
        <v>Male</v>
      </c>
      <c r="E1129" s="1" t="str">
        <f>IFERROR(__xludf.DUMMYFUNCTION("""COMPUTED_VALUE"""),"People who have changed the world for better")</f>
        <v>People who have changed the world for better</v>
      </c>
      <c r="F1129" s="1" t="str">
        <f>IFERROR(__xludf.DUMMYFUNCTION("""COMPUTED_VALUE"""),"No, But if someone could bare the cost I will")</f>
        <v>No, But if someone could bare the cost I will</v>
      </c>
      <c r="G1129" s="1" t="str">
        <f>IFERROR(__xludf.DUMMYFUNCTION("""COMPUTED_VALUE"""),"Will work for 3 years or more")</f>
        <v>Will work for 3 years or more</v>
      </c>
      <c r="H1129" s="1" t="str">
        <f>IFERROR(__xludf.DUMMYFUNCTION("""COMPUTED_VALUE"""),"Yes")</f>
        <v>Yes</v>
      </c>
      <c r="I1129" s="1" t="str">
        <f>IFERROR(__xludf.DUMMYFUNCTION("""COMPUTED_VALUE"""),"Will work for them")</f>
        <v>Will work for them</v>
      </c>
      <c r="J1129" s="1">
        <f>IFERROR(__xludf.DUMMYFUNCTION("""COMPUTED_VALUE"""),5.0)</f>
        <v>5</v>
      </c>
      <c r="K1129" s="1" t="str">
        <f>IFERROR(__xludf.DUMMYFUNCTION("""COMPUTED_VALUE"""),"Every Day Office Environment")</f>
        <v>Every Day Office Environment</v>
      </c>
      <c r="L1129" s="1" t="str">
        <f>IFERROR(__xludf.DUMMYFUNCTION("""COMPUTED_VALUE"""),"Employer who rewards learning and enables that environment")</f>
        <v>Employer who rewards learning and enables that environment</v>
      </c>
      <c r="M112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9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129" s="1" t="str">
        <f>IFERROR(__xludf.DUMMYFUNCTION("""COMPUTED_VALUE"""),"Manager who explains what is expected, sets a goal and helps achieve it")</f>
        <v>Manager who explains what is expected, sets a goal and helps achieve it</v>
      </c>
      <c r="P1129" s="1" t="str">
        <f>IFERROR(__xludf.DUMMYFUNCTION("""COMPUTED_VALUE"""),"Work with 2 to 3 people in my team")</f>
        <v>Work with 2 to 3 people in my team</v>
      </c>
      <c r="Q1129" s="1" t="str">
        <f>IFERROR(__xludf.DUMMYFUNCTION("""COMPUTED_VALUE"""),"Yes, I Understand this is gonna happen everywhere")</f>
        <v>Yes, I Understand this is gonna happen everywhere</v>
      </c>
      <c r="R1129" s="1" t="str">
        <f>IFERROR(__xludf.DUMMYFUNCTION("""COMPUTED_VALUE"""),"This will be hard to do, but if it is the right company I would try")</f>
        <v>This will be hard to do, but if it is the right company I would try</v>
      </c>
      <c r="S1129" s="1"/>
    </row>
    <row r="1130">
      <c r="A1130" s="2">
        <f>IFERROR(__xludf.DUMMYFUNCTION("""COMPUTED_VALUE"""),45044.22129822917)</f>
        <v>45044.2213</v>
      </c>
      <c r="B1130" s="1" t="str">
        <f>IFERROR(__xludf.DUMMYFUNCTION("""COMPUTED_VALUE"""),"India")</f>
        <v>India</v>
      </c>
      <c r="C1130" s="1">
        <f>IFERROR(__xludf.DUMMYFUNCTION("""COMPUTED_VALUE"""),501218.0)</f>
        <v>501218</v>
      </c>
      <c r="D1130" s="1" t="str">
        <f>IFERROR(__xludf.DUMMYFUNCTION("""COMPUTED_VALUE"""),"Female")</f>
        <v>Female</v>
      </c>
      <c r="E1130" s="1" t="str">
        <f>IFERROR(__xludf.DUMMYFUNCTION("""COMPUTED_VALUE"""),"My Parents")</f>
        <v>My Parents</v>
      </c>
      <c r="F1130" s="1" t="str">
        <f>IFERROR(__xludf.DUMMYFUNCTION("""COMPUTED_VALUE"""),"No, But if someone could bare the cost I will")</f>
        <v>No, But if someone could bare the cost I will</v>
      </c>
      <c r="G1130" s="1" t="str">
        <f>IFERROR(__xludf.DUMMYFUNCTION("""COMPUTED_VALUE"""),"This will be hard to do, but if it is the right company I would try")</f>
        <v>This will be hard to do, but if it is the right company I would try</v>
      </c>
      <c r="H1130" s="1" t="str">
        <f>IFERROR(__xludf.DUMMYFUNCTION("""COMPUTED_VALUE"""),"Yes")</f>
        <v>Yes</v>
      </c>
      <c r="I1130" s="1" t="str">
        <f>IFERROR(__xludf.DUMMYFUNCTION("""COMPUTED_VALUE"""),"Will NOT work for them")</f>
        <v>Will NOT work for them</v>
      </c>
      <c r="J1130" s="1">
        <f>IFERROR(__xludf.DUMMYFUNCTION("""COMPUTED_VALUE"""),8.0)</f>
        <v>8</v>
      </c>
      <c r="K1130" s="1" t="str">
        <f>IFERROR(__xludf.DUMMYFUNCTION("""COMPUTED_VALUE"""),"Hybrid Working Environment with less than 3 days a month at office")</f>
        <v>Hybrid Working Environment with less than 3 days a month at office</v>
      </c>
      <c r="L11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30" s="1" t="str">
        <f>IFERROR(__xludf.DUMMYFUNCTION("""COMPUTED_VALUE"""),"Design and Creative strategy in any company, Design and Develop amazing software, Look deeply into Data and generate insights, Work in a BPO setup for some well known client")</f>
        <v>Design and Creative strategy in any company, Design and Develop amazing software, Look deeply into Data and generate insights, Work in a BPO setup for some well known client</v>
      </c>
      <c r="O1130" s="1" t="str">
        <f>IFERROR(__xludf.DUMMYFUNCTION("""COMPUTED_VALUE"""),"Manager who explains what is expected, sets a goal and helps achieve it")</f>
        <v>Manager who explains what is expected, sets a goal and helps achieve it</v>
      </c>
      <c r="P1130" s="1" t="str">
        <f>IFERROR(__xludf.DUMMYFUNCTION("""COMPUTED_VALUE"""),"Work with 2 to 3 people in my team")</f>
        <v>Work with 2 to 3 people in my team</v>
      </c>
      <c r="Q1130" s="1" t="str">
        <f>IFERROR(__xludf.DUMMYFUNCTION("""COMPUTED_VALUE"""),"Yes, I Understand this is gonna happen everywhere")</f>
        <v>Yes, I Understand this is gonna happen everywhere</v>
      </c>
      <c r="R1130" s="1" t="str">
        <f>IFERROR(__xludf.DUMMYFUNCTION("""COMPUTED_VALUE"""),"This will be hard to do, but if it is the right company I would try")</f>
        <v>This will be hard to do, but if it is the right company I would try</v>
      </c>
      <c r="S1130" s="1"/>
    </row>
    <row r="1131">
      <c r="A1131" s="2">
        <f>IFERROR(__xludf.DUMMYFUNCTION("""COMPUTED_VALUE"""),45044.22489806713)</f>
        <v>45044.2249</v>
      </c>
      <c r="B1131" s="1" t="str">
        <f>IFERROR(__xludf.DUMMYFUNCTION("""COMPUTED_VALUE"""),"India")</f>
        <v>India</v>
      </c>
      <c r="C1131" s="1">
        <f>IFERROR(__xludf.DUMMYFUNCTION("""COMPUTED_VALUE"""),530046.0)</f>
        <v>530046</v>
      </c>
      <c r="D1131" s="1" t="str">
        <f>IFERROR(__xludf.DUMMYFUNCTION("""COMPUTED_VALUE"""),"Female")</f>
        <v>Female</v>
      </c>
      <c r="E1131" s="1" t="str">
        <f>IFERROR(__xludf.DUMMYFUNCTION("""COMPUTED_VALUE"""),"My Parents")</f>
        <v>My Parents</v>
      </c>
      <c r="F1131" s="1" t="str">
        <f>IFERROR(__xludf.DUMMYFUNCTION("""COMPUTED_VALUE"""),"No I would not be pursuing Higher Education outside of India")</f>
        <v>No I would not be pursuing Higher Education outside of India</v>
      </c>
      <c r="G1131" s="1" t="str">
        <f>IFERROR(__xludf.DUMMYFUNCTION("""COMPUTED_VALUE"""),"This will be hard to do, but if it is the right company I would try")</f>
        <v>This will be hard to do, but if it is the right company I would try</v>
      </c>
      <c r="H1131" s="1" t="str">
        <f>IFERROR(__xludf.DUMMYFUNCTION("""COMPUTED_VALUE"""),"No")</f>
        <v>No</v>
      </c>
      <c r="I1131" s="1" t="str">
        <f>IFERROR(__xludf.DUMMYFUNCTION("""COMPUTED_VALUE"""),"Will NOT work for them")</f>
        <v>Will NOT work for them</v>
      </c>
      <c r="J1131" s="1">
        <f>IFERROR(__xludf.DUMMYFUNCTION("""COMPUTED_VALUE"""),3.0)</f>
        <v>3</v>
      </c>
      <c r="K1131" s="1" t="str">
        <f>IFERROR(__xludf.DUMMYFUNCTION("""COMPUTED_VALUE"""),"Every Day Office Environment")</f>
        <v>Every Day Office Environment</v>
      </c>
      <c r="L11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1" s="1" t="str">
        <f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1131" s="1" t="str">
        <f>IFERROR(__xludf.DUMMYFUNCTION("""COMPUTED_VALUE"""),"Manager who explains what is expected, sets a goal and helps achieve it")</f>
        <v>Manager who explains what is expected, sets a goal and helps achieve it</v>
      </c>
      <c r="P1131" s="1" t="str">
        <f>IFERROR(__xludf.DUMMYFUNCTION("""COMPUTED_VALUE"""),"Work with 5 to 6 people in my team")</f>
        <v>Work with 5 to 6 people in my team</v>
      </c>
      <c r="Q1131" s="1" t="str">
        <f>IFERROR(__xludf.DUMMYFUNCTION("""COMPUTED_VALUE"""),"Yes, I Understand this is gonna happen everywhere")</f>
        <v>Yes, I Understand this is gonna happen everywhere</v>
      </c>
      <c r="R1131" s="1" t="str">
        <f>IFERROR(__xludf.DUMMYFUNCTION("""COMPUTED_VALUE"""),"This will be hard to do, but if it is the right company I would try")</f>
        <v>This will be hard to do, but if it is the right company I would try</v>
      </c>
      <c r="S1131" s="1"/>
    </row>
    <row r="1132">
      <c r="A1132" s="2">
        <f>IFERROR(__xludf.DUMMYFUNCTION("""COMPUTED_VALUE"""),45044.25259105324)</f>
        <v>45044.25259</v>
      </c>
      <c r="B1132" s="1" t="str">
        <f>IFERROR(__xludf.DUMMYFUNCTION("""COMPUTED_VALUE"""),"India")</f>
        <v>India</v>
      </c>
      <c r="C1132" s="1">
        <f>IFERROR(__xludf.DUMMYFUNCTION("""COMPUTED_VALUE"""),530051.0)</f>
        <v>530051</v>
      </c>
      <c r="D1132" s="1" t="str">
        <f>IFERROR(__xludf.DUMMYFUNCTION("""COMPUTED_VALUE"""),"Male")</f>
        <v>Male</v>
      </c>
      <c r="E1132" s="1" t="str">
        <f>IFERROR(__xludf.DUMMYFUNCTION("""COMPUTED_VALUE"""),"Influencers who had successful careers")</f>
        <v>Influencers who had successful careers</v>
      </c>
      <c r="F1132" s="1" t="str">
        <f>IFERROR(__xludf.DUMMYFUNCTION("""COMPUTED_VALUE"""),"No I would not be pursuing Higher Education outside of India")</f>
        <v>No I would not be pursuing Higher Education outside of India</v>
      </c>
      <c r="G1132" s="1" t="str">
        <f>IFERROR(__xludf.DUMMYFUNCTION("""COMPUTED_VALUE"""),"This will be hard to do, but if it is the right company I would try")</f>
        <v>This will be hard to do, but if it is the right company I would try</v>
      </c>
      <c r="H1132" s="1" t="str">
        <f>IFERROR(__xludf.DUMMYFUNCTION("""COMPUTED_VALUE"""),"No")</f>
        <v>No</v>
      </c>
      <c r="I1132" s="1" t="str">
        <f>IFERROR(__xludf.DUMMYFUNCTION("""COMPUTED_VALUE"""),"Will NOT work for them")</f>
        <v>Will NOT work for them</v>
      </c>
      <c r="J1132" s="1">
        <f>IFERROR(__xludf.DUMMYFUNCTION("""COMPUTED_VALUE"""),5.0)</f>
        <v>5</v>
      </c>
      <c r="K1132" s="1" t="str">
        <f>IFERROR(__xludf.DUMMYFUNCTION("""COMPUTED_VALUE"""),"Fully Remote with Options to travel as and when needed")</f>
        <v>Fully Remote with Options to travel as and when needed</v>
      </c>
      <c r="L11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32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132" s="1" t="str">
        <f>IFERROR(__xludf.DUMMYFUNCTION("""COMPUTED_VALUE"""),"Manager who explains what is expected, sets a goal and helps achieve it")</f>
        <v>Manager who explains what is expected, sets a goal and helps achieve it</v>
      </c>
      <c r="P1132" s="1" t="str">
        <f>IFERROR(__xludf.DUMMYFUNCTION("""COMPUTED_VALUE"""),"Work with 2 to 3 people in my team")</f>
        <v>Work with 2 to 3 people in my team</v>
      </c>
      <c r="Q1132" s="1" t="str">
        <f>IFERROR(__xludf.DUMMYFUNCTION("""COMPUTED_VALUE"""),"Yes, I Understand this is gonna happen everywhere")</f>
        <v>Yes, I Understand this is gonna happen everywhere</v>
      </c>
      <c r="R1132" s="1" t="str">
        <f>IFERROR(__xludf.DUMMYFUNCTION("""COMPUTED_VALUE"""),"This will be hard to do, but if it is the right company I would try")</f>
        <v>This will be hard to do, but if it is the right company I would try</v>
      </c>
      <c r="S1132" s="1"/>
    </row>
    <row r="1133">
      <c r="A1133" s="2">
        <f>IFERROR(__xludf.DUMMYFUNCTION("""COMPUTED_VALUE"""),45044.2614409838)</f>
        <v>45044.26144</v>
      </c>
      <c r="B1133" s="1" t="str">
        <f>IFERROR(__xludf.DUMMYFUNCTION("""COMPUTED_VALUE"""),"India")</f>
        <v>India</v>
      </c>
      <c r="C1133" s="1">
        <f>IFERROR(__xludf.DUMMYFUNCTION("""COMPUTED_VALUE"""),501510.0)</f>
        <v>501510</v>
      </c>
      <c r="D1133" s="1" t="str">
        <f>IFERROR(__xludf.DUMMYFUNCTION("""COMPUTED_VALUE"""),"Female")</f>
        <v>Female</v>
      </c>
      <c r="E1133" s="1" t="str">
        <f>IFERROR(__xludf.DUMMYFUNCTION("""COMPUTED_VALUE"""),"My Parents")</f>
        <v>My Parents</v>
      </c>
      <c r="F1133" s="1" t="str">
        <f>IFERROR(__xludf.DUMMYFUNCTION("""COMPUTED_VALUE"""),"Yes, I will earn and do that")</f>
        <v>Yes, I will earn and do that</v>
      </c>
      <c r="G1133" s="1" t="str">
        <f>IFERROR(__xludf.DUMMYFUNCTION("""COMPUTED_VALUE"""),"Will work for 3 years or more")</f>
        <v>Will work for 3 years or more</v>
      </c>
      <c r="H1133" s="1" t="str">
        <f>IFERROR(__xludf.DUMMYFUNCTION("""COMPUTED_VALUE"""),"No")</f>
        <v>No</v>
      </c>
      <c r="I1133" s="1" t="str">
        <f>IFERROR(__xludf.DUMMYFUNCTION("""COMPUTED_VALUE"""),"Will NOT work for them")</f>
        <v>Will NOT work for them</v>
      </c>
      <c r="J1133" s="1">
        <f>IFERROR(__xludf.DUMMYFUNCTION("""COMPUTED_VALUE"""),5.0)</f>
        <v>5</v>
      </c>
      <c r="K1133" s="1" t="str">
        <f>IFERROR(__xludf.DUMMYFUNCTION("""COMPUTED_VALUE"""),"Fully Remote with Options to travel as and when needed")</f>
        <v>Fully Remote with Options to travel as and when needed</v>
      </c>
      <c r="L11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33" s="1" t="str">
        <f>IFERROR(__xludf.DUMMYFUNCTION("""COMPUTED_VALUE"""),"Design and Creative strategy in any company, Manage and drive End-to-End Projects or Products, Design and Develop amazing software, Work in a BPO setup for some well known client")</f>
        <v>Design and Creative strategy in any company, Manage and drive End-to-End Projects or Products, Design and Develop amazing software, Work in a BPO setup for some well known client</v>
      </c>
      <c r="O1133" s="1" t="str">
        <f>IFERROR(__xludf.DUMMYFUNCTION("""COMPUTED_VALUE"""),"Manager who sets goal and helps me achieve it")</f>
        <v>Manager who sets goal and helps me achieve it</v>
      </c>
      <c r="P1133" s="1" t="str">
        <f>IFERROR(__xludf.DUMMYFUNCTION("""COMPUTED_VALUE"""),"Work with 5 to 6 people in my team")</f>
        <v>Work with 5 to 6 people in my team</v>
      </c>
      <c r="Q1133" s="1" t="str">
        <f>IFERROR(__xludf.DUMMYFUNCTION("""COMPUTED_VALUE"""),"Yes, I Understand this is gonna happen everywhere")</f>
        <v>Yes, I Understand this is gonna happen everywhere</v>
      </c>
      <c r="R1133" s="1" t="str">
        <f>IFERROR(__xludf.DUMMYFUNCTION("""COMPUTED_VALUE"""),"Will work for 7 years or more")</f>
        <v>Will work for 7 years or more</v>
      </c>
      <c r="S1133" s="1"/>
    </row>
    <row r="1134">
      <c r="A1134" s="2">
        <f>IFERROR(__xludf.DUMMYFUNCTION("""COMPUTED_VALUE"""),45044.26355733797)</f>
        <v>45044.26356</v>
      </c>
      <c r="B1134" s="1" t="str">
        <f>IFERROR(__xludf.DUMMYFUNCTION("""COMPUTED_VALUE"""),"India")</f>
        <v>India</v>
      </c>
      <c r="C1134" s="1">
        <f>IFERROR(__xludf.DUMMYFUNCTION("""COMPUTED_VALUE"""),530051.0)</f>
        <v>530051</v>
      </c>
      <c r="D1134" s="1" t="str">
        <f>IFERROR(__xludf.DUMMYFUNCTION("""COMPUTED_VALUE"""),"Female")</f>
        <v>Female</v>
      </c>
      <c r="E1134" s="1" t="str">
        <f>IFERROR(__xludf.DUMMYFUNCTION("""COMPUTED_VALUE"""),"My Parents")</f>
        <v>My Parents</v>
      </c>
      <c r="F1134" s="1" t="str">
        <f>IFERROR(__xludf.DUMMYFUNCTION("""COMPUTED_VALUE"""),"Yes, I will earn and do that")</f>
        <v>Yes, I will earn and do that</v>
      </c>
      <c r="G1134" s="1" t="str">
        <f>IFERROR(__xludf.DUMMYFUNCTION("""COMPUTED_VALUE"""),"No way")</f>
        <v>No way</v>
      </c>
      <c r="H1134" s="1" t="str">
        <f>IFERROR(__xludf.DUMMYFUNCTION("""COMPUTED_VALUE"""),"No")</f>
        <v>No</v>
      </c>
      <c r="I1134" s="1" t="str">
        <f>IFERROR(__xludf.DUMMYFUNCTION("""COMPUTED_VALUE"""),"Will NOT work for them")</f>
        <v>Will NOT work for them</v>
      </c>
      <c r="J1134" s="1">
        <f>IFERROR(__xludf.DUMMYFUNCTION("""COMPUTED_VALUE"""),1.0)</f>
        <v>1</v>
      </c>
      <c r="K1134" s="1" t="str">
        <f>IFERROR(__xludf.DUMMYFUNCTION("""COMPUTED_VALUE"""),"Fully Remote with Options to travel as and when needed")</f>
        <v>Fully Remote with Options to travel as and when needed</v>
      </c>
      <c r="L11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4" s="1" t="str">
        <f>IFERROR(__xludf.DUMMYFUNCTION("""COMPUTED_VALUE"""),"Become a content Creator in some platform, Entrepreneur or Start Up, I Want to sell things/Sales, An Artificial Intelligence Specialist / Talking to Robots")</f>
        <v>Become a content Creator in some platform, Entrepreneur or Start Up, I Want to sell things/Sales, An Artificial Intelligence Specialist / Talking to Robots</v>
      </c>
      <c r="O1134" s="1" t="str">
        <f>IFERROR(__xludf.DUMMYFUNCTION("""COMPUTED_VALUE"""),"Manager who explains what is expected, sets a goal and helps achieve it")</f>
        <v>Manager who explains what is expected, sets a goal and helps achieve it</v>
      </c>
      <c r="P1134" s="1" t="str">
        <f>IFERROR(__xludf.DUMMYFUNCTION("""COMPUTED_VALUE"""),"Work with 2 to 3 people in my team")</f>
        <v>Work with 2 to 3 people in my team</v>
      </c>
      <c r="Q1134" s="1" t="str">
        <f>IFERROR(__xludf.DUMMYFUNCTION("""COMPUTED_VALUE"""),"No")</f>
        <v>No</v>
      </c>
      <c r="R1134" s="1" t="str">
        <f>IFERROR(__xludf.DUMMYFUNCTION("""COMPUTED_VALUE"""),"No way")</f>
        <v>No way</v>
      </c>
      <c r="S1134" s="1"/>
    </row>
    <row r="1135">
      <c r="A1135" s="2">
        <f>IFERROR(__xludf.DUMMYFUNCTION("""COMPUTED_VALUE"""),45044.265613807875)</f>
        <v>45044.26561</v>
      </c>
      <c r="B1135" s="1" t="str">
        <f>IFERROR(__xludf.DUMMYFUNCTION("""COMPUTED_VALUE"""),"India")</f>
        <v>India</v>
      </c>
      <c r="C1135" s="1">
        <f>IFERROR(__xludf.DUMMYFUNCTION("""COMPUTED_VALUE"""),530029.0)</f>
        <v>530029</v>
      </c>
      <c r="D1135" s="1" t="str">
        <f>IFERROR(__xludf.DUMMYFUNCTION("""COMPUTED_VALUE"""),"Male")</f>
        <v>Male</v>
      </c>
      <c r="E1135" s="1" t="str">
        <f>IFERROR(__xludf.DUMMYFUNCTION("""COMPUTED_VALUE"""),"People from my circle, but not family members")</f>
        <v>People from my circle, but not family members</v>
      </c>
      <c r="F1135" s="1" t="str">
        <f>IFERROR(__xludf.DUMMYFUNCTION("""COMPUTED_VALUE"""),"No, But if someone could bare the cost I will")</f>
        <v>No, But if someone could bare the cost I will</v>
      </c>
      <c r="G1135" s="1" t="str">
        <f>IFERROR(__xludf.DUMMYFUNCTION("""COMPUTED_VALUE"""),"This will be hard to do, but if it is the right company I would try")</f>
        <v>This will be hard to do, but if it is the right company I would try</v>
      </c>
      <c r="H1135" s="1" t="str">
        <f>IFERROR(__xludf.DUMMYFUNCTION("""COMPUTED_VALUE"""),"No")</f>
        <v>No</v>
      </c>
      <c r="I1135" s="1" t="str">
        <f>IFERROR(__xludf.DUMMYFUNCTION("""COMPUTED_VALUE"""),"Will NOT work for them")</f>
        <v>Will NOT work for them</v>
      </c>
      <c r="J1135" s="1">
        <f>IFERROR(__xludf.DUMMYFUNCTION("""COMPUTED_VALUE"""),1.0)</f>
        <v>1</v>
      </c>
      <c r="K1135" s="1" t="str">
        <f>IFERROR(__xludf.DUMMYFUNCTION("""COMPUTED_VALUE"""),"Fully Remote with Options to travel as and when needed")</f>
        <v>Fully Remote with Options to travel as and when needed</v>
      </c>
      <c r="L1135" s="1" t="str">
        <f>IFERROR(__xludf.DUMMYFUNCTION("""COMPUTED_VALUE"""),"Employer who appreciates learning and enables that environment")</f>
        <v>Employer who appreciates learning and enables that environment</v>
      </c>
      <c r="M11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35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135" s="1" t="str">
        <f>IFERROR(__xludf.DUMMYFUNCTION("""COMPUTED_VALUE"""),"Manager who explains what is expected, sets a goal and helps achieve it")</f>
        <v>Manager who explains what is expected, sets a goal and helps achieve it</v>
      </c>
      <c r="P1135" s="1" t="str">
        <f>IFERROR(__xludf.DUMMYFUNCTION("""COMPUTED_VALUE"""),"Work with 5 to 6 people in my team")</f>
        <v>Work with 5 to 6 people in my team</v>
      </c>
      <c r="Q1135" s="1" t="str">
        <f>IFERROR(__xludf.DUMMYFUNCTION("""COMPUTED_VALUE"""),"No")</f>
        <v>No</v>
      </c>
      <c r="R1135" s="1" t="str">
        <f>IFERROR(__xludf.DUMMYFUNCTION("""COMPUTED_VALUE"""),"This will be hard to do, but if it is the right company I would try")</f>
        <v>This will be hard to do, but if it is the right company I would try</v>
      </c>
      <c r="S1135" s="1"/>
    </row>
    <row r="1136">
      <c r="A1136" s="2">
        <f>IFERROR(__xludf.DUMMYFUNCTION("""COMPUTED_VALUE"""),45044.266576458336)</f>
        <v>45044.26658</v>
      </c>
      <c r="B1136" s="1" t="str">
        <f>IFERROR(__xludf.DUMMYFUNCTION("""COMPUTED_VALUE"""),"India")</f>
        <v>India</v>
      </c>
      <c r="C1136" s="1">
        <f>IFERROR(__xludf.DUMMYFUNCTION("""COMPUTED_VALUE"""),530007.0)</f>
        <v>530007</v>
      </c>
      <c r="D1136" s="1" t="str">
        <f>IFERROR(__xludf.DUMMYFUNCTION("""COMPUTED_VALUE"""),"Female")</f>
        <v>Female</v>
      </c>
      <c r="E1136" s="1" t="str">
        <f>IFERROR(__xludf.DUMMYFUNCTION("""COMPUTED_VALUE"""),"People from my circle, but not family members")</f>
        <v>People from my circle, but not family members</v>
      </c>
      <c r="F1136" s="1" t="str">
        <f>IFERROR(__xludf.DUMMYFUNCTION("""COMPUTED_VALUE"""),"No I would not be pursuing Higher Education outside of India")</f>
        <v>No I would not be pursuing Higher Education outside of India</v>
      </c>
      <c r="G1136" s="1" t="str">
        <f>IFERROR(__xludf.DUMMYFUNCTION("""COMPUTED_VALUE"""),"This will be hard to do, but if it is the right company I would try")</f>
        <v>This will be hard to do, but if it is the right company I would try</v>
      </c>
      <c r="H1136" s="1" t="str">
        <f>IFERROR(__xludf.DUMMYFUNCTION("""COMPUTED_VALUE"""),"No")</f>
        <v>No</v>
      </c>
      <c r="I1136" s="1" t="str">
        <f>IFERROR(__xludf.DUMMYFUNCTION("""COMPUTED_VALUE"""),"Will NOT work for them")</f>
        <v>Will NOT work for them</v>
      </c>
      <c r="J1136" s="1">
        <f>IFERROR(__xludf.DUMMYFUNCTION("""COMPUTED_VALUE"""),4.0)</f>
        <v>4</v>
      </c>
      <c r="K1136" s="1" t="str">
        <f>IFERROR(__xludf.DUMMYFUNCTION("""COMPUTED_VALUE"""),"Fully Remote with Options to travel as and when needed")</f>
        <v>Fully Remote with Options to travel as and when needed</v>
      </c>
      <c r="L11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6" s="1" t="str">
        <f>IFERROR(__xludf.DUMMYFUNCTION("""COMPUTED_VALUE"""),"Teaching in any of the institutes/colleges/online or offline, Business Operations in any organization, Look deeply into Data and generate insights, An Artificial Intelligence Specialist / Talking to Robots")</f>
        <v>Teaching in any of the institutes/colleges/online or offline, Business Operations in any organization, Look deeply into Data and generate insights, An Artificial Intelligence Specialist / Talking to Robots</v>
      </c>
      <c r="O1136" s="1" t="str">
        <f>IFERROR(__xludf.DUMMYFUNCTION("""COMPUTED_VALUE"""),"Manager who explains what is expected, sets a goal and helps achieve it")</f>
        <v>Manager who explains what is expected, sets a goal and helps achieve it</v>
      </c>
      <c r="P1136" s="1" t="str">
        <f>IFERROR(__xludf.DUMMYFUNCTION("""COMPUTED_VALUE"""),"Work alone")</f>
        <v>Work alone</v>
      </c>
      <c r="Q1136" s="1" t="str">
        <f>IFERROR(__xludf.DUMMYFUNCTION("""COMPUTED_VALUE"""),"I have NO other choice")</f>
        <v>I have NO other choice</v>
      </c>
      <c r="R1136" s="1" t="str">
        <f>IFERROR(__xludf.DUMMYFUNCTION("""COMPUTED_VALUE"""),"This will be hard to do, but if it is the right company I would try")</f>
        <v>This will be hard to do, but if it is the right company I would try</v>
      </c>
      <c r="S1136" s="1"/>
    </row>
    <row r="1137">
      <c r="A1137" s="2">
        <f>IFERROR(__xludf.DUMMYFUNCTION("""COMPUTED_VALUE"""),45044.26998986111)</f>
        <v>45044.26999</v>
      </c>
      <c r="B1137" s="1" t="str">
        <f>IFERROR(__xludf.DUMMYFUNCTION("""COMPUTED_VALUE"""),"India")</f>
        <v>India</v>
      </c>
      <c r="C1137" s="1" t="str">
        <f>IFERROR(__xludf.DUMMYFUNCTION("""COMPUTED_VALUE"""),"Lahari")</f>
        <v>Lahari</v>
      </c>
      <c r="D1137" s="1" t="str">
        <f>IFERROR(__xludf.DUMMYFUNCTION("""COMPUTED_VALUE"""),"Female")</f>
        <v>Female</v>
      </c>
      <c r="E1137" s="1" t="str">
        <f>IFERROR(__xludf.DUMMYFUNCTION("""COMPUTED_VALUE"""),"My Parents")</f>
        <v>My Parents</v>
      </c>
      <c r="F1137" s="1" t="str">
        <f>IFERROR(__xludf.DUMMYFUNCTION("""COMPUTED_VALUE"""),"No, But if someone could bare the cost I will")</f>
        <v>No, But if someone could bare the cost I will</v>
      </c>
      <c r="G1137" s="1" t="str">
        <f>IFERROR(__xludf.DUMMYFUNCTION("""COMPUTED_VALUE"""),"Will work for 3 years or more")</f>
        <v>Will work for 3 years or more</v>
      </c>
      <c r="H1137" s="1" t="str">
        <f>IFERROR(__xludf.DUMMYFUNCTION("""COMPUTED_VALUE"""),"No")</f>
        <v>No</v>
      </c>
      <c r="I1137" s="1" t="str">
        <f>IFERROR(__xludf.DUMMYFUNCTION("""COMPUTED_VALUE"""),"Will NOT work for them")</f>
        <v>Will NOT work for them</v>
      </c>
      <c r="J1137" s="1">
        <f>IFERROR(__xludf.DUMMYFUNCTION("""COMPUTED_VALUE"""),4.0)</f>
        <v>4</v>
      </c>
      <c r="K1137" s="1" t="str">
        <f>IFERROR(__xludf.DUMMYFUNCTION("""COMPUTED_VALUE"""),"Hybrid Working Environment with more than 15 days a month at office")</f>
        <v>Hybrid Working Environment with more than 15 days a month at office</v>
      </c>
      <c r="L1137" s="1" t="str">
        <f>IFERROR(__xludf.DUMMYFUNCTION("""COMPUTED_VALUE"""),"Employer who appreciates learning and enables that environment")</f>
        <v>Employer who appreciates learning and enables that environment</v>
      </c>
      <c r="M113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37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137" s="1" t="str">
        <f>IFERROR(__xludf.DUMMYFUNCTION("""COMPUTED_VALUE"""),"Manager who sets targets and expects me to achieve it")</f>
        <v>Manager who sets targets and expects me to achieve it</v>
      </c>
      <c r="P1137" s="1" t="str">
        <f>IFERROR(__xludf.DUMMYFUNCTION("""COMPUTED_VALUE"""),"Work with 5 to 6 people in my team")</f>
        <v>Work with 5 to 6 people in my team</v>
      </c>
      <c r="Q1137" s="1" t="str">
        <f>IFERROR(__xludf.DUMMYFUNCTION("""COMPUTED_VALUE"""),"Yes, I Understand this is gonna happen everywhere")</f>
        <v>Yes, I Understand this is gonna happen everywhere</v>
      </c>
      <c r="R1137" s="1" t="str">
        <f>IFERROR(__xludf.DUMMYFUNCTION("""COMPUTED_VALUE"""),"Will work for 7 years or more")</f>
        <v>Will work for 7 years or more</v>
      </c>
      <c r="S1137" s="1"/>
    </row>
    <row r="1138">
      <c r="A1138" s="2">
        <f>IFERROR(__xludf.DUMMYFUNCTION("""COMPUTED_VALUE"""),45044.2758887963)</f>
        <v>45044.27589</v>
      </c>
      <c r="B1138" s="1" t="str">
        <f>IFERROR(__xludf.DUMMYFUNCTION("""COMPUTED_VALUE"""),"India")</f>
        <v>India</v>
      </c>
      <c r="C1138" s="1">
        <f>IFERROR(__xludf.DUMMYFUNCTION("""COMPUTED_VALUE"""),221304.0)</f>
        <v>221304</v>
      </c>
      <c r="D1138" s="1" t="str">
        <f>IFERROR(__xludf.DUMMYFUNCTION("""COMPUTED_VALUE"""),"Male")</f>
        <v>Male</v>
      </c>
      <c r="E1138" s="1" t="str">
        <f>IFERROR(__xludf.DUMMYFUNCTION("""COMPUTED_VALUE"""),"People who have changed the world for better")</f>
        <v>People who have changed the world for better</v>
      </c>
      <c r="F1138" s="1" t="str">
        <f>IFERROR(__xludf.DUMMYFUNCTION("""COMPUTED_VALUE"""),"No I would not be pursuing Higher Education outside of India")</f>
        <v>No I would not be pursuing Higher Education outside of India</v>
      </c>
      <c r="G1138" s="1" t="str">
        <f>IFERROR(__xludf.DUMMYFUNCTION("""COMPUTED_VALUE"""),"This will be hard to do, but if it is the right company I would try")</f>
        <v>This will be hard to do, but if it is the right company I would try</v>
      </c>
      <c r="H1138" s="1" t="str">
        <f>IFERROR(__xludf.DUMMYFUNCTION("""COMPUTED_VALUE"""),"No")</f>
        <v>No</v>
      </c>
      <c r="I1138" s="1" t="str">
        <f>IFERROR(__xludf.DUMMYFUNCTION("""COMPUTED_VALUE"""),"Will NOT work for them")</f>
        <v>Will NOT work for them</v>
      </c>
      <c r="J1138" s="1">
        <f>IFERROR(__xludf.DUMMYFUNCTION("""COMPUTED_VALUE"""),8.0)</f>
        <v>8</v>
      </c>
      <c r="K1138" s="1" t="str">
        <f>IFERROR(__xludf.DUMMYFUNCTION("""COMPUTED_VALUE"""),"Hybrid Working Environment with more than 15 days a month at office")</f>
        <v>Hybrid Working Environment with more than 15 days a month at office</v>
      </c>
      <c r="L11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138" s="1" t="str">
        <f>IFERROR(__xludf.DUMMYFUNCTION("""COMPUTED_VALUE"""),"Manager who clearly describes what she/he needs")</f>
        <v>Manager who clearly describes what she/he needs</v>
      </c>
      <c r="P113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38" s="1" t="str">
        <f>IFERROR(__xludf.DUMMYFUNCTION("""COMPUTED_VALUE"""),"Yes")</f>
        <v>Yes</v>
      </c>
      <c r="R1138" s="1" t="str">
        <f>IFERROR(__xludf.DUMMYFUNCTION("""COMPUTED_VALUE"""),"No way")</f>
        <v>No way</v>
      </c>
      <c r="S1138" s="1"/>
    </row>
    <row r="1139">
      <c r="A1139" s="2">
        <f>IFERROR(__xludf.DUMMYFUNCTION("""COMPUTED_VALUE"""),45044.28263545139)</f>
        <v>45044.28264</v>
      </c>
      <c r="B1139" s="1" t="str">
        <f>IFERROR(__xludf.DUMMYFUNCTION("""COMPUTED_VALUE"""),"India")</f>
        <v>India</v>
      </c>
      <c r="C1139" s="1">
        <f>IFERROR(__xludf.DUMMYFUNCTION("""COMPUTED_VALUE"""),110025.0)</f>
        <v>110025</v>
      </c>
      <c r="D1139" s="1" t="str">
        <f>IFERROR(__xludf.DUMMYFUNCTION("""COMPUTED_VALUE"""),"Male")</f>
        <v>Male</v>
      </c>
      <c r="E1139" s="1" t="str">
        <f>IFERROR(__xludf.DUMMYFUNCTION("""COMPUTED_VALUE"""),"Social Media like LinkedIn")</f>
        <v>Social Media like LinkedIn</v>
      </c>
      <c r="F1139" s="1" t="str">
        <f>IFERROR(__xludf.DUMMYFUNCTION("""COMPUTED_VALUE"""),"No I would not be pursuing Higher Education outside of India")</f>
        <v>No I would not be pursuing Higher Education outside of India</v>
      </c>
      <c r="G1139" s="1" t="str">
        <f>IFERROR(__xludf.DUMMYFUNCTION("""COMPUTED_VALUE"""),"This will be hard to do, but if it is the right company I would try")</f>
        <v>This will be hard to do, but if it is the right company I would try</v>
      </c>
      <c r="H1139" s="1" t="str">
        <f>IFERROR(__xludf.DUMMYFUNCTION("""COMPUTED_VALUE"""),"Yes")</f>
        <v>Yes</v>
      </c>
      <c r="I1139" s="1" t="str">
        <f>IFERROR(__xludf.DUMMYFUNCTION("""COMPUTED_VALUE"""),"Will NOT work for them")</f>
        <v>Will NOT work for them</v>
      </c>
      <c r="J1139" s="1">
        <f>IFERROR(__xludf.DUMMYFUNCTION("""COMPUTED_VALUE"""),4.0)</f>
        <v>4</v>
      </c>
      <c r="K1139" s="1" t="str">
        <f>IFERROR(__xludf.DUMMYFUNCTION("""COMPUTED_VALUE"""),"Fully Remote with Options to travel as and when needed")</f>
        <v>Fully Remote with Options to travel as and when needed</v>
      </c>
      <c r="L11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3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139" s="1" t="str">
        <f>IFERROR(__xludf.DUMMYFUNCTION("""COMPUTED_VALUE"""),"Manager who explains what is expected, sets a goal and helps achieve it")</f>
        <v>Manager who explains what is expected, sets a goal and helps achieve it</v>
      </c>
      <c r="P1139" s="1" t="str">
        <f>IFERROR(__xludf.DUMMYFUNCTION("""COMPUTED_VALUE"""),"Work with 5 to 6 people in my team")</f>
        <v>Work with 5 to 6 people in my team</v>
      </c>
      <c r="Q1139" s="1" t="str">
        <f>IFERROR(__xludf.DUMMYFUNCTION("""COMPUTED_VALUE"""),"Yes, I Understand this is gonna happen everywhere")</f>
        <v>Yes, I Understand this is gonna happen everywhere</v>
      </c>
      <c r="R1139" s="1" t="str">
        <f>IFERROR(__xludf.DUMMYFUNCTION("""COMPUTED_VALUE"""),"No way")</f>
        <v>No way</v>
      </c>
      <c r="S1139" s="1"/>
    </row>
    <row r="1140">
      <c r="A1140" s="2">
        <f>IFERROR(__xludf.DUMMYFUNCTION("""COMPUTED_VALUE"""),45044.28779746528)</f>
        <v>45044.2878</v>
      </c>
      <c r="B1140" s="1" t="str">
        <f>IFERROR(__xludf.DUMMYFUNCTION("""COMPUTED_VALUE"""),"India")</f>
        <v>India</v>
      </c>
      <c r="C1140" s="1">
        <f>IFERROR(__xludf.DUMMYFUNCTION("""COMPUTED_VALUE"""),530029.0)</f>
        <v>530029</v>
      </c>
      <c r="D1140" s="1" t="str">
        <f>IFERROR(__xludf.DUMMYFUNCTION("""COMPUTED_VALUE"""),"Female")</f>
        <v>Female</v>
      </c>
      <c r="E1140" s="1" t="str">
        <f>IFERROR(__xludf.DUMMYFUNCTION("""COMPUTED_VALUE"""),"People who have changed the world for better")</f>
        <v>People who have changed the world for better</v>
      </c>
      <c r="F1140" s="1" t="str">
        <f>IFERROR(__xludf.DUMMYFUNCTION("""COMPUTED_VALUE"""),"Yes, I will earn and do that")</f>
        <v>Yes, I will earn and do that</v>
      </c>
      <c r="G1140" s="1" t="str">
        <f>IFERROR(__xludf.DUMMYFUNCTION("""COMPUTED_VALUE"""),"Will work for 3 years or more")</f>
        <v>Will work for 3 years or more</v>
      </c>
      <c r="H1140" s="1" t="str">
        <f>IFERROR(__xludf.DUMMYFUNCTION("""COMPUTED_VALUE"""),"No")</f>
        <v>No</v>
      </c>
      <c r="I1140" s="1" t="str">
        <f>IFERROR(__xludf.DUMMYFUNCTION("""COMPUTED_VALUE"""),"Will NOT work for them")</f>
        <v>Will NOT work for them</v>
      </c>
      <c r="J1140" s="1">
        <f>IFERROR(__xludf.DUMMYFUNCTION("""COMPUTED_VALUE"""),5.0)</f>
        <v>5</v>
      </c>
      <c r="K1140" s="1" t="str">
        <f>IFERROR(__xludf.DUMMYFUNCTION("""COMPUTED_VALUE"""),"Every Day Office Environment")</f>
        <v>Every Day Office Environment</v>
      </c>
      <c r="L11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40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140" s="1" t="str">
        <f>IFERROR(__xludf.DUMMYFUNCTION("""COMPUTED_VALUE"""),"Manager who explains what is expected, sets a goal and helps achieve it")</f>
        <v>Manager who explains what is expected, sets a goal and helps achieve it</v>
      </c>
      <c r="P1140" s="1" t="str">
        <f>IFERROR(__xludf.DUMMYFUNCTION("""COMPUTED_VALUE"""),"Work with more than 10 people in my team")</f>
        <v>Work with more than 10 people in my team</v>
      </c>
      <c r="Q1140" s="1" t="str">
        <f>IFERROR(__xludf.DUMMYFUNCTION("""COMPUTED_VALUE"""),"Yes, I Understand this is gonna happen everywhere")</f>
        <v>Yes, I Understand this is gonna happen everywhere</v>
      </c>
      <c r="R1140" s="1" t="str">
        <f>IFERROR(__xludf.DUMMYFUNCTION("""COMPUTED_VALUE"""),"This will be hard to do, but if it is the right company I would try")</f>
        <v>This will be hard to do, but if it is the right company I would try</v>
      </c>
      <c r="S1140" s="1"/>
    </row>
    <row r="1141">
      <c r="A1141" s="2">
        <f>IFERROR(__xludf.DUMMYFUNCTION("""COMPUTED_VALUE"""),45044.29032208333)</f>
        <v>45044.29032</v>
      </c>
      <c r="B1141" s="1" t="str">
        <f>IFERROR(__xludf.DUMMYFUNCTION("""COMPUTED_VALUE"""),"India")</f>
        <v>India</v>
      </c>
      <c r="C1141" s="1">
        <f>IFERROR(__xludf.DUMMYFUNCTION("""COMPUTED_VALUE"""),243001.0)</f>
        <v>243001</v>
      </c>
      <c r="D1141" s="1" t="str">
        <f>IFERROR(__xludf.DUMMYFUNCTION("""COMPUTED_VALUE"""),"Female")</f>
        <v>Female</v>
      </c>
      <c r="E1141" s="1" t="str">
        <f>IFERROR(__xludf.DUMMYFUNCTION("""COMPUTED_VALUE"""),"My Parents")</f>
        <v>My Parents</v>
      </c>
      <c r="F1141" s="1" t="str">
        <f>IFERROR(__xludf.DUMMYFUNCTION("""COMPUTED_VALUE"""),"Yes, I will earn and do that")</f>
        <v>Yes, I will earn and do that</v>
      </c>
      <c r="G1141" s="1" t="str">
        <f>IFERROR(__xludf.DUMMYFUNCTION("""COMPUTED_VALUE"""),"This will be hard to do, but if it is the right company I would try")</f>
        <v>This will be hard to do, but if it is the right company I would try</v>
      </c>
      <c r="H1141" s="1" t="str">
        <f>IFERROR(__xludf.DUMMYFUNCTION("""COMPUTED_VALUE"""),"No")</f>
        <v>No</v>
      </c>
      <c r="I1141" s="1" t="str">
        <f>IFERROR(__xludf.DUMMYFUNCTION("""COMPUTED_VALUE"""),"Will NOT work for them")</f>
        <v>Will NOT work for them</v>
      </c>
      <c r="J1141" s="1">
        <f>IFERROR(__xludf.DUMMYFUNCTION("""COMPUTED_VALUE"""),10.0)</f>
        <v>10</v>
      </c>
      <c r="K1141" s="1" t="str">
        <f>IFERROR(__xludf.DUMMYFUNCTION("""COMPUTED_VALUE"""),"Fully Remote with Options to travel as and when needed")</f>
        <v>Fully Remote with Options to travel as and when needed</v>
      </c>
      <c r="L11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41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141" s="1" t="str">
        <f>IFERROR(__xludf.DUMMYFUNCTION("""COMPUTED_VALUE"""),"Manager who sets goal and helps me achieve it")</f>
        <v>Manager who sets goal and helps me achieve it</v>
      </c>
      <c r="P1141" s="1" t="str">
        <f>IFERROR(__xludf.DUMMYFUNCTION("""COMPUTED_VALUE"""),"Work with 2 to 3 people in my team")</f>
        <v>Work with 2 to 3 people in my team</v>
      </c>
      <c r="Q1141" s="1" t="str">
        <f>IFERROR(__xludf.DUMMYFUNCTION("""COMPUTED_VALUE"""),"I have NO other choice")</f>
        <v>I have NO other choice</v>
      </c>
      <c r="R1141" s="1" t="str">
        <f>IFERROR(__xludf.DUMMYFUNCTION("""COMPUTED_VALUE"""),"This will be hard to do, but if it is the right company I would try")</f>
        <v>This will be hard to do, but if it is the right company I would try</v>
      </c>
      <c r="S1141" s="1"/>
    </row>
    <row r="1142">
      <c r="A1142" s="2">
        <f>IFERROR(__xludf.DUMMYFUNCTION("""COMPUTED_VALUE"""),45044.29893939815)</f>
        <v>45044.29894</v>
      </c>
      <c r="B1142" s="1" t="str">
        <f>IFERROR(__xludf.DUMMYFUNCTION("""COMPUTED_VALUE"""),"India")</f>
        <v>India</v>
      </c>
      <c r="C1142" s="1">
        <f>IFERROR(__xludf.DUMMYFUNCTION("""COMPUTED_VALUE"""),530051.0)</f>
        <v>530051</v>
      </c>
      <c r="D1142" s="1" t="str">
        <f>IFERROR(__xludf.DUMMYFUNCTION("""COMPUTED_VALUE"""),"Female")</f>
        <v>Female</v>
      </c>
      <c r="E1142" s="1" t="str">
        <f>IFERROR(__xludf.DUMMYFUNCTION("""COMPUTED_VALUE"""),"Influencers who had successful careers")</f>
        <v>Influencers who had successful careers</v>
      </c>
      <c r="F1142" s="1" t="str">
        <f>IFERROR(__xludf.DUMMYFUNCTION("""COMPUTED_VALUE"""),"No I would not be pursuing Higher Education outside of India")</f>
        <v>No I would not be pursuing Higher Education outside of India</v>
      </c>
      <c r="G1142" s="1" t="str">
        <f>IFERROR(__xludf.DUMMYFUNCTION("""COMPUTED_VALUE"""),"This will be hard to do, but if it is the right company I would try")</f>
        <v>This will be hard to do, but if it is the right company I would try</v>
      </c>
      <c r="H1142" s="1" t="str">
        <f>IFERROR(__xludf.DUMMYFUNCTION("""COMPUTED_VALUE"""),"No")</f>
        <v>No</v>
      </c>
      <c r="I1142" s="1" t="str">
        <f>IFERROR(__xludf.DUMMYFUNCTION("""COMPUTED_VALUE"""),"Will NOT work for them")</f>
        <v>Will NOT work for them</v>
      </c>
      <c r="J1142" s="1">
        <f>IFERROR(__xludf.DUMMYFUNCTION("""COMPUTED_VALUE"""),5.0)</f>
        <v>5</v>
      </c>
      <c r="K1142" s="1" t="str">
        <f>IFERROR(__xludf.DUMMYFUNCTION("""COMPUTED_VALUE"""),"Hybrid Working Environment with more than 15 days a month at office")</f>
        <v>Hybrid Working Environment with more than 15 days a month at office</v>
      </c>
      <c r="L11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42" s="1" t="str">
        <f>IFERROR(__xludf.DUMMYFUNCTION("""COMPUTED_VALUE"""),"Design and Creative strategy in any company, Manage and drive End-to-End Projects or Products, I Want to sell things/Sales, Manufacturing / Oil and Gas/ Construction / Hard Physical Work related")</f>
        <v>Design and Creative strategy in any company, Manage and drive End-to-End Projects or Products, I Want to sell things/Sales, Manufacturing / Oil and Gas/ Construction / Hard Physical Work related</v>
      </c>
      <c r="O1142" s="1" t="str">
        <f>IFERROR(__xludf.DUMMYFUNCTION("""COMPUTED_VALUE"""),"Manager who clearly describes what she/he needs")</f>
        <v>Manager who clearly describes what she/he needs</v>
      </c>
      <c r="P1142" s="1" t="str">
        <f>IFERROR(__xludf.DUMMYFUNCTION("""COMPUTED_VALUE"""),"Work with 2 to 3 people in my team")</f>
        <v>Work with 2 to 3 people in my team</v>
      </c>
      <c r="Q1142" s="1" t="str">
        <f>IFERROR(__xludf.DUMMYFUNCTION("""COMPUTED_VALUE"""),"Yes, I Understand this is gonna happen everywhere")</f>
        <v>Yes, I Understand this is gonna happen everywhere</v>
      </c>
      <c r="R1142" s="1" t="str">
        <f>IFERROR(__xludf.DUMMYFUNCTION("""COMPUTED_VALUE"""),"This will be hard to do, but if it is the right company I would try")</f>
        <v>This will be hard to do, but if it is the right company I would try</v>
      </c>
      <c r="S1142" s="1"/>
    </row>
    <row r="1143">
      <c r="A1143" s="2">
        <f>IFERROR(__xludf.DUMMYFUNCTION("""COMPUTED_VALUE"""),45044.31839202547)</f>
        <v>45044.31839</v>
      </c>
      <c r="B1143" s="1" t="str">
        <f>IFERROR(__xludf.DUMMYFUNCTION("""COMPUTED_VALUE"""),"India")</f>
        <v>India</v>
      </c>
      <c r="C1143" s="1">
        <f>IFERROR(__xludf.DUMMYFUNCTION("""COMPUTED_VALUE"""),500098.0)</f>
        <v>500098</v>
      </c>
      <c r="D1143" s="1" t="str">
        <f>IFERROR(__xludf.DUMMYFUNCTION("""COMPUTED_VALUE"""),"Male")</f>
        <v>Male</v>
      </c>
      <c r="E1143" s="1" t="str">
        <f>IFERROR(__xludf.DUMMYFUNCTION("""COMPUTED_VALUE"""),"People who have changed the world for better")</f>
        <v>People who have changed the world for better</v>
      </c>
      <c r="F1143" s="1" t="str">
        <f>IFERROR(__xludf.DUMMYFUNCTION("""COMPUTED_VALUE"""),"Yes, I will earn and do that")</f>
        <v>Yes, I will earn and do that</v>
      </c>
      <c r="G1143" s="1" t="str">
        <f>IFERROR(__xludf.DUMMYFUNCTION("""COMPUTED_VALUE"""),"This will be hard to do, but if it is the right company I would try")</f>
        <v>This will be hard to do, but if it is the right company I would try</v>
      </c>
      <c r="H1143" s="1" t="str">
        <f>IFERROR(__xludf.DUMMYFUNCTION("""COMPUTED_VALUE"""),"No")</f>
        <v>No</v>
      </c>
      <c r="I1143" s="1" t="str">
        <f>IFERROR(__xludf.DUMMYFUNCTION("""COMPUTED_VALUE"""),"Will NOT work for them")</f>
        <v>Will NOT work for them</v>
      </c>
      <c r="J1143" s="1">
        <f>IFERROR(__xludf.DUMMYFUNCTION("""COMPUTED_VALUE"""),9.0)</f>
        <v>9</v>
      </c>
      <c r="K1143" s="1" t="str">
        <f>IFERROR(__xludf.DUMMYFUNCTION("""COMPUTED_VALUE"""),"Fully Remote with Options to travel as and when needed")</f>
        <v>Fully Remote with Options to travel as and when needed</v>
      </c>
      <c r="L11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3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143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143" s="1" t="str">
        <f>IFERROR(__xludf.DUMMYFUNCTION("""COMPUTED_VALUE"""),"Manager who clearly describes what she/he needs")</f>
        <v>Manager who clearly describes what she/he needs</v>
      </c>
      <c r="P1143" s="1" t="str">
        <f>IFERROR(__xludf.DUMMYFUNCTION("""COMPUTED_VALUE"""),"Work alone")</f>
        <v>Work alone</v>
      </c>
      <c r="Q1143" s="1" t="str">
        <f>IFERROR(__xludf.DUMMYFUNCTION("""COMPUTED_VALUE"""),"Yes, I Understand this is gonna happen everywhere")</f>
        <v>Yes, I Understand this is gonna happen everywhere</v>
      </c>
      <c r="R1143" s="1" t="str">
        <f>IFERROR(__xludf.DUMMYFUNCTION("""COMPUTED_VALUE"""),"This will be hard to do, but if it is the right company I would try")</f>
        <v>This will be hard to do, but if it is the right company I would try</v>
      </c>
      <c r="S1143" s="1"/>
    </row>
    <row r="1144">
      <c r="A1144" s="2">
        <f>IFERROR(__xludf.DUMMYFUNCTION("""COMPUTED_VALUE"""),45044.31996652778)</f>
        <v>45044.31997</v>
      </c>
      <c r="B1144" s="1" t="str">
        <f>IFERROR(__xludf.DUMMYFUNCTION("""COMPUTED_VALUE"""),"India")</f>
        <v>India</v>
      </c>
      <c r="C1144" s="1">
        <f>IFERROR(__xludf.DUMMYFUNCTION("""COMPUTED_VALUE"""),534197.0)</f>
        <v>534197</v>
      </c>
      <c r="D1144" s="1" t="str">
        <f>IFERROR(__xludf.DUMMYFUNCTION("""COMPUTED_VALUE"""),"Male")</f>
        <v>Male</v>
      </c>
      <c r="E1144" s="1" t="str">
        <f>IFERROR(__xludf.DUMMYFUNCTION("""COMPUTED_VALUE"""),"Influencers who had successful careers")</f>
        <v>Influencers who had successful careers</v>
      </c>
      <c r="F1144" s="1" t="str">
        <f>IFERROR(__xludf.DUMMYFUNCTION("""COMPUTED_VALUE"""),"No I would not be pursuing Higher Education outside of India")</f>
        <v>No I would not be pursuing Higher Education outside of India</v>
      </c>
      <c r="G1144" s="1" t="str">
        <f>IFERROR(__xludf.DUMMYFUNCTION("""COMPUTED_VALUE"""),"Will work for 3 years or more")</f>
        <v>Will work for 3 years or more</v>
      </c>
      <c r="H1144" s="1" t="str">
        <f>IFERROR(__xludf.DUMMYFUNCTION("""COMPUTED_VALUE"""),"No")</f>
        <v>No</v>
      </c>
      <c r="I1144" s="1" t="str">
        <f>IFERROR(__xludf.DUMMYFUNCTION("""COMPUTED_VALUE"""),"Will NOT work for them")</f>
        <v>Will NOT work for them</v>
      </c>
      <c r="J1144" s="1">
        <f>IFERROR(__xludf.DUMMYFUNCTION("""COMPUTED_VALUE"""),2.0)</f>
        <v>2</v>
      </c>
      <c r="K1144" s="1" t="str">
        <f>IFERROR(__xludf.DUMMYFUNCTION("""COMPUTED_VALUE"""),"Every Day Office Environment")</f>
        <v>Every Day Office Environment</v>
      </c>
      <c r="L1144" s="1" t="str">
        <f>IFERROR(__xludf.DUMMYFUNCTION("""COMPUTED_VALUE"""),"Employer who appreciates learning and enables that environment")</f>
        <v>Employer who appreciates learning and enables that environment</v>
      </c>
      <c r="M114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44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144" s="1" t="str">
        <f>IFERROR(__xludf.DUMMYFUNCTION("""COMPUTED_VALUE"""),"Manager who explains what is expected, sets a goal and helps achieve it")</f>
        <v>Manager who explains what is expected, sets a goal and helps achieve it</v>
      </c>
      <c r="P1144" s="1" t="str">
        <f>IFERROR(__xludf.DUMMYFUNCTION("""COMPUTED_VALUE"""),"Work with 5 to 6 people in my team")</f>
        <v>Work with 5 to 6 people in my team</v>
      </c>
      <c r="Q1144" s="1" t="str">
        <f>IFERROR(__xludf.DUMMYFUNCTION("""COMPUTED_VALUE"""),"Yes")</f>
        <v>Yes</v>
      </c>
      <c r="R1144" s="1" t="str">
        <f>IFERROR(__xludf.DUMMYFUNCTION("""COMPUTED_VALUE"""),"This will be hard to do, but if it is the right company I would try")</f>
        <v>This will be hard to do, but if it is the right company I would try</v>
      </c>
      <c r="S1144" s="1"/>
    </row>
    <row r="1145">
      <c r="A1145" s="2">
        <f>IFERROR(__xludf.DUMMYFUNCTION("""COMPUTED_VALUE"""),45044.32771913194)</f>
        <v>45044.32772</v>
      </c>
      <c r="B1145" s="1" t="str">
        <f>IFERROR(__xludf.DUMMYFUNCTION("""COMPUTED_VALUE"""),"India")</f>
        <v>India</v>
      </c>
      <c r="C1145" s="1">
        <f>IFERROR(__xludf.DUMMYFUNCTION("""COMPUTED_VALUE"""),535003.0)</f>
        <v>535003</v>
      </c>
      <c r="D1145" s="1" t="str">
        <f>IFERROR(__xludf.DUMMYFUNCTION("""COMPUTED_VALUE"""),"Female")</f>
        <v>Female</v>
      </c>
      <c r="E1145" s="1" t="str">
        <f>IFERROR(__xludf.DUMMYFUNCTION("""COMPUTED_VALUE"""),"Influencers who had successful careers")</f>
        <v>Influencers who had successful careers</v>
      </c>
      <c r="F1145" s="1" t="str">
        <f>IFERROR(__xludf.DUMMYFUNCTION("""COMPUTED_VALUE"""),"No, But if someone could bare the cost I will")</f>
        <v>No, But if someone could bare the cost I will</v>
      </c>
      <c r="G1145" s="1" t="str">
        <f>IFERROR(__xludf.DUMMYFUNCTION("""COMPUTED_VALUE"""),"This will be hard to do, but if it is the right company I would try")</f>
        <v>This will be hard to do, but if it is the right company I would try</v>
      </c>
      <c r="H1145" s="1" t="str">
        <f>IFERROR(__xludf.DUMMYFUNCTION("""COMPUTED_VALUE"""),"No")</f>
        <v>No</v>
      </c>
      <c r="I1145" s="1" t="str">
        <f>IFERROR(__xludf.DUMMYFUNCTION("""COMPUTED_VALUE"""),"Will NOT work for them")</f>
        <v>Will NOT work for them</v>
      </c>
      <c r="J1145" s="1">
        <f>IFERROR(__xludf.DUMMYFUNCTION("""COMPUTED_VALUE"""),1.0)</f>
        <v>1</v>
      </c>
      <c r="K1145" s="1" t="str">
        <f>IFERROR(__xludf.DUMMYFUNCTION("""COMPUTED_VALUE"""),"Hybrid Working Environment with more than 15 days a month at office")</f>
        <v>Hybrid Working Environment with more than 15 days a month at office</v>
      </c>
      <c r="L11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45" s="1" t="str">
        <f>IFERROR(__xludf.DUMMYFUNCTION("""COMPUTED_VALUE"""),"Build and develop a Team, Look deeply into Data and generate insights, Work in a BPO setup for some well known client, An Artificial Intelligence Specialist / Talking to Robots")</f>
        <v>Build and develop a Team, Look deeply into Data and generate insights, Work in a BPO setup for some well known client, An Artificial Intelligence Specialist / Talking to Robots</v>
      </c>
      <c r="O1145" s="1" t="str">
        <f>IFERROR(__xludf.DUMMYFUNCTION("""COMPUTED_VALUE"""),"Manager who explains what is expected, sets a goal and helps achieve it")</f>
        <v>Manager who explains what is expected, sets a goal and helps achieve it</v>
      </c>
      <c r="P1145" s="1" t="str">
        <f>IFERROR(__xludf.DUMMYFUNCTION("""COMPUTED_VALUE"""),"Work with 2 to 3 people in my team, Work with 5 to 6 people in my team")</f>
        <v>Work with 2 to 3 people in my team, Work with 5 to 6 people in my team</v>
      </c>
      <c r="Q1145" s="1" t="str">
        <f>IFERROR(__xludf.DUMMYFUNCTION("""COMPUTED_VALUE"""),"No")</f>
        <v>No</v>
      </c>
      <c r="R1145" s="1" t="str">
        <f>IFERROR(__xludf.DUMMYFUNCTION("""COMPUTED_VALUE"""),"Will work for 7 years or more")</f>
        <v>Will work for 7 years or more</v>
      </c>
      <c r="S1145" s="1"/>
    </row>
    <row r="1146">
      <c r="A1146" s="2">
        <f>IFERROR(__xludf.DUMMYFUNCTION("""COMPUTED_VALUE"""),45044.332668310184)</f>
        <v>45044.33267</v>
      </c>
      <c r="B1146" s="1" t="str">
        <f>IFERROR(__xludf.DUMMYFUNCTION("""COMPUTED_VALUE"""),"India")</f>
        <v>India</v>
      </c>
      <c r="C1146" s="1">
        <f>IFERROR(__xludf.DUMMYFUNCTION("""COMPUTED_VALUE"""),500082.0)</f>
        <v>500082</v>
      </c>
      <c r="D1146" s="1" t="str">
        <f>IFERROR(__xludf.DUMMYFUNCTION("""COMPUTED_VALUE"""),"Female")</f>
        <v>Female</v>
      </c>
      <c r="E1146" s="1" t="str">
        <f>IFERROR(__xludf.DUMMYFUNCTION("""COMPUTED_VALUE"""),"People who have changed the world for better")</f>
        <v>People who have changed the world for better</v>
      </c>
      <c r="F1146" s="1" t="str">
        <f>IFERROR(__xludf.DUMMYFUNCTION("""COMPUTED_VALUE"""),"No I would not be pursuing Higher Education outside of India")</f>
        <v>No I would not be pursuing Higher Education outside of India</v>
      </c>
      <c r="G1146" s="1" t="str">
        <f>IFERROR(__xludf.DUMMYFUNCTION("""COMPUTED_VALUE"""),"Will work for 3 years or more")</f>
        <v>Will work for 3 years or more</v>
      </c>
      <c r="H1146" s="1" t="str">
        <f>IFERROR(__xludf.DUMMYFUNCTION("""COMPUTED_VALUE"""),"No")</f>
        <v>No</v>
      </c>
      <c r="I1146" s="1" t="str">
        <f>IFERROR(__xludf.DUMMYFUNCTION("""COMPUTED_VALUE"""),"Will NOT work for them")</f>
        <v>Will NOT work for them</v>
      </c>
      <c r="J1146" s="1">
        <f>IFERROR(__xludf.DUMMYFUNCTION("""COMPUTED_VALUE"""),3.0)</f>
        <v>3</v>
      </c>
      <c r="K1146" s="1" t="str">
        <f>IFERROR(__xludf.DUMMYFUNCTION("""COMPUTED_VALUE"""),"Every Day Office Environment")</f>
        <v>Every Day Office Environment</v>
      </c>
      <c r="L1146" s="1" t="str">
        <f>IFERROR(__xludf.DUMMYFUNCTION("""COMPUTED_VALUE"""),"Employer who appreciates learning and enables that environment")</f>
        <v>Employer who appreciates learning and enables that environment</v>
      </c>
      <c r="M114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46" s="1" t="str">
        <f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146" s="1" t="str">
        <f>IFERROR(__xludf.DUMMYFUNCTION("""COMPUTED_VALUE"""),"Manager who explains what is expected, sets a goal and helps achieve it")</f>
        <v>Manager who explains what is expected, sets a goal and helps achieve it</v>
      </c>
      <c r="P1146" s="1" t="str">
        <f>IFERROR(__xludf.DUMMYFUNCTION("""COMPUTED_VALUE"""),"Work with more than 10 people in my team")</f>
        <v>Work with more than 10 people in my team</v>
      </c>
      <c r="Q1146" s="1" t="str">
        <f>IFERROR(__xludf.DUMMYFUNCTION("""COMPUTED_VALUE"""),"No")</f>
        <v>No</v>
      </c>
      <c r="R1146" s="1" t="str">
        <f>IFERROR(__xludf.DUMMYFUNCTION("""COMPUTED_VALUE"""),"This will be hard to do, but if it is the right company I would try")</f>
        <v>This will be hard to do, but if it is the right company I would try</v>
      </c>
      <c r="S1146" s="1"/>
    </row>
    <row r="1147">
      <c r="A1147" s="2">
        <f>IFERROR(__xludf.DUMMYFUNCTION("""COMPUTED_VALUE"""),45044.33514802084)</f>
        <v>45044.33515</v>
      </c>
      <c r="B1147" s="1" t="str">
        <f>IFERROR(__xludf.DUMMYFUNCTION("""COMPUTED_VALUE"""),"India")</f>
        <v>India</v>
      </c>
      <c r="C1147" s="1">
        <f>IFERROR(__xludf.DUMMYFUNCTION("""COMPUTED_VALUE"""),395006.0)</f>
        <v>395006</v>
      </c>
      <c r="D1147" s="1" t="str">
        <f>IFERROR(__xludf.DUMMYFUNCTION("""COMPUTED_VALUE"""),"Male")</f>
        <v>Male</v>
      </c>
      <c r="E1147" s="1" t="str">
        <f>IFERROR(__xludf.DUMMYFUNCTION("""COMPUTED_VALUE"""),"People from my circle, but not family members")</f>
        <v>People from my circle, but not family members</v>
      </c>
      <c r="F1147" s="1" t="str">
        <f>IFERROR(__xludf.DUMMYFUNCTION("""COMPUTED_VALUE"""),"Yes, I will earn and do that")</f>
        <v>Yes, I will earn and do that</v>
      </c>
      <c r="G1147" s="1" t="str">
        <f>IFERROR(__xludf.DUMMYFUNCTION("""COMPUTED_VALUE"""),"Will work for 3 years or more")</f>
        <v>Will work for 3 years or more</v>
      </c>
      <c r="H1147" s="1" t="str">
        <f>IFERROR(__xludf.DUMMYFUNCTION("""COMPUTED_VALUE"""),"No")</f>
        <v>No</v>
      </c>
      <c r="I1147" s="1" t="str">
        <f>IFERROR(__xludf.DUMMYFUNCTION("""COMPUTED_VALUE"""),"Will NOT work for them")</f>
        <v>Will NOT work for them</v>
      </c>
      <c r="J1147" s="1">
        <f>IFERROR(__xludf.DUMMYFUNCTION("""COMPUTED_VALUE"""),6.0)</f>
        <v>6</v>
      </c>
      <c r="K1147" s="1" t="str">
        <f>IFERROR(__xludf.DUMMYFUNCTION("""COMPUTED_VALUE"""),"Hybrid Working Environment with more than 15 days a month at office")</f>
        <v>Hybrid Working Environment with more than 15 days a month at office</v>
      </c>
      <c r="L1147" s="1" t="str">
        <f>IFERROR(__xludf.DUMMYFUNCTION("""COMPUTED_VALUE"""),"Employer who appreciates learning and enables that environment")</f>
        <v>Employer who appreciates learning and enables that environment</v>
      </c>
      <c r="M114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47" s="1" t="str">
        <f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1147" s="1" t="str">
        <f>IFERROR(__xludf.DUMMYFUNCTION("""COMPUTED_VALUE"""),"Manager who explains what is expected, sets a goal and helps achieve it")</f>
        <v>Manager who explains what is expected, sets a goal and helps achieve it</v>
      </c>
      <c r="P1147" s="1" t="str">
        <f>IFERROR(__xludf.DUMMYFUNCTION("""COMPUTED_VALUE"""),"Work alone, Work with 5 to 6 people in my team")</f>
        <v>Work alone, Work with 5 to 6 people in my team</v>
      </c>
      <c r="Q1147" s="1" t="str">
        <f>IFERROR(__xludf.DUMMYFUNCTION("""COMPUTED_VALUE"""),"Yes, I Understand this is gonna happen everywhere")</f>
        <v>Yes, I Understand this is gonna happen everywhere</v>
      </c>
      <c r="R1147" s="1" t="str">
        <f>IFERROR(__xludf.DUMMYFUNCTION("""COMPUTED_VALUE"""),"This will be hard to do, but if it is the right company I would try")</f>
        <v>This will be hard to do, but if it is the right company I would try</v>
      </c>
      <c r="S1147" s="1"/>
    </row>
    <row r="1148">
      <c r="A1148" s="2">
        <f>IFERROR(__xludf.DUMMYFUNCTION("""COMPUTED_VALUE"""),45044.33739717593)</f>
        <v>45044.3374</v>
      </c>
      <c r="B1148" s="1" t="str">
        <f>IFERROR(__xludf.DUMMYFUNCTION("""COMPUTED_VALUE"""),"India")</f>
        <v>India</v>
      </c>
      <c r="C1148" s="1">
        <f>IFERROR(__xludf.DUMMYFUNCTION("""COMPUTED_VALUE"""),500054.0)</f>
        <v>500054</v>
      </c>
      <c r="D1148" s="1" t="str">
        <f>IFERROR(__xludf.DUMMYFUNCTION("""COMPUTED_VALUE"""),"Female")</f>
        <v>Female</v>
      </c>
      <c r="E1148" s="1" t="str">
        <f>IFERROR(__xludf.DUMMYFUNCTION("""COMPUTED_VALUE"""),"People from my circle, but not family members")</f>
        <v>People from my circle, but not family members</v>
      </c>
      <c r="F1148" s="1" t="str">
        <f>IFERROR(__xludf.DUMMYFUNCTION("""COMPUTED_VALUE"""),"No I would not be pursuing Higher Education outside of India")</f>
        <v>No I would not be pursuing Higher Education outside of India</v>
      </c>
      <c r="G1148" s="1" t="str">
        <f>IFERROR(__xludf.DUMMYFUNCTION("""COMPUTED_VALUE"""),"This will be hard to do, but if it is the right company I would try")</f>
        <v>This will be hard to do, but if it is the right company I would try</v>
      </c>
      <c r="H1148" s="1" t="str">
        <f>IFERROR(__xludf.DUMMYFUNCTION("""COMPUTED_VALUE"""),"Yes")</f>
        <v>Yes</v>
      </c>
      <c r="I1148" s="1" t="str">
        <f>IFERROR(__xludf.DUMMYFUNCTION("""COMPUTED_VALUE"""),"Will NOT work for them")</f>
        <v>Will NOT work for them</v>
      </c>
      <c r="J1148" s="1">
        <f>IFERROR(__xludf.DUMMYFUNCTION("""COMPUTED_VALUE"""),5.0)</f>
        <v>5</v>
      </c>
      <c r="K1148" s="1" t="str">
        <f>IFERROR(__xludf.DUMMYFUNCTION("""COMPUTED_VALUE"""),"Hybrid Working Environment with more than 15 days a month at office")</f>
        <v>Hybrid Working Environment with more than 15 days a month at office</v>
      </c>
      <c r="L11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48" s="1" t="str">
        <f>IFERROR(__xludf.DUMMYFUNCTION("""COMPUTED_VALUE"""),"Manage and drive End-to-End Projects or Products, Build and develop a Team, Work as a freelancer and do my thing my way, An Artificial Intelligence Specialist / Talking to Robots")</f>
        <v>Manage and drive End-to-End Projects or Products, Build and develop a Team, Work as a freelancer and do my thing my way, An Artificial Intelligence Specialist / Talking to Robots</v>
      </c>
      <c r="O1148" s="1" t="str">
        <f>IFERROR(__xludf.DUMMYFUNCTION("""COMPUTED_VALUE"""),"Manager who explains what is expected, sets a goal and helps achieve it")</f>
        <v>Manager who explains what is expected, sets a goal and helps achieve it</v>
      </c>
      <c r="P1148" s="1" t="str">
        <f>IFERROR(__xludf.DUMMYFUNCTION("""COMPUTED_VALUE"""),"Work with 5 to 6 people in my team")</f>
        <v>Work with 5 to 6 people in my team</v>
      </c>
      <c r="Q1148" s="1" t="str">
        <f>IFERROR(__xludf.DUMMYFUNCTION("""COMPUTED_VALUE"""),"No")</f>
        <v>No</v>
      </c>
      <c r="R1148" s="1" t="str">
        <f>IFERROR(__xludf.DUMMYFUNCTION("""COMPUTED_VALUE"""),"This will be hard to do, but if it is the right company I would try")</f>
        <v>This will be hard to do, but if it is the right company I would try</v>
      </c>
      <c r="S1148" s="1"/>
    </row>
    <row r="1149">
      <c r="A1149" s="2">
        <f>IFERROR(__xludf.DUMMYFUNCTION("""COMPUTED_VALUE"""),45044.33775277778)</f>
        <v>45044.33775</v>
      </c>
      <c r="B1149" s="1" t="str">
        <f>IFERROR(__xludf.DUMMYFUNCTION("""COMPUTED_VALUE"""),"Others")</f>
        <v>Others</v>
      </c>
      <c r="C1149" s="1">
        <f>IFERROR(__xludf.DUMMYFUNCTION("""COMPUTED_VALUE"""),4701.0)</f>
        <v>4701</v>
      </c>
      <c r="D1149" s="1" t="str">
        <f>IFERROR(__xludf.DUMMYFUNCTION("""COMPUTED_VALUE"""),"Female")</f>
        <v>Female</v>
      </c>
      <c r="E1149" s="1" t="str">
        <f>IFERROR(__xludf.DUMMYFUNCTION("""COMPUTED_VALUE"""),"My Parents")</f>
        <v>My Parents</v>
      </c>
      <c r="F1149" s="1" t="str">
        <f>IFERROR(__xludf.DUMMYFUNCTION("""COMPUTED_VALUE"""),"Yes, I will earn and do that")</f>
        <v>Yes, I will earn and do that</v>
      </c>
      <c r="G1149" s="1" t="str">
        <f>IFERROR(__xludf.DUMMYFUNCTION("""COMPUTED_VALUE"""),"This will be hard to do, but if it is the right company I would try")</f>
        <v>This will be hard to do, but if it is the right company I would try</v>
      </c>
      <c r="H1149" s="1" t="str">
        <f>IFERROR(__xludf.DUMMYFUNCTION("""COMPUTED_VALUE"""),"No")</f>
        <v>No</v>
      </c>
      <c r="I1149" s="1" t="str">
        <f>IFERROR(__xludf.DUMMYFUNCTION("""COMPUTED_VALUE"""),"Will NOT work for them")</f>
        <v>Will NOT work for them</v>
      </c>
      <c r="J1149" s="1">
        <f>IFERROR(__xludf.DUMMYFUNCTION("""COMPUTED_VALUE"""),5.0)</f>
        <v>5</v>
      </c>
      <c r="K1149" s="1" t="str">
        <f>IFERROR(__xludf.DUMMYFUNCTION("""COMPUTED_VALUE"""),"Hybrid Working Environment with more than 15 days a month at office")</f>
        <v>Hybrid Working Environment with more than 15 days a month at office</v>
      </c>
      <c r="L11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49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149" s="1" t="str">
        <f>IFERROR(__xludf.DUMMYFUNCTION("""COMPUTED_VALUE"""),"Manager who explains what is expected, sets a goal and helps achieve it")</f>
        <v>Manager who explains what is expected, sets a goal and helps achieve it</v>
      </c>
      <c r="P1149" s="1" t="str">
        <f>IFERROR(__xludf.DUMMYFUNCTION("""COMPUTED_VALUE"""),"Work with 2 to 3 people in my team")</f>
        <v>Work with 2 to 3 people in my team</v>
      </c>
      <c r="Q1149" s="1" t="str">
        <f>IFERROR(__xludf.DUMMYFUNCTION("""COMPUTED_VALUE"""),"Yes, I Understand this is gonna happen everywhere")</f>
        <v>Yes, I Understand this is gonna happen everywhere</v>
      </c>
      <c r="R1149" s="1" t="str">
        <f>IFERROR(__xludf.DUMMYFUNCTION("""COMPUTED_VALUE"""),"This will be hard to do, but if it is the right company I would try")</f>
        <v>This will be hard to do, but if it is the right company I would try</v>
      </c>
      <c r="S1149" s="1"/>
    </row>
    <row r="1150">
      <c r="A1150" s="2">
        <f>IFERROR(__xludf.DUMMYFUNCTION("""COMPUTED_VALUE"""),45044.34103623843)</f>
        <v>45044.34104</v>
      </c>
      <c r="B1150" s="1" t="str">
        <f>IFERROR(__xludf.DUMMYFUNCTION("""COMPUTED_VALUE"""),"India")</f>
        <v>India</v>
      </c>
      <c r="C1150" s="1">
        <f>IFERROR(__xludf.DUMMYFUNCTION("""COMPUTED_VALUE"""),600056.0)</f>
        <v>600056</v>
      </c>
      <c r="D1150" s="1" t="str">
        <f>IFERROR(__xludf.DUMMYFUNCTION("""COMPUTED_VALUE"""),"Female")</f>
        <v>Female</v>
      </c>
      <c r="E1150" s="1" t="str">
        <f>IFERROR(__xludf.DUMMYFUNCTION("""COMPUTED_VALUE"""),"People who have changed the world for better")</f>
        <v>People who have changed the world for better</v>
      </c>
      <c r="F1150" s="1" t="str">
        <f>IFERROR(__xludf.DUMMYFUNCTION("""COMPUTED_VALUE"""),"No I would not be pursuing Higher Education outside of India")</f>
        <v>No I would not be pursuing Higher Education outside of India</v>
      </c>
      <c r="G1150" s="1" t="str">
        <f>IFERROR(__xludf.DUMMYFUNCTION("""COMPUTED_VALUE"""),"This will be hard to do, but if it is the right company I would try")</f>
        <v>This will be hard to do, but if it is the right company I would try</v>
      </c>
      <c r="H1150" s="1" t="str">
        <f>IFERROR(__xludf.DUMMYFUNCTION("""COMPUTED_VALUE"""),"No")</f>
        <v>No</v>
      </c>
      <c r="I1150" s="1" t="str">
        <f>IFERROR(__xludf.DUMMYFUNCTION("""COMPUTED_VALUE"""),"Will NOT work for them")</f>
        <v>Will NOT work for them</v>
      </c>
      <c r="J1150" s="1">
        <f>IFERROR(__xludf.DUMMYFUNCTION("""COMPUTED_VALUE"""),2.0)</f>
        <v>2</v>
      </c>
      <c r="K1150" s="1" t="str">
        <f>IFERROR(__xludf.DUMMYFUNCTION("""COMPUTED_VALUE"""),"Hybrid Working Environment with more than 15 days a month at office")</f>
        <v>Hybrid Working Environment with more than 15 days a month at office</v>
      </c>
      <c r="L11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50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150" s="1" t="str">
        <f>IFERROR(__xludf.DUMMYFUNCTION("""COMPUTED_VALUE"""),"Manager who explains what is expected, sets a goal and helps achieve it")</f>
        <v>Manager who explains what is expected, sets a goal and helps achieve it</v>
      </c>
      <c r="P1150" s="1" t="str">
        <f>IFERROR(__xludf.DUMMYFUNCTION("""COMPUTED_VALUE"""),"Work with 5 to 6 people in my team")</f>
        <v>Work with 5 to 6 people in my team</v>
      </c>
      <c r="Q1150" s="1" t="str">
        <f>IFERROR(__xludf.DUMMYFUNCTION("""COMPUTED_VALUE"""),"Yes, I Understand this is gonna happen everywhere")</f>
        <v>Yes, I Understand this is gonna happen everywhere</v>
      </c>
      <c r="R1150" s="1" t="str">
        <f>IFERROR(__xludf.DUMMYFUNCTION("""COMPUTED_VALUE"""),"No way")</f>
        <v>No way</v>
      </c>
      <c r="S1150" s="1"/>
    </row>
    <row r="1151">
      <c r="A1151" s="2">
        <f>IFERROR(__xludf.DUMMYFUNCTION("""COMPUTED_VALUE"""),45044.34243424769)</f>
        <v>45044.34243</v>
      </c>
      <c r="B1151" s="1" t="str">
        <f>IFERROR(__xludf.DUMMYFUNCTION("""COMPUTED_VALUE"""),"India")</f>
        <v>India</v>
      </c>
      <c r="C1151" s="1">
        <f>IFERROR(__xludf.DUMMYFUNCTION("""COMPUTED_VALUE"""),531031.0)</f>
        <v>531031</v>
      </c>
      <c r="D1151" s="1" t="str">
        <f>IFERROR(__xludf.DUMMYFUNCTION("""COMPUTED_VALUE"""),"Male")</f>
        <v>Male</v>
      </c>
      <c r="E1151" s="1" t="str">
        <f>IFERROR(__xludf.DUMMYFUNCTION("""COMPUTED_VALUE"""),"People who have changed the world for better")</f>
        <v>People who have changed the world for better</v>
      </c>
      <c r="F1151" s="1" t="str">
        <f>IFERROR(__xludf.DUMMYFUNCTION("""COMPUTED_VALUE"""),"No, But if someone could bare the cost I will")</f>
        <v>No, But if someone could bare the cost I will</v>
      </c>
      <c r="G1151" s="1" t="str">
        <f>IFERROR(__xludf.DUMMYFUNCTION("""COMPUTED_VALUE"""),"This will be hard to do, but if it is the right company I would try")</f>
        <v>This will be hard to do, but if it is the right company I would try</v>
      </c>
      <c r="H1151" s="1" t="str">
        <f>IFERROR(__xludf.DUMMYFUNCTION("""COMPUTED_VALUE"""),"No")</f>
        <v>No</v>
      </c>
      <c r="I1151" s="1" t="str">
        <f>IFERROR(__xludf.DUMMYFUNCTION("""COMPUTED_VALUE"""),"Will NOT work for them")</f>
        <v>Will NOT work for them</v>
      </c>
      <c r="J1151" s="1">
        <f>IFERROR(__xludf.DUMMYFUNCTION("""COMPUTED_VALUE"""),8.0)</f>
        <v>8</v>
      </c>
      <c r="K1151" s="1" t="str">
        <f>IFERROR(__xludf.DUMMYFUNCTION("""COMPUTED_VALUE"""),"Every Day Office Environment")</f>
        <v>Every Day Office Environment</v>
      </c>
      <c r="L11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51" s="1" t="str">
        <f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151" s="1" t="str">
        <f>IFERROR(__xludf.DUMMYFUNCTION("""COMPUTED_VALUE"""),"Manager who sets goal and helps me achieve it")</f>
        <v>Manager who sets goal and helps me achieve it</v>
      </c>
      <c r="P1151" s="1" t="str">
        <f>IFERROR(__xludf.DUMMYFUNCTION("""COMPUTED_VALUE"""),"Work with 7 to 10 or more people in my team")</f>
        <v>Work with 7 to 10 or more people in my team</v>
      </c>
      <c r="Q1151" s="1" t="str">
        <f>IFERROR(__xludf.DUMMYFUNCTION("""COMPUTED_VALUE"""),"Yes, I Understand this is gonna happen everywhere")</f>
        <v>Yes, I Understand this is gonna happen everywhere</v>
      </c>
      <c r="R1151" s="1" t="str">
        <f>IFERROR(__xludf.DUMMYFUNCTION("""COMPUTED_VALUE"""),"This will be hard to do, but if it is the right company I would try")</f>
        <v>This will be hard to do, but if it is the right company I would try</v>
      </c>
      <c r="S1151" s="1"/>
    </row>
    <row r="1152">
      <c r="A1152" s="2">
        <f>IFERROR(__xludf.DUMMYFUNCTION("""COMPUTED_VALUE"""),45044.34533707176)</f>
        <v>45044.34534</v>
      </c>
      <c r="B1152" s="1" t="str">
        <f>IFERROR(__xludf.DUMMYFUNCTION("""COMPUTED_VALUE"""),"India")</f>
        <v>India</v>
      </c>
      <c r="C1152" s="1">
        <f>IFERROR(__xludf.DUMMYFUNCTION("""COMPUTED_VALUE"""),533435.0)</f>
        <v>533435</v>
      </c>
      <c r="D1152" s="1" t="str">
        <f>IFERROR(__xludf.DUMMYFUNCTION("""COMPUTED_VALUE"""),"Male")</f>
        <v>Male</v>
      </c>
      <c r="E1152" s="1" t="str">
        <f>IFERROR(__xludf.DUMMYFUNCTION("""COMPUTED_VALUE"""),"My Parents")</f>
        <v>My Parents</v>
      </c>
      <c r="F1152" s="1" t="str">
        <f>IFERROR(__xludf.DUMMYFUNCTION("""COMPUTED_VALUE"""),"Yes, I will earn and do that")</f>
        <v>Yes, I will earn and do that</v>
      </c>
      <c r="G1152" s="1" t="str">
        <f>IFERROR(__xludf.DUMMYFUNCTION("""COMPUTED_VALUE"""),"Will work for 3 years or more")</f>
        <v>Will work for 3 years or more</v>
      </c>
      <c r="H1152" s="1" t="str">
        <f>IFERROR(__xludf.DUMMYFUNCTION("""COMPUTED_VALUE"""),"No")</f>
        <v>No</v>
      </c>
      <c r="I1152" s="1" t="str">
        <f>IFERROR(__xludf.DUMMYFUNCTION("""COMPUTED_VALUE"""),"Will NOT work for them")</f>
        <v>Will NOT work for them</v>
      </c>
      <c r="J1152" s="1">
        <f>IFERROR(__xludf.DUMMYFUNCTION("""COMPUTED_VALUE"""),6.0)</f>
        <v>6</v>
      </c>
      <c r="K1152" s="1" t="str">
        <f>IFERROR(__xludf.DUMMYFUNCTION("""COMPUTED_VALUE"""),"Hybrid Working Environment with more than 15 days a month at office")</f>
        <v>Hybrid Working Environment with more than 15 days a month at office</v>
      </c>
      <c r="L11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152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152" s="1" t="str">
        <f>IFERROR(__xludf.DUMMYFUNCTION("""COMPUTED_VALUE"""),"Manager who explains what is expected, sets a goal and helps achieve it")</f>
        <v>Manager who explains what is expected, sets a goal and helps achieve it</v>
      </c>
      <c r="P115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152" s="1" t="str">
        <f>IFERROR(__xludf.DUMMYFUNCTION("""COMPUTED_VALUE"""),"Yes, I Understand this is gonna happen everywhere")</f>
        <v>Yes, I Understand this is gonna happen everywhere</v>
      </c>
      <c r="R1152" s="1" t="str">
        <f>IFERROR(__xludf.DUMMYFUNCTION("""COMPUTED_VALUE"""),"This will be hard to do, but if it is the right company I would try")</f>
        <v>This will be hard to do, but if it is the right company I would try</v>
      </c>
      <c r="S1152" s="1"/>
    </row>
    <row r="1153">
      <c r="A1153" s="2">
        <f>IFERROR(__xludf.DUMMYFUNCTION("""COMPUTED_VALUE"""),45044.34785268518)</f>
        <v>45044.34785</v>
      </c>
      <c r="B1153" s="1" t="str">
        <f>IFERROR(__xludf.DUMMYFUNCTION("""COMPUTED_VALUE"""),"India")</f>
        <v>India</v>
      </c>
      <c r="C1153" s="1">
        <f>IFERROR(__xludf.DUMMYFUNCTION("""COMPUTED_VALUE"""),403801.0)</f>
        <v>403801</v>
      </c>
      <c r="D1153" s="1" t="str">
        <f>IFERROR(__xludf.DUMMYFUNCTION("""COMPUTED_VALUE"""),"Female")</f>
        <v>Female</v>
      </c>
      <c r="E1153" s="1" t="str">
        <f>IFERROR(__xludf.DUMMYFUNCTION("""COMPUTED_VALUE"""),"People who have changed the world for better")</f>
        <v>People who have changed the world for better</v>
      </c>
      <c r="F1153" s="1" t="str">
        <f>IFERROR(__xludf.DUMMYFUNCTION("""COMPUTED_VALUE"""),"Yes, I will earn and do that")</f>
        <v>Yes, I will earn and do that</v>
      </c>
      <c r="G1153" s="1" t="str">
        <f>IFERROR(__xludf.DUMMYFUNCTION("""COMPUTED_VALUE"""),"Will work for 3 years or more")</f>
        <v>Will work for 3 years or more</v>
      </c>
      <c r="H1153" s="1" t="str">
        <f>IFERROR(__xludf.DUMMYFUNCTION("""COMPUTED_VALUE"""),"Yes")</f>
        <v>Yes</v>
      </c>
      <c r="I1153" s="1" t="str">
        <f>IFERROR(__xludf.DUMMYFUNCTION("""COMPUTED_VALUE"""),"Will work for them")</f>
        <v>Will work for them</v>
      </c>
      <c r="J1153" s="1">
        <f>IFERROR(__xludf.DUMMYFUNCTION("""COMPUTED_VALUE"""),10.0)</f>
        <v>10</v>
      </c>
      <c r="K1153" s="1" t="str">
        <f>IFERROR(__xludf.DUMMYFUNCTION("""COMPUTED_VALUE"""),"Every Day Office Environment")</f>
        <v>Every Day Office Environment</v>
      </c>
      <c r="L1153" s="1" t="str">
        <f>IFERROR(__xludf.DUMMYFUNCTION("""COMPUTED_VALUE"""),"Employer who appreciates learning and enables that environment")</f>
        <v>Employer who appreciates learning and enables that environment</v>
      </c>
      <c r="M115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53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153" s="1" t="str">
        <f>IFERROR(__xludf.DUMMYFUNCTION("""COMPUTED_VALUE"""),"Manager who clearly describes what she/he needs")</f>
        <v>Manager who clearly describes what she/he needs</v>
      </c>
      <c r="P1153" s="1" t="str">
        <f>IFERROR(__xludf.DUMMYFUNCTION("""COMPUTED_VALUE"""),"Work with 5 to 6 people in my team")</f>
        <v>Work with 5 to 6 people in my team</v>
      </c>
      <c r="Q1153" s="1" t="str">
        <f>IFERROR(__xludf.DUMMYFUNCTION("""COMPUTED_VALUE"""),"No")</f>
        <v>No</v>
      </c>
      <c r="R1153" s="1" t="str">
        <f>IFERROR(__xludf.DUMMYFUNCTION("""COMPUTED_VALUE"""),"This will be hard to do, but if it is the right company I would try")</f>
        <v>This will be hard to do, but if it is the right company I would try</v>
      </c>
      <c r="S1153" s="1"/>
    </row>
    <row r="1154">
      <c r="A1154" s="2">
        <f>IFERROR(__xludf.DUMMYFUNCTION("""COMPUTED_VALUE"""),45044.350795555554)</f>
        <v>45044.3508</v>
      </c>
      <c r="B1154" s="1" t="str">
        <f>IFERROR(__xludf.DUMMYFUNCTION("""COMPUTED_VALUE"""),"India")</f>
        <v>India</v>
      </c>
      <c r="C1154" s="1">
        <f>IFERROR(__xludf.DUMMYFUNCTION("""COMPUTED_VALUE"""),424307.0)</f>
        <v>424307</v>
      </c>
      <c r="D1154" s="1" t="str">
        <f>IFERROR(__xludf.DUMMYFUNCTION("""COMPUTED_VALUE"""),"Male")</f>
        <v>Male</v>
      </c>
      <c r="E1154" s="1" t="str">
        <f>IFERROR(__xludf.DUMMYFUNCTION("""COMPUTED_VALUE"""),"Social Media like LinkedIn")</f>
        <v>Social Media like LinkedIn</v>
      </c>
      <c r="F1154" s="1" t="str">
        <f>IFERROR(__xludf.DUMMYFUNCTION("""COMPUTED_VALUE"""),"Yes, I will earn and do that")</f>
        <v>Yes, I will earn and do that</v>
      </c>
      <c r="G1154" s="1" t="str">
        <f>IFERROR(__xludf.DUMMYFUNCTION("""COMPUTED_VALUE"""),"Will work for 3 years or more")</f>
        <v>Will work for 3 years or more</v>
      </c>
      <c r="H1154" s="1" t="str">
        <f>IFERROR(__xludf.DUMMYFUNCTION("""COMPUTED_VALUE"""),"No")</f>
        <v>No</v>
      </c>
      <c r="I1154" s="1" t="str">
        <f>IFERROR(__xludf.DUMMYFUNCTION("""COMPUTED_VALUE"""),"Will NOT work for them")</f>
        <v>Will NOT work for them</v>
      </c>
      <c r="J1154" s="1">
        <f>IFERROR(__xludf.DUMMYFUNCTION("""COMPUTED_VALUE"""),8.0)</f>
        <v>8</v>
      </c>
      <c r="K1154" s="1" t="str">
        <f>IFERROR(__xludf.DUMMYFUNCTION("""COMPUTED_VALUE"""),"Hybrid Working Environment with less than 3 days a month at office")</f>
        <v>Hybrid Working Environment with less than 3 days a month at office</v>
      </c>
      <c r="L1154" s="1" t="str">
        <f>IFERROR(__xludf.DUMMYFUNCTION("""COMPUTED_VALUE"""),"Employer who appreciates learning and enables that environment")</f>
        <v>Employer who appreciates learning and enables that environment</v>
      </c>
      <c r="M115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54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154" s="1" t="str">
        <f>IFERROR(__xludf.DUMMYFUNCTION("""COMPUTED_VALUE"""),"Manager who clearly describes what she/he needs")</f>
        <v>Manager who clearly describes what she/he needs</v>
      </c>
      <c r="P1154" s="1" t="str">
        <f>IFERROR(__xludf.DUMMYFUNCTION("""COMPUTED_VALUE"""),"Work with 5 to 6 people in my team")</f>
        <v>Work with 5 to 6 people in my team</v>
      </c>
      <c r="Q1154" s="1" t="str">
        <f>IFERROR(__xludf.DUMMYFUNCTION("""COMPUTED_VALUE"""),"Yes, I Understand this is gonna happen everywhere")</f>
        <v>Yes, I Understand this is gonna happen everywhere</v>
      </c>
      <c r="R1154" s="1" t="str">
        <f>IFERROR(__xludf.DUMMYFUNCTION("""COMPUTED_VALUE"""),"This will be hard to do, but if it is the right company I would try")</f>
        <v>This will be hard to do, but if it is the right company I would try</v>
      </c>
      <c r="S1154" s="1"/>
    </row>
    <row r="1155">
      <c r="A1155" s="2">
        <f>IFERROR(__xludf.DUMMYFUNCTION("""COMPUTED_VALUE"""),45044.350843368054)</f>
        <v>45044.35084</v>
      </c>
      <c r="B1155" s="1" t="str">
        <f>IFERROR(__xludf.DUMMYFUNCTION("""COMPUTED_VALUE"""),"India")</f>
        <v>India</v>
      </c>
      <c r="C1155" s="1">
        <f>IFERROR(__xludf.DUMMYFUNCTION("""COMPUTED_VALUE"""),201303.0)</f>
        <v>201303</v>
      </c>
      <c r="D1155" s="1" t="str">
        <f>IFERROR(__xludf.DUMMYFUNCTION("""COMPUTED_VALUE"""),"Male")</f>
        <v>Male</v>
      </c>
      <c r="E1155" s="1" t="str">
        <f>IFERROR(__xludf.DUMMYFUNCTION("""COMPUTED_VALUE"""),"Influencers who had successful careers")</f>
        <v>Influencers who had successful careers</v>
      </c>
      <c r="F1155" s="1" t="str">
        <f>IFERROR(__xludf.DUMMYFUNCTION("""COMPUTED_VALUE"""),"Yes, I will earn and do that")</f>
        <v>Yes, I will earn and do that</v>
      </c>
      <c r="G1155" s="1" t="str">
        <f>IFERROR(__xludf.DUMMYFUNCTION("""COMPUTED_VALUE"""),"This will be hard to do, but if it is the right company I would try")</f>
        <v>This will be hard to do, but if it is the right company I would try</v>
      </c>
      <c r="H1155" s="1" t="str">
        <f>IFERROR(__xludf.DUMMYFUNCTION("""COMPUTED_VALUE"""),"No")</f>
        <v>No</v>
      </c>
      <c r="I1155" s="1" t="str">
        <f>IFERROR(__xludf.DUMMYFUNCTION("""COMPUTED_VALUE"""),"Will work for them")</f>
        <v>Will work for them</v>
      </c>
      <c r="J1155" s="1">
        <f>IFERROR(__xludf.DUMMYFUNCTION("""COMPUTED_VALUE"""),6.0)</f>
        <v>6</v>
      </c>
      <c r="K1155" s="1" t="str">
        <f>IFERROR(__xludf.DUMMYFUNCTION("""COMPUTED_VALUE"""),"Fully Remote with Options to travel as and when needed")</f>
        <v>Fully Remote with Options to travel as and when needed</v>
      </c>
      <c r="L11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55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1155" s="1" t="str">
        <f>IFERROR(__xludf.DUMMYFUNCTION("""COMPUTED_VALUE"""),"Manager who explains what is expected, sets a goal and helps achieve it")</f>
        <v>Manager who explains what is expected, sets a goal and helps achieve it</v>
      </c>
      <c r="P1155" s="1" t="str">
        <f>IFERROR(__xludf.DUMMYFUNCTION("""COMPUTED_VALUE"""),"Work with 5 to 6 people in my team")</f>
        <v>Work with 5 to 6 people in my team</v>
      </c>
      <c r="Q1155" s="1" t="str">
        <f>IFERROR(__xludf.DUMMYFUNCTION("""COMPUTED_VALUE"""),"No")</f>
        <v>No</v>
      </c>
      <c r="R1155" s="1" t="str">
        <f>IFERROR(__xludf.DUMMYFUNCTION("""COMPUTED_VALUE"""),"No way")</f>
        <v>No way</v>
      </c>
      <c r="S1155" s="1"/>
    </row>
    <row r="1156">
      <c r="A1156" s="2">
        <f>IFERROR(__xludf.DUMMYFUNCTION("""COMPUTED_VALUE"""),45044.357799537036)</f>
        <v>45044.3578</v>
      </c>
      <c r="B1156" s="1" t="str">
        <f>IFERROR(__xludf.DUMMYFUNCTION("""COMPUTED_VALUE"""),"India")</f>
        <v>India</v>
      </c>
      <c r="C1156" s="1">
        <f>IFERROR(__xludf.DUMMYFUNCTION("""COMPUTED_VALUE"""),515122.0)</f>
        <v>515122</v>
      </c>
      <c r="D1156" s="1" t="str">
        <f>IFERROR(__xludf.DUMMYFUNCTION("""COMPUTED_VALUE"""),"Female")</f>
        <v>Female</v>
      </c>
      <c r="E1156" s="1" t="str">
        <f>IFERROR(__xludf.DUMMYFUNCTION("""COMPUTED_VALUE"""),"Influencers who had successful careers")</f>
        <v>Influencers who had successful careers</v>
      </c>
      <c r="F1156" s="1" t="str">
        <f>IFERROR(__xludf.DUMMYFUNCTION("""COMPUTED_VALUE"""),"Yes, I will earn and do that")</f>
        <v>Yes, I will earn and do that</v>
      </c>
      <c r="G1156" s="1" t="str">
        <f>IFERROR(__xludf.DUMMYFUNCTION("""COMPUTED_VALUE"""),"This will be hard to do, but if it is the right company I would try")</f>
        <v>This will be hard to do, but if it is the right company I would try</v>
      </c>
      <c r="H1156" s="1" t="str">
        <f>IFERROR(__xludf.DUMMYFUNCTION("""COMPUTED_VALUE"""),"No")</f>
        <v>No</v>
      </c>
      <c r="I1156" s="1" t="str">
        <f>IFERROR(__xludf.DUMMYFUNCTION("""COMPUTED_VALUE"""),"Will NOT work for them")</f>
        <v>Will NOT work for them</v>
      </c>
      <c r="J1156" s="1">
        <f>IFERROR(__xludf.DUMMYFUNCTION("""COMPUTED_VALUE"""),5.0)</f>
        <v>5</v>
      </c>
      <c r="K1156" s="1" t="str">
        <f>IFERROR(__xludf.DUMMYFUNCTION("""COMPUTED_VALUE"""),"Fully Remote with No option to visit offices")</f>
        <v>Fully Remote with No option to visit offices</v>
      </c>
      <c r="L1156" s="1" t="str">
        <f>IFERROR(__xludf.DUMMYFUNCTION("""COMPUTED_VALUE"""),"Employer who appreciates learning and enables that environment")</f>
        <v>Employer who appreciates learning and enables that environment</v>
      </c>
      <c r="M115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56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156" s="1" t="str">
        <f>IFERROR(__xludf.DUMMYFUNCTION("""COMPUTED_VALUE"""),"Manager who explains what is expected, sets a goal and helps achieve it")</f>
        <v>Manager who explains what is expected, sets a goal and helps achieve it</v>
      </c>
      <c r="P1156" s="1" t="str">
        <f>IFERROR(__xludf.DUMMYFUNCTION("""COMPUTED_VALUE"""),"Work with more than 10 people in my team")</f>
        <v>Work with more than 10 people in my team</v>
      </c>
      <c r="Q1156" s="1" t="str">
        <f>IFERROR(__xludf.DUMMYFUNCTION("""COMPUTED_VALUE"""),"Yes, I Understand this is gonna happen everywhere")</f>
        <v>Yes, I Understand this is gonna happen everywhere</v>
      </c>
      <c r="R1156" s="1" t="str">
        <f>IFERROR(__xludf.DUMMYFUNCTION("""COMPUTED_VALUE"""),"No way")</f>
        <v>No way</v>
      </c>
      <c r="S1156" s="1"/>
    </row>
    <row r="1157">
      <c r="A1157" s="2">
        <f>IFERROR(__xludf.DUMMYFUNCTION("""COMPUTED_VALUE"""),45044.36611890046)</f>
        <v>45044.36612</v>
      </c>
      <c r="B1157" s="1" t="str">
        <f>IFERROR(__xludf.DUMMYFUNCTION("""COMPUTED_VALUE"""),"India")</f>
        <v>India</v>
      </c>
      <c r="C1157" s="1">
        <f>IFERROR(__xludf.DUMMYFUNCTION("""COMPUTED_VALUE"""),530026.0)</f>
        <v>530026</v>
      </c>
      <c r="D1157" s="1" t="str">
        <f>IFERROR(__xludf.DUMMYFUNCTION("""COMPUTED_VALUE"""),"Female")</f>
        <v>Female</v>
      </c>
      <c r="E1157" s="1" t="str">
        <f>IFERROR(__xludf.DUMMYFUNCTION("""COMPUTED_VALUE"""),"People who have changed the world for better")</f>
        <v>People who have changed the world for better</v>
      </c>
      <c r="F1157" s="1" t="str">
        <f>IFERROR(__xludf.DUMMYFUNCTION("""COMPUTED_VALUE"""),"Yes, I will earn and do that")</f>
        <v>Yes, I will earn and do that</v>
      </c>
      <c r="G1157" s="1" t="str">
        <f>IFERROR(__xludf.DUMMYFUNCTION("""COMPUTED_VALUE"""),"This will be hard to do, but if it is the right company I would try")</f>
        <v>This will be hard to do, but if it is the right company I would try</v>
      </c>
      <c r="H1157" s="1" t="str">
        <f>IFERROR(__xludf.DUMMYFUNCTION("""COMPUTED_VALUE"""),"No")</f>
        <v>No</v>
      </c>
      <c r="I1157" s="1" t="str">
        <f>IFERROR(__xludf.DUMMYFUNCTION("""COMPUTED_VALUE"""),"Will NOT work for them")</f>
        <v>Will NOT work for them</v>
      </c>
      <c r="J1157" s="1">
        <f>IFERROR(__xludf.DUMMYFUNCTION("""COMPUTED_VALUE"""),8.0)</f>
        <v>8</v>
      </c>
      <c r="K1157" s="1" t="str">
        <f>IFERROR(__xludf.DUMMYFUNCTION("""COMPUTED_VALUE"""),"Hybrid Working Environment with less than 3 days a month at office")</f>
        <v>Hybrid Working Environment with less than 3 days a month at office</v>
      </c>
      <c r="L1157" s="1" t="str">
        <f>IFERROR(__xludf.DUMMYFUNCTION("""COMPUTED_VALUE"""),"Employer who appreciates learning and enables that environment")</f>
        <v>Employer who appreciates learning and enables that environment</v>
      </c>
      <c r="M115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57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157" s="1" t="str">
        <f>IFERROR(__xludf.DUMMYFUNCTION("""COMPUTED_VALUE"""),"Manager who sets unrealistic targets")</f>
        <v>Manager who sets unrealistic targets</v>
      </c>
      <c r="P1157" s="1" t="str">
        <f>IFERROR(__xludf.DUMMYFUNCTION("""COMPUTED_VALUE"""),"Work with 5 to 6 people in my team")</f>
        <v>Work with 5 to 6 people in my team</v>
      </c>
      <c r="Q1157" s="1" t="str">
        <f>IFERROR(__xludf.DUMMYFUNCTION("""COMPUTED_VALUE"""),"Yes, I Understand this is gonna happen everywhere")</f>
        <v>Yes, I Understand this is gonna happen everywhere</v>
      </c>
      <c r="R1157" s="1" t="str">
        <f>IFERROR(__xludf.DUMMYFUNCTION("""COMPUTED_VALUE"""),"This will be hard to do, but if it is the right company I would try")</f>
        <v>This will be hard to do, but if it is the right company I would try</v>
      </c>
      <c r="S1157" s="1"/>
    </row>
    <row r="1158">
      <c r="A1158" s="2">
        <f>IFERROR(__xludf.DUMMYFUNCTION("""COMPUTED_VALUE"""),45044.37193167824)</f>
        <v>45044.37193</v>
      </c>
      <c r="B1158" s="1" t="str">
        <f>IFERROR(__xludf.DUMMYFUNCTION("""COMPUTED_VALUE"""),"India")</f>
        <v>India</v>
      </c>
      <c r="C1158" s="1">
        <f>IFERROR(__xludf.DUMMYFUNCTION("""COMPUTED_VALUE"""),143602.0)</f>
        <v>143602</v>
      </c>
      <c r="D1158" s="1" t="str">
        <f>IFERROR(__xludf.DUMMYFUNCTION("""COMPUTED_VALUE"""),"Male")</f>
        <v>Male</v>
      </c>
      <c r="E1158" s="1" t="str">
        <f>IFERROR(__xludf.DUMMYFUNCTION("""COMPUTED_VALUE"""),"People who have changed the world for better")</f>
        <v>People who have changed the world for better</v>
      </c>
      <c r="F1158" s="1" t="str">
        <f>IFERROR(__xludf.DUMMYFUNCTION("""COMPUTED_VALUE"""),"No, But if someone could bare the cost I will")</f>
        <v>No, But if someone could bare the cost I will</v>
      </c>
      <c r="G1158" s="1" t="str">
        <f>IFERROR(__xludf.DUMMYFUNCTION("""COMPUTED_VALUE"""),"This will be hard to do, but if it is the right company I would try")</f>
        <v>This will be hard to do, but if it is the right company I would try</v>
      </c>
      <c r="H1158" s="1" t="str">
        <f>IFERROR(__xludf.DUMMYFUNCTION("""COMPUTED_VALUE"""),"Yes")</f>
        <v>Yes</v>
      </c>
      <c r="I1158" s="1" t="str">
        <f>IFERROR(__xludf.DUMMYFUNCTION("""COMPUTED_VALUE"""),"Will work for them")</f>
        <v>Will work for them</v>
      </c>
      <c r="J1158" s="1">
        <f>IFERROR(__xludf.DUMMYFUNCTION("""COMPUTED_VALUE"""),9.0)</f>
        <v>9</v>
      </c>
      <c r="K1158" s="1" t="str">
        <f>IFERROR(__xludf.DUMMYFUNCTION("""COMPUTED_VALUE"""),"Hybrid Working Environment with more than 15 days a month at office")</f>
        <v>Hybrid Working Environment with more than 15 days a month at office</v>
      </c>
      <c r="L1158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15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58" s="1" t="str">
        <f>IFERROR(__xludf.DUMMYFUNCTION("""COMPUTED_VALUE"""),"Teaching in any of the institutes/colleges/online or offline, Build and develop a Team, Become a content Creator in some platform, An Artificial Intelligence Specialist / Talking to Robots")</f>
        <v>Teaching in any of the institutes/colleges/online or offline, Build and develop a Team, Become a content Creator in some platform, An Artificial Intelligence Specialist / Talking to Robots</v>
      </c>
      <c r="O1158" s="1" t="str">
        <f>IFERROR(__xludf.DUMMYFUNCTION("""COMPUTED_VALUE"""),"Manager who explains what is expected, sets a goal and helps achieve it")</f>
        <v>Manager who explains what is expected, sets a goal and helps achieve it</v>
      </c>
      <c r="P1158" s="1" t="str">
        <f>IFERROR(__xludf.DUMMYFUNCTION("""COMPUTED_VALUE"""),"Work with 5 to 6 people in my team")</f>
        <v>Work with 5 to 6 people in my team</v>
      </c>
      <c r="Q1158" s="1" t="str">
        <f>IFERROR(__xludf.DUMMYFUNCTION("""COMPUTED_VALUE"""),"Yes, I Understand this is gonna happen everywhere")</f>
        <v>Yes, I Understand this is gonna happen everywhere</v>
      </c>
      <c r="R1158" s="1" t="str">
        <f>IFERROR(__xludf.DUMMYFUNCTION("""COMPUTED_VALUE"""),"This will be hard to do, but if it is the right company I would try")</f>
        <v>This will be hard to do, but if it is the right company I would try</v>
      </c>
      <c r="S1158" s="1"/>
    </row>
    <row r="1159">
      <c r="A1159" s="2">
        <f>IFERROR(__xludf.DUMMYFUNCTION("""COMPUTED_VALUE"""),45044.382847754634)</f>
        <v>45044.38285</v>
      </c>
      <c r="B1159" s="1" t="str">
        <f>IFERROR(__xludf.DUMMYFUNCTION("""COMPUTED_VALUE"""),"India")</f>
        <v>India</v>
      </c>
      <c r="C1159" s="1">
        <f>IFERROR(__xludf.DUMMYFUNCTION("""COMPUTED_VALUE"""),562106.0)</f>
        <v>562106</v>
      </c>
      <c r="D1159" s="1" t="str">
        <f>IFERROR(__xludf.DUMMYFUNCTION("""COMPUTED_VALUE"""),"Male")</f>
        <v>Male</v>
      </c>
      <c r="E1159" s="1" t="str">
        <f>IFERROR(__xludf.DUMMYFUNCTION("""COMPUTED_VALUE"""),"People who have changed the world for better")</f>
        <v>People who have changed the world for better</v>
      </c>
      <c r="F1159" s="1" t="str">
        <f>IFERROR(__xludf.DUMMYFUNCTION("""COMPUTED_VALUE"""),"Yes, I will earn and do that")</f>
        <v>Yes, I will earn and do that</v>
      </c>
      <c r="G1159" s="1" t="str">
        <f>IFERROR(__xludf.DUMMYFUNCTION("""COMPUTED_VALUE"""),"This will be hard to do, but if it is the right company I would try")</f>
        <v>This will be hard to do, but if it is the right company I would try</v>
      </c>
      <c r="H1159" s="1" t="str">
        <f>IFERROR(__xludf.DUMMYFUNCTION("""COMPUTED_VALUE"""),"No")</f>
        <v>No</v>
      </c>
      <c r="I1159" s="1" t="str">
        <f>IFERROR(__xludf.DUMMYFUNCTION("""COMPUTED_VALUE"""),"Will NOT work for them")</f>
        <v>Will NOT work for them</v>
      </c>
      <c r="J1159" s="1">
        <f>IFERROR(__xludf.DUMMYFUNCTION("""COMPUTED_VALUE"""),5.0)</f>
        <v>5</v>
      </c>
      <c r="K1159" s="1" t="str">
        <f>IFERROR(__xludf.DUMMYFUNCTION("""COMPUTED_VALUE"""),"Fully Remote with Options to travel as and when needed")</f>
        <v>Fully Remote with Options to travel as and when needed</v>
      </c>
      <c r="L11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59" s="1" t="str">
        <f>IFERROR(__xludf.DUMMYFUNCTION("""COMPUTED_VALUE"""),"Business Operations in any organization, Look deeply into Data and generate insights, Entrepreneur or Start Up, An Artificial Intelligence Specialist / Talking to Robots")</f>
        <v>Business Operations in any organization, Look deeply into Data and generate insights, Entrepreneur or Start Up, An Artificial Intelligence Specialist / Talking to Robots</v>
      </c>
      <c r="O1159" s="1" t="str">
        <f>IFERROR(__xludf.DUMMYFUNCTION("""COMPUTED_VALUE"""),"Manager who explains what is expected, sets a goal and helps achieve it")</f>
        <v>Manager who explains what is expected, sets a goal and helps achieve it</v>
      </c>
      <c r="P1159" s="1" t="str">
        <f>IFERROR(__xludf.DUMMYFUNCTION("""COMPUTED_VALUE"""),"Work with 5 to 6 people in my team")</f>
        <v>Work with 5 to 6 people in my team</v>
      </c>
      <c r="Q1159" s="1" t="str">
        <f>IFERROR(__xludf.DUMMYFUNCTION("""COMPUTED_VALUE"""),"Yes, I Understand this is gonna happen everywhere")</f>
        <v>Yes, I Understand this is gonna happen everywhere</v>
      </c>
      <c r="R1159" s="1" t="str">
        <f>IFERROR(__xludf.DUMMYFUNCTION("""COMPUTED_VALUE"""),"No way")</f>
        <v>No way</v>
      </c>
      <c r="S1159" s="1"/>
    </row>
    <row r="1160">
      <c r="A1160" s="2">
        <f>IFERROR(__xludf.DUMMYFUNCTION("""COMPUTED_VALUE"""),45044.38449556713)</f>
        <v>45044.3845</v>
      </c>
      <c r="B1160" s="1" t="str">
        <f>IFERROR(__xludf.DUMMYFUNCTION("""COMPUTED_VALUE"""),"India")</f>
        <v>India</v>
      </c>
      <c r="C1160" s="1">
        <f>IFERROR(__xludf.DUMMYFUNCTION("""COMPUTED_VALUE"""),581336.0)</f>
        <v>581336</v>
      </c>
      <c r="D1160" s="1" t="str">
        <f>IFERROR(__xludf.DUMMYFUNCTION("""COMPUTED_VALUE"""),"Male")</f>
        <v>Male</v>
      </c>
      <c r="E1160" s="1" t="str">
        <f>IFERROR(__xludf.DUMMYFUNCTION("""COMPUTED_VALUE"""),"My Parents")</f>
        <v>My Parents</v>
      </c>
      <c r="F1160" s="1" t="str">
        <f>IFERROR(__xludf.DUMMYFUNCTION("""COMPUTED_VALUE"""),"No, But if someone could bare the cost I will")</f>
        <v>No, But if someone could bare the cost I will</v>
      </c>
      <c r="G1160" s="1" t="str">
        <f>IFERROR(__xludf.DUMMYFUNCTION("""COMPUTED_VALUE"""),"This will be hard to do, but if it is the right company I would try")</f>
        <v>This will be hard to do, but if it is the right company I would try</v>
      </c>
      <c r="H1160" s="1" t="str">
        <f>IFERROR(__xludf.DUMMYFUNCTION("""COMPUTED_VALUE"""),"No")</f>
        <v>No</v>
      </c>
      <c r="I1160" s="1" t="str">
        <f>IFERROR(__xludf.DUMMYFUNCTION("""COMPUTED_VALUE"""),"Will NOT work for them")</f>
        <v>Will NOT work for them</v>
      </c>
      <c r="J1160" s="1">
        <f>IFERROR(__xludf.DUMMYFUNCTION("""COMPUTED_VALUE"""),3.0)</f>
        <v>3</v>
      </c>
      <c r="K1160" s="1" t="str">
        <f>IFERROR(__xludf.DUMMYFUNCTION("""COMPUTED_VALUE"""),"Hybrid Working Environment with less than 3 days a month at office")</f>
        <v>Hybrid Working Environment with less than 3 days a month at office</v>
      </c>
      <c r="L1160" s="1" t="str">
        <f>IFERROR(__xludf.DUMMYFUNCTION("""COMPUTED_VALUE"""),"Employer who appreciates learning and enables that environment")</f>
        <v>Employer who appreciates learning and enables that environment</v>
      </c>
      <c r="M116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60" s="1" t="str">
        <f>IFERROR(__xludf.DUMMYFUNCTION("""COMPUTED_VALUE"""),"Design and Creative strategy in any company, Manage and drive End-to-End Projects or Products, An Artificial Intelligence Specialist / Talking to Robots, Manufacturing / Oil and Gas/ Construction / Hard Physical Work related")</f>
        <v>Design and Creative strategy in any company, Manage and drive End-to-End Projects or Products, An Artificial Intelligence Specialist / Talking to Robots, Manufacturing / Oil and Gas/ Construction / Hard Physical Work related</v>
      </c>
      <c r="O1160" s="1" t="str">
        <f>IFERROR(__xludf.DUMMYFUNCTION("""COMPUTED_VALUE"""),"Manager who clearly describes what she/he needs")</f>
        <v>Manager who clearly describes what she/he needs</v>
      </c>
      <c r="P1160" s="1" t="str">
        <f>IFERROR(__xludf.DUMMYFUNCTION("""COMPUTED_VALUE"""),"Work with 2 to 3 people in my team, Work with 5 to 6 people in my team")</f>
        <v>Work with 2 to 3 people in my team, Work with 5 to 6 people in my team</v>
      </c>
      <c r="Q1160" s="1" t="str">
        <f>IFERROR(__xludf.DUMMYFUNCTION("""COMPUTED_VALUE"""),"Yes, I Understand this is gonna happen everywhere")</f>
        <v>Yes, I Understand this is gonna happen everywhere</v>
      </c>
      <c r="R1160" s="1" t="str">
        <f>IFERROR(__xludf.DUMMYFUNCTION("""COMPUTED_VALUE"""),"This will be hard to do, but if it is the right company I would try")</f>
        <v>This will be hard to do, but if it is the right company I would try</v>
      </c>
      <c r="S1160" s="1"/>
    </row>
    <row r="1161">
      <c r="A1161" s="2">
        <f>IFERROR(__xludf.DUMMYFUNCTION("""COMPUTED_VALUE"""),45044.385041747686)</f>
        <v>45044.38504</v>
      </c>
      <c r="B1161" s="1" t="str">
        <f>IFERROR(__xludf.DUMMYFUNCTION("""COMPUTED_VALUE"""),"India")</f>
        <v>India</v>
      </c>
      <c r="C1161" s="1">
        <f>IFERROR(__xludf.DUMMYFUNCTION("""COMPUTED_VALUE"""),440035.0)</f>
        <v>440035</v>
      </c>
      <c r="D1161" s="1" t="str">
        <f>IFERROR(__xludf.DUMMYFUNCTION("""COMPUTED_VALUE"""),"Female")</f>
        <v>Female</v>
      </c>
      <c r="E1161" s="1" t="str">
        <f>IFERROR(__xludf.DUMMYFUNCTION("""COMPUTED_VALUE"""),"My Parents")</f>
        <v>My Parents</v>
      </c>
      <c r="F1161" s="1" t="str">
        <f>IFERROR(__xludf.DUMMYFUNCTION("""COMPUTED_VALUE"""),"Yes, I will earn and do that")</f>
        <v>Yes, I will earn and do that</v>
      </c>
      <c r="G1161" s="1" t="str">
        <f>IFERROR(__xludf.DUMMYFUNCTION("""COMPUTED_VALUE"""),"Will work for 3 years or more")</f>
        <v>Will work for 3 years or more</v>
      </c>
      <c r="H1161" s="1" t="str">
        <f>IFERROR(__xludf.DUMMYFUNCTION("""COMPUTED_VALUE"""),"No")</f>
        <v>No</v>
      </c>
      <c r="I1161" s="1" t="str">
        <f>IFERROR(__xludf.DUMMYFUNCTION("""COMPUTED_VALUE"""),"Will NOT work for them")</f>
        <v>Will NOT work for them</v>
      </c>
      <c r="J1161" s="1">
        <f>IFERROR(__xludf.DUMMYFUNCTION("""COMPUTED_VALUE"""),1.0)</f>
        <v>1</v>
      </c>
      <c r="K1161" s="1" t="str">
        <f>IFERROR(__xludf.DUMMYFUNCTION("""COMPUTED_VALUE"""),"Fully Remote with Options to travel as and when needed")</f>
        <v>Fully Remote with Options to travel as and when needed</v>
      </c>
      <c r="L11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61" s="1" t="str">
        <f>IFERROR(__xludf.DUMMYFUNCTION("""COMPUTED_VALUE"""),"Design and Creative strategy in any company, Teaching in any of the institutes/colleges/online or offline, Design and Develop amazing software, Entrepreneur or Start Up")</f>
        <v>Design and Creative strategy in any company, Teaching in any of the institutes/colleges/online or offline, Design and Develop amazing software, Entrepreneur or Start Up</v>
      </c>
      <c r="O1161" s="1" t="str">
        <f>IFERROR(__xludf.DUMMYFUNCTION("""COMPUTED_VALUE"""),"Manager who explains what is expected, sets a goal and helps achieve it")</f>
        <v>Manager who explains what is expected, sets a goal and helps achieve it</v>
      </c>
      <c r="P1161" s="1" t="str">
        <f>IFERROR(__xludf.DUMMYFUNCTION("""COMPUTED_VALUE"""),"Work with 2 to 3 people in my team")</f>
        <v>Work with 2 to 3 people in my team</v>
      </c>
      <c r="Q1161" s="1" t="str">
        <f>IFERROR(__xludf.DUMMYFUNCTION("""COMPUTED_VALUE"""),"Yes, I Understand this is gonna happen everywhere")</f>
        <v>Yes, I Understand this is gonna happen everywhere</v>
      </c>
      <c r="R1161" s="1" t="str">
        <f>IFERROR(__xludf.DUMMYFUNCTION("""COMPUTED_VALUE"""),"This will be hard to do, but if it is the right company I would try")</f>
        <v>This will be hard to do, but if it is the right company I would try</v>
      </c>
      <c r="S1161" s="1"/>
    </row>
    <row r="1162">
      <c r="A1162" s="2">
        <f>IFERROR(__xludf.DUMMYFUNCTION("""COMPUTED_VALUE"""),45044.38814734954)</f>
        <v>45044.38815</v>
      </c>
      <c r="B1162" s="1" t="str">
        <f>IFERROR(__xludf.DUMMYFUNCTION("""COMPUTED_VALUE"""),"India")</f>
        <v>India</v>
      </c>
      <c r="C1162" s="1">
        <f>IFERROR(__xludf.DUMMYFUNCTION("""COMPUTED_VALUE"""),423203.0)</f>
        <v>423203</v>
      </c>
      <c r="D1162" s="1" t="str">
        <f>IFERROR(__xludf.DUMMYFUNCTION("""COMPUTED_VALUE"""),"Male")</f>
        <v>Male</v>
      </c>
      <c r="E1162" s="1" t="str">
        <f>IFERROR(__xludf.DUMMYFUNCTION("""COMPUTED_VALUE"""),"Influencers who had successful careers")</f>
        <v>Influencers who had successful careers</v>
      </c>
      <c r="F1162" s="1" t="str">
        <f>IFERROR(__xludf.DUMMYFUNCTION("""COMPUTED_VALUE"""),"No I would not be pursuing Higher Education outside of India")</f>
        <v>No I would not be pursuing Higher Education outside of India</v>
      </c>
      <c r="G1162" s="1" t="str">
        <f>IFERROR(__xludf.DUMMYFUNCTION("""COMPUTED_VALUE"""),"This will be hard to do, but if it is the right company I would try")</f>
        <v>This will be hard to do, but if it is the right company I would try</v>
      </c>
      <c r="H1162" s="1" t="str">
        <f>IFERROR(__xludf.DUMMYFUNCTION("""COMPUTED_VALUE"""),"No")</f>
        <v>No</v>
      </c>
      <c r="I1162" s="1" t="str">
        <f>IFERROR(__xludf.DUMMYFUNCTION("""COMPUTED_VALUE"""),"Will NOT work for them")</f>
        <v>Will NOT work for them</v>
      </c>
      <c r="J1162" s="1">
        <f>IFERROR(__xludf.DUMMYFUNCTION("""COMPUTED_VALUE"""),3.0)</f>
        <v>3</v>
      </c>
      <c r="K1162" s="1" t="str">
        <f>IFERROR(__xludf.DUMMYFUNCTION("""COMPUTED_VALUE"""),"Fully Remote with Options to travel as and when needed")</f>
        <v>Fully Remote with Options to travel as and when needed</v>
      </c>
      <c r="L116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16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62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162" s="1" t="str">
        <f>IFERROR(__xludf.DUMMYFUNCTION("""COMPUTED_VALUE"""),"Manager who explains what is expected, sets a goal and helps achieve it")</f>
        <v>Manager who explains what is expected, sets a goal and helps achieve it</v>
      </c>
      <c r="P1162" s="1" t="str">
        <f>IFERROR(__xludf.DUMMYFUNCTION("""COMPUTED_VALUE"""),"Work with 2 to 3 people in my team")</f>
        <v>Work with 2 to 3 people in my team</v>
      </c>
      <c r="Q1162" s="1" t="str">
        <f>IFERROR(__xludf.DUMMYFUNCTION("""COMPUTED_VALUE"""),"Yes, I Understand this is gonna happen everywhere")</f>
        <v>Yes, I Understand this is gonna happen everywhere</v>
      </c>
      <c r="R1162" s="1" t="str">
        <f>IFERROR(__xludf.DUMMYFUNCTION("""COMPUTED_VALUE"""),"This will be hard to do, but if it is the right company I would try")</f>
        <v>This will be hard to do, but if it is the right company I would try</v>
      </c>
      <c r="S1162" s="1"/>
    </row>
    <row r="1163">
      <c r="A1163" s="2">
        <f>IFERROR(__xludf.DUMMYFUNCTION("""COMPUTED_VALUE"""),45044.3917809375)</f>
        <v>45044.39178</v>
      </c>
      <c r="B1163" s="1" t="str">
        <f>IFERROR(__xludf.DUMMYFUNCTION("""COMPUTED_VALUE"""),"India")</f>
        <v>India</v>
      </c>
      <c r="C1163" s="1">
        <f>IFERROR(__xludf.DUMMYFUNCTION("""COMPUTED_VALUE"""),201204.0)</f>
        <v>201204</v>
      </c>
      <c r="D1163" s="1" t="str">
        <f>IFERROR(__xludf.DUMMYFUNCTION("""COMPUTED_VALUE"""),"Female")</f>
        <v>Female</v>
      </c>
      <c r="E1163" s="1" t="str">
        <f>IFERROR(__xludf.DUMMYFUNCTION("""COMPUTED_VALUE"""),"My Parents")</f>
        <v>My Parents</v>
      </c>
      <c r="F1163" s="1" t="str">
        <f>IFERROR(__xludf.DUMMYFUNCTION("""COMPUTED_VALUE"""),"Yes, I will earn and do that")</f>
        <v>Yes, I will earn and do that</v>
      </c>
      <c r="G1163" s="1" t="str">
        <f>IFERROR(__xludf.DUMMYFUNCTION("""COMPUTED_VALUE"""),"Will work for 3 years or more")</f>
        <v>Will work for 3 years or more</v>
      </c>
      <c r="H1163" s="1" t="str">
        <f>IFERROR(__xludf.DUMMYFUNCTION("""COMPUTED_VALUE"""),"No")</f>
        <v>No</v>
      </c>
      <c r="I1163" s="1" t="str">
        <f>IFERROR(__xludf.DUMMYFUNCTION("""COMPUTED_VALUE"""),"Will NOT work for them")</f>
        <v>Will NOT work for them</v>
      </c>
      <c r="J1163" s="1">
        <f>IFERROR(__xludf.DUMMYFUNCTION("""COMPUTED_VALUE"""),5.0)</f>
        <v>5</v>
      </c>
      <c r="K1163" s="1" t="str">
        <f>IFERROR(__xludf.DUMMYFUNCTION("""COMPUTED_VALUE"""),"Every Day Office Environment")</f>
        <v>Every Day Office Environment</v>
      </c>
      <c r="L1163" s="1" t="str">
        <f>IFERROR(__xludf.DUMMYFUNCTION("""COMPUTED_VALUE"""),"Employer who appreciates learning and enables that environment")</f>
        <v>Employer who appreciates learning and enables that environment</v>
      </c>
      <c r="M116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63" s="1" t="str">
        <f>IFERROR(__xludf.DUMMYFUNCTION("""COMPUTED_VALUE"""),"Design and Creative strategy in any company, Become a content Creator in some platform, I Want to sell things/Sales, Manufacturing / Oil and Gas/ Construction / Hard Physical Work related")</f>
        <v>Design and Creative strategy in any company, Become a content Creator in some platform, I Want to sell things/Sales, Manufacturing / Oil and Gas/ Construction / Hard Physical Work related</v>
      </c>
      <c r="O1163" s="1" t="str">
        <f>IFERROR(__xludf.DUMMYFUNCTION("""COMPUTED_VALUE"""),"Manager who sets goal and helps me achieve it")</f>
        <v>Manager who sets goal and helps me achieve it</v>
      </c>
      <c r="P1163" s="1" t="str">
        <f>IFERROR(__xludf.DUMMYFUNCTION("""COMPUTED_VALUE"""),"Work alone")</f>
        <v>Work alone</v>
      </c>
      <c r="Q1163" s="1" t="str">
        <f>IFERROR(__xludf.DUMMYFUNCTION("""COMPUTED_VALUE"""),"Yes")</f>
        <v>Yes</v>
      </c>
      <c r="R1163" s="1" t="str">
        <f>IFERROR(__xludf.DUMMYFUNCTION("""COMPUTED_VALUE"""),"This will be hard to do, but if it is the right company I would try")</f>
        <v>This will be hard to do, but if it is the right company I would try</v>
      </c>
      <c r="S1163" s="1"/>
    </row>
    <row r="1164">
      <c r="A1164" s="2">
        <f>IFERROR(__xludf.DUMMYFUNCTION("""COMPUTED_VALUE"""),45044.401195659724)</f>
        <v>45044.4012</v>
      </c>
      <c r="B1164" s="1" t="str">
        <f>IFERROR(__xludf.DUMMYFUNCTION("""COMPUTED_VALUE"""),"India")</f>
        <v>India</v>
      </c>
      <c r="C1164" s="1">
        <f>IFERROR(__xludf.DUMMYFUNCTION("""COMPUTED_VALUE"""),534002.0)</f>
        <v>534002</v>
      </c>
      <c r="D1164" s="1" t="str">
        <f>IFERROR(__xludf.DUMMYFUNCTION("""COMPUTED_VALUE"""),"Female")</f>
        <v>Female</v>
      </c>
      <c r="E1164" s="1" t="str">
        <f>IFERROR(__xludf.DUMMYFUNCTION("""COMPUTED_VALUE"""),"My Parents")</f>
        <v>My Parents</v>
      </c>
      <c r="F1164" s="1" t="str">
        <f>IFERROR(__xludf.DUMMYFUNCTION("""COMPUTED_VALUE"""),"No I would not be pursuing Higher Education outside of India")</f>
        <v>No I would not be pursuing Higher Education outside of India</v>
      </c>
      <c r="G1164" s="1" t="str">
        <f>IFERROR(__xludf.DUMMYFUNCTION("""COMPUTED_VALUE"""),"Will work for 3 years or more")</f>
        <v>Will work for 3 years or more</v>
      </c>
      <c r="H1164" s="1" t="str">
        <f>IFERROR(__xludf.DUMMYFUNCTION("""COMPUTED_VALUE"""),"No")</f>
        <v>No</v>
      </c>
      <c r="I1164" s="1" t="str">
        <f>IFERROR(__xludf.DUMMYFUNCTION("""COMPUTED_VALUE"""),"Will NOT work for them")</f>
        <v>Will NOT work for them</v>
      </c>
      <c r="J1164" s="1">
        <f>IFERROR(__xludf.DUMMYFUNCTION("""COMPUTED_VALUE"""),3.0)</f>
        <v>3</v>
      </c>
      <c r="K1164" s="1" t="str">
        <f>IFERROR(__xludf.DUMMYFUNCTION("""COMPUTED_VALUE"""),"Hybrid Working Environment with more than 15 days a month at office")</f>
        <v>Hybrid Working Environment with more than 15 days a month at office</v>
      </c>
      <c r="L1164" s="1" t="str">
        <f>IFERROR(__xludf.DUMMYFUNCTION("""COMPUTED_VALUE"""),"Employer who rewards learning and enables that environment")</f>
        <v>Employer who rewards learning and enables that environment</v>
      </c>
      <c r="M116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64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164" s="1" t="str">
        <f>IFERROR(__xludf.DUMMYFUNCTION("""COMPUTED_VALUE"""),"Manager who clearly describes what she/he needs")</f>
        <v>Manager who clearly describes what she/he needs</v>
      </c>
      <c r="P116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64" s="1" t="str">
        <f>IFERROR(__xludf.DUMMYFUNCTION("""COMPUTED_VALUE"""),"Yes, I Understand this is gonna happen everywhere")</f>
        <v>Yes, I Understand this is gonna happen everywhere</v>
      </c>
      <c r="R1164" s="1" t="str">
        <f>IFERROR(__xludf.DUMMYFUNCTION("""COMPUTED_VALUE"""),"This will be hard to do, but if it is the right company I would try")</f>
        <v>This will be hard to do, but if it is the right company I would try</v>
      </c>
      <c r="S1164" s="1"/>
    </row>
    <row r="1165">
      <c r="A1165" s="2">
        <f>IFERROR(__xludf.DUMMYFUNCTION("""COMPUTED_VALUE"""),45044.40886408565)</f>
        <v>45044.40886</v>
      </c>
      <c r="B1165" s="1" t="str">
        <f>IFERROR(__xludf.DUMMYFUNCTION("""COMPUTED_VALUE"""),"India")</f>
        <v>India</v>
      </c>
      <c r="C1165" s="1">
        <f>IFERROR(__xludf.DUMMYFUNCTION("""COMPUTED_VALUE"""),560068.0)</f>
        <v>560068</v>
      </c>
      <c r="D1165" s="1" t="str">
        <f>IFERROR(__xludf.DUMMYFUNCTION("""COMPUTED_VALUE"""),"Female")</f>
        <v>Female</v>
      </c>
      <c r="E1165" s="1" t="str">
        <f>IFERROR(__xludf.DUMMYFUNCTION("""COMPUTED_VALUE"""),"My Parents")</f>
        <v>My Parents</v>
      </c>
      <c r="F1165" s="1" t="str">
        <f>IFERROR(__xludf.DUMMYFUNCTION("""COMPUTED_VALUE"""),"Yes, I will earn and do that")</f>
        <v>Yes, I will earn and do that</v>
      </c>
      <c r="G1165" s="1" t="str">
        <f>IFERROR(__xludf.DUMMYFUNCTION("""COMPUTED_VALUE"""),"This will be hard to do, but if it is the right company I would try")</f>
        <v>This will be hard to do, but if it is the right company I would try</v>
      </c>
      <c r="H1165" s="1" t="str">
        <f>IFERROR(__xludf.DUMMYFUNCTION("""COMPUTED_VALUE"""),"No")</f>
        <v>No</v>
      </c>
      <c r="I1165" s="1" t="str">
        <f>IFERROR(__xludf.DUMMYFUNCTION("""COMPUTED_VALUE"""),"Will NOT work for them")</f>
        <v>Will NOT work for them</v>
      </c>
      <c r="J1165" s="1">
        <f>IFERROR(__xludf.DUMMYFUNCTION("""COMPUTED_VALUE"""),5.0)</f>
        <v>5</v>
      </c>
      <c r="K1165" s="1" t="str">
        <f>IFERROR(__xludf.DUMMYFUNCTION("""COMPUTED_VALUE"""),"Fully Remote with Options to travel as and when needed")</f>
        <v>Fully Remote with Options to travel as and when needed</v>
      </c>
      <c r="L11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65" s="1" t="str">
        <f>IFERROR(__xludf.DUMMYFUNCTION("""COMPUTED_VALUE"""),"Design and Creative strategy in any company, Look deeply into Data and generate insights, Become a content Creator in some platform, Entrepreneur or Start Up")</f>
        <v>Design and Creative strategy in any company, Look deeply into Data and generate insights, Become a content Creator in some platform, Entrepreneur or Start Up</v>
      </c>
      <c r="O1165" s="1" t="str">
        <f>IFERROR(__xludf.DUMMYFUNCTION("""COMPUTED_VALUE"""),"Manager who explains what is expected, sets a goal and helps achieve it")</f>
        <v>Manager who explains what is expected, sets a goal and helps achieve it</v>
      </c>
      <c r="P1165" s="1" t="str">
        <f>IFERROR(__xludf.DUMMYFUNCTION("""COMPUTED_VALUE"""),"Work with 5 to 6 people in my team")</f>
        <v>Work with 5 to 6 people in my team</v>
      </c>
      <c r="Q1165" s="1" t="str">
        <f>IFERROR(__xludf.DUMMYFUNCTION("""COMPUTED_VALUE"""),"No")</f>
        <v>No</v>
      </c>
      <c r="R1165" s="1" t="str">
        <f>IFERROR(__xludf.DUMMYFUNCTION("""COMPUTED_VALUE"""),"This will be hard to do, but if it is the right company I would try")</f>
        <v>This will be hard to do, but if it is the right company I would try</v>
      </c>
      <c r="S1165" s="1"/>
    </row>
    <row r="1166">
      <c r="A1166" s="2">
        <f>IFERROR(__xludf.DUMMYFUNCTION("""COMPUTED_VALUE"""),45044.411692037036)</f>
        <v>45044.41169</v>
      </c>
      <c r="B1166" s="1" t="str">
        <f>IFERROR(__xludf.DUMMYFUNCTION("""COMPUTED_VALUE"""),"India")</f>
        <v>India</v>
      </c>
      <c r="C1166" s="1">
        <f>IFERROR(__xludf.DUMMYFUNCTION("""COMPUTED_VALUE"""),530002.0)</f>
        <v>530002</v>
      </c>
      <c r="D1166" s="1" t="str">
        <f>IFERROR(__xludf.DUMMYFUNCTION("""COMPUTED_VALUE"""),"Female")</f>
        <v>Female</v>
      </c>
      <c r="E1166" s="1" t="str">
        <f>IFERROR(__xludf.DUMMYFUNCTION("""COMPUTED_VALUE"""),"People who have changed the world for better")</f>
        <v>People who have changed the world for better</v>
      </c>
      <c r="F1166" s="1" t="str">
        <f>IFERROR(__xludf.DUMMYFUNCTION("""COMPUTED_VALUE"""),"Yes, I will earn and do that")</f>
        <v>Yes, I will earn and do that</v>
      </c>
      <c r="G1166" s="1" t="str">
        <f>IFERROR(__xludf.DUMMYFUNCTION("""COMPUTED_VALUE"""),"This will be hard to do, but if it is the right company I would try")</f>
        <v>This will be hard to do, but if it is the right company I would try</v>
      </c>
      <c r="H1166" s="1" t="str">
        <f>IFERROR(__xludf.DUMMYFUNCTION("""COMPUTED_VALUE"""),"No")</f>
        <v>No</v>
      </c>
      <c r="I1166" s="1" t="str">
        <f>IFERROR(__xludf.DUMMYFUNCTION("""COMPUTED_VALUE"""),"Will NOT work for them")</f>
        <v>Will NOT work for them</v>
      </c>
      <c r="J1166" s="1">
        <f>IFERROR(__xludf.DUMMYFUNCTION("""COMPUTED_VALUE"""),3.0)</f>
        <v>3</v>
      </c>
      <c r="K1166" s="1" t="str">
        <f>IFERROR(__xludf.DUMMYFUNCTION("""COMPUTED_VALUE"""),"Fully Remote with Options to travel as and when needed")</f>
        <v>Fully Remote with Options to travel as and when needed</v>
      </c>
      <c r="L11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66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166" s="1" t="str">
        <f>IFERROR(__xludf.DUMMYFUNCTION("""COMPUTED_VALUE"""),"Manager who explains what is expected, sets a goal and helps achieve it")</f>
        <v>Manager who explains what is expected, sets a goal and helps achieve it</v>
      </c>
      <c r="P1166" s="1" t="str">
        <f>IFERROR(__xludf.DUMMYFUNCTION("""COMPUTED_VALUE"""),"Work with 5 to 6 people in my team")</f>
        <v>Work with 5 to 6 people in my team</v>
      </c>
      <c r="Q1166" s="1" t="str">
        <f>IFERROR(__xludf.DUMMYFUNCTION("""COMPUTED_VALUE"""),"No")</f>
        <v>No</v>
      </c>
      <c r="R1166" s="1" t="str">
        <f>IFERROR(__xludf.DUMMYFUNCTION("""COMPUTED_VALUE"""),"This will be hard to do, but if it is the right company I would try")</f>
        <v>This will be hard to do, but if it is the right company I would try</v>
      </c>
      <c r="S1166" s="1"/>
    </row>
    <row r="1167">
      <c r="A1167" s="2">
        <f>IFERROR(__xludf.DUMMYFUNCTION("""COMPUTED_VALUE"""),45044.41520234954)</f>
        <v>45044.4152</v>
      </c>
      <c r="B1167" s="1" t="str">
        <f>IFERROR(__xludf.DUMMYFUNCTION("""COMPUTED_VALUE"""),"India")</f>
        <v>India</v>
      </c>
      <c r="C1167" s="1">
        <f>IFERROR(__xludf.DUMMYFUNCTION("""COMPUTED_VALUE"""),560079.0)</f>
        <v>560079</v>
      </c>
      <c r="D1167" s="1" t="str">
        <f>IFERROR(__xludf.DUMMYFUNCTION("""COMPUTED_VALUE"""),"Male")</f>
        <v>Male</v>
      </c>
      <c r="E1167" s="1" t="str">
        <f>IFERROR(__xludf.DUMMYFUNCTION("""COMPUTED_VALUE"""),"My Parents")</f>
        <v>My Parents</v>
      </c>
      <c r="F1167" s="1" t="str">
        <f>IFERROR(__xludf.DUMMYFUNCTION("""COMPUTED_VALUE"""),"Yes, I will earn and do that")</f>
        <v>Yes, I will earn and do that</v>
      </c>
      <c r="G1167" s="1" t="str">
        <f>IFERROR(__xludf.DUMMYFUNCTION("""COMPUTED_VALUE"""),"Will work for 3 years or more")</f>
        <v>Will work for 3 years or more</v>
      </c>
      <c r="H1167" s="1" t="str">
        <f>IFERROR(__xludf.DUMMYFUNCTION("""COMPUTED_VALUE"""),"Yes")</f>
        <v>Yes</v>
      </c>
      <c r="I1167" s="1" t="str">
        <f>IFERROR(__xludf.DUMMYFUNCTION("""COMPUTED_VALUE"""),"Will work for them")</f>
        <v>Will work for them</v>
      </c>
      <c r="J1167" s="1">
        <f>IFERROR(__xludf.DUMMYFUNCTION("""COMPUTED_VALUE"""),5.0)</f>
        <v>5</v>
      </c>
      <c r="K1167" s="1" t="str">
        <f>IFERROR(__xludf.DUMMYFUNCTION("""COMPUTED_VALUE"""),"Every Day Office Environment")</f>
        <v>Every Day Office Environment</v>
      </c>
      <c r="L11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67" s="1" t="str">
        <f>IFERROR(__xludf.DUMMYFUNCTION("""COMPUTED_VALUE"""),"Manage and drive End-to-End Projects or Products, Become a content Creator in some platform, I Want to sell things/Sales, Manufacturing / Oil and Gas/ Construction / Hard Physical Work related")</f>
        <v>Manage and drive End-to-End Projects or Products, Become a content Creator in some platform, I Want to sell things/Sales, Manufacturing / Oil and Gas/ Construction / Hard Physical Work related</v>
      </c>
      <c r="O1167" s="1" t="str">
        <f>IFERROR(__xludf.DUMMYFUNCTION("""COMPUTED_VALUE"""),"Manager who clearly describes what she/he needs")</f>
        <v>Manager who clearly describes what she/he needs</v>
      </c>
      <c r="P1167" s="1" t="str">
        <f>IFERROR(__xludf.DUMMYFUNCTION("""COMPUTED_VALUE"""),"Work with 7 to 10 or more people in my team")</f>
        <v>Work with 7 to 10 or more people in my team</v>
      </c>
      <c r="Q1167" s="1" t="str">
        <f>IFERROR(__xludf.DUMMYFUNCTION("""COMPUTED_VALUE"""),"I have NO other choice")</f>
        <v>I have NO other choice</v>
      </c>
      <c r="R1167" s="1" t="str">
        <f>IFERROR(__xludf.DUMMYFUNCTION("""COMPUTED_VALUE"""),"This will be hard to do, but if it is the right company I would try")</f>
        <v>This will be hard to do, but if it is the right company I would try</v>
      </c>
      <c r="S1167" s="1"/>
    </row>
    <row r="1168">
      <c r="A1168" s="2">
        <f>IFERROR(__xludf.DUMMYFUNCTION("""COMPUTED_VALUE"""),45044.41903482639)</f>
        <v>45044.41903</v>
      </c>
      <c r="B1168" s="1" t="str">
        <f>IFERROR(__xludf.DUMMYFUNCTION("""COMPUTED_VALUE"""),"India")</f>
        <v>India</v>
      </c>
      <c r="C1168" s="1">
        <f>IFERROR(__xludf.DUMMYFUNCTION("""COMPUTED_VALUE"""),530002.0)</f>
        <v>530002</v>
      </c>
      <c r="D1168" s="1" t="str">
        <f>IFERROR(__xludf.DUMMYFUNCTION("""COMPUTED_VALUE"""),"Female")</f>
        <v>Female</v>
      </c>
      <c r="E1168" s="1" t="str">
        <f>IFERROR(__xludf.DUMMYFUNCTION("""COMPUTED_VALUE"""),"People who have changed the world for better")</f>
        <v>People who have changed the world for better</v>
      </c>
      <c r="F1168" s="1" t="str">
        <f>IFERROR(__xludf.DUMMYFUNCTION("""COMPUTED_VALUE"""),"No, But if someone could bare the cost I will")</f>
        <v>No, But if someone could bare the cost I will</v>
      </c>
      <c r="G1168" s="1" t="str">
        <f>IFERROR(__xludf.DUMMYFUNCTION("""COMPUTED_VALUE"""),"This will be hard to do, but if it is the right company I would try")</f>
        <v>This will be hard to do, but if it is the right company I would try</v>
      </c>
      <c r="H1168" s="1" t="str">
        <f>IFERROR(__xludf.DUMMYFUNCTION("""COMPUTED_VALUE"""),"No")</f>
        <v>No</v>
      </c>
      <c r="I1168" s="1" t="str">
        <f>IFERROR(__xludf.DUMMYFUNCTION("""COMPUTED_VALUE"""),"Will NOT work for them")</f>
        <v>Will NOT work for them</v>
      </c>
      <c r="J1168" s="1">
        <f>IFERROR(__xludf.DUMMYFUNCTION("""COMPUTED_VALUE"""),6.0)</f>
        <v>6</v>
      </c>
      <c r="K1168" s="1" t="str">
        <f>IFERROR(__xludf.DUMMYFUNCTION("""COMPUTED_VALUE"""),"Hybrid Working Environment with more than 15 days a month at office")</f>
        <v>Hybrid Working Environment with more than 15 days a month at office</v>
      </c>
      <c r="L11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68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168" s="1" t="str">
        <f>IFERROR(__xludf.DUMMYFUNCTION("""COMPUTED_VALUE"""),"Manager who explains what is expected, sets a goal and helps achieve it")</f>
        <v>Manager who explains what is expected, sets a goal and helps achieve it</v>
      </c>
      <c r="P1168" s="1" t="str">
        <f>IFERROR(__xludf.DUMMYFUNCTION("""COMPUTED_VALUE"""),"Work with 2 to 3 people in my team")</f>
        <v>Work with 2 to 3 people in my team</v>
      </c>
      <c r="Q1168" s="1" t="str">
        <f>IFERROR(__xludf.DUMMYFUNCTION("""COMPUTED_VALUE"""),"No")</f>
        <v>No</v>
      </c>
      <c r="R1168" s="1" t="str">
        <f>IFERROR(__xludf.DUMMYFUNCTION("""COMPUTED_VALUE"""),"No way")</f>
        <v>No way</v>
      </c>
      <c r="S1168" s="1"/>
    </row>
    <row r="1169">
      <c r="A1169" s="2">
        <f>IFERROR(__xludf.DUMMYFUNCTION("""COMPUTED_VALUE"""),45044.42012681713)</f>
        <v>45044.42013</v>
      </c>
      <c r="B1169" s="1" t="str">
        <f>IFERROR(__xludf.DUMMYFUNCTION("""COMPUTED_VALUE"""),"India")</f>
        <v>India</v>
      </c>
      <c r="C1169" s="1">
        <f>IFERROR(__xludf.DUMMYFUNCTION("""COMPUTED_VALUE"""),110091.0)</f>
        <v>110091</v>
      </c>
      <c r="D1169" s="1" t="str">
        <f>IFERROR(__xludf.DUMMYFUNCTION("""COMPUTED_VALUE"""),"Male")</f>
        <v>Male</v>
      </c>
      <c r="E1169" s="1" t="str">
        <f>IFERROR(__xludf.DUMMYFUNCTION("""COMPUTED_VALUE"""),"People from my circle, but not family members")</f>
        <v>People from my circle, but not family members</v>
      </c>
      <c r="F1169" s="1" t="str">
        <f>IFERROR(__xludf.DUMMYFUNCTION("""COMPUTED_VALUE"""),"No, But if someone could bare the cost I will")</f>
        <v>No, But if someone could bare the cost I will</v>
      </c>
      <c r="G1169" s="1" t="str">
        <f>IFERROR(__xludf.DUMMYFUNCTION("""COMPUTED_VALUE"""),"Will work for 3 years or more")</f>
        <v>Will work for 3 years or more</v>
      </c>
      <c r="H1169" s="1" t="str">
        <f>IFERROR(__xludf.DUMMYFUNCTION("""COMPUTED_VALUE"""),"No")</f>
        <v>No</v>
      </c>
      <c r="I1169" s="1" t="str">
        <f>IFERROR(__xludf.DUMMYFUNCTION("""COMPUTED_VALUE"""),"Will NOT work for them")</f>
        <v>Will NOT work for them</v>
      </c>
      <c r="J1169" s="1">
        <f>IFERROR(__xludf.DUMMYFUNCTION("""COMPUTED_VALUE"""),10.0)</f>
        <v>10</v>
      </c>
      <c r="K1169" s="1" t="str">
        <f>IFERROR(__xludf.DUMMYFUNCTION("""COMPUTED_VALUE"""),"Every Day Office Environment")</f>
        <v>Every Day Office Environment</v>
      </c>
      <c r="L11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69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169" s="1" t="str">
        <f>IFERROR(__xludf.DUMMYFUNCTION("""COMPUTED_VALUE"""),"Manager who explains what is expected, sets a goal and helps achieve it")</f>
        <v>Manager who explains what is expected, sets a goal and helps achieve it</v>
      </c>
      <c r="P1169" s="1" t="str">
        <f>IFERROR(__xludf.DUMMYFUNCTION("""COMPUTED_VALUE"""),"Work with 5 to 6 people in my team")</f>
        <v>Work with 5 to 6 people in my team</v>
      </c>
      <c r="Q1169" s="1" t="str">
        <f>IFERROR(__xludf.DUMMYFUNCTION("""COMPUTED_VALUE"""),"Yes, I Understand this is gonna happen everywhere")</f>
        <v>Yes, I Understand this is gonna happen everywhere</v>
      </c>
      <c r="R1169" s="1" t="str">
        <f>IFERROR(__xludf.DUMMYFUNCTION("""COMPUTED_VALUE"""),"This will be hard to do, but if it is the right company I would try")</f>
        <v>This will be hard to do, but if it is the right company I would try</v>
      </c>
      <c r="S1169" s="1"/>
    </row>
    <row r="1170">
      <c r="A1170" s="2">
        <f>IFERROR(__xludf.DUMMYFUNCTION("""COMPUTED_VALUE"""),45044.42140319444)</f>
        <v>45044.4214</v>
      </c>
      <c r="B1170" s="1" t="str">
        <f>IFERROR(__xludf.DUMMYFUNCTION("""COMPUTED_VALUE"""),"India")</f>
        <v>India</v>
      </c>
      <c r="C1170" s="1">
        <f>IFERROR(__xludf.DUMMYFUNCTION("""COMPUTED_VALUE"""),560100.0)</f>
        <v>560100</v>
      </c>
      <c r="D1170" s="1" t="str">
        <f>IFERROR(__xludf.DUMMYFUNCTION("""COMPUTED_VALUE"""),"Male")</f>
        <v>Male</v>
      </c>
      <c r="E1170" s="1" t="str">
        <f>IFERROR(__xludf.DUMMYFUNCTION("""COMPUTED_VALUE"""),"My Parents")</f>
        <v>My Parents</v>
      </c>
      <c r="F1170" s="1" t="str">
        <f>IFERROR(__xludf.DUMMYFUNCTION("""COMPUTED_VALUE"""),"Yes, I will earn and do that")</f>
        <v>Yes, I will earn and do that</v>
      </c>
      <c r="G1170" s="1" t="str">
        <f>IFERROR(__xludf.DUMMYFUNCTION("""COMPUTED_VALUE"""),"Will work for 3 years or more")</f>
        <v>Will work for 3 years or more</v>
      </c>
      <c r="H1170" s="1" t="str">
        <f>IFERROR(__xludf.DUMMYFUNCTION("""COMPUTED_VALUE"""),"No")</f>
        <v>No</v>
      </c>
      <c r="I1170" s="1" t="str">
        <f>IFERROR(__xludf.DUMMYFUNCTION("""COMPUTED_VALUE"""),"Will work for them")</f>
        <v>Will work for them</v>
      </c>
      <c r="J1170" s="1">
        <f>IFERROR(__xludf.DUMMYFUNCTION("""COMPUTED_VALUE"""),4.0)</f>
        <v>4</v>
      </c>
      <c r="K1170" s="1" t="str">
        <f>IFERROR(__xludf.DUMMYFUNCTION("""COMPUTED_VALUE"""),"Fully Remote with Options to travel as and when needed")</f>
        <v>Fully Remote with Options to travel as and when needed</v>
      </c>
      <c r="L1170" s="1" t="str">
        <f>IFERROR(__xludf.DUMMYFUNCTION("""COMPUTED_VALUE"""),"Employer who rewards learning and enables that environment")</f>
        <v>Employer who rewards learning and enables that environment</v>
      </c>
      <c r="M117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70" s="1" t="str">
        <f>IFERROR(__xludf.DUMMYFUNCTION("""COMPUTED_VALUE"""),"Design and Creative strategy in any company, Business Operations in any organization, Work in a BPO setup for some well known client, Manufacturing / Oil and Gas/ Construction / Hard Physical Work related")</f>
        <v>Design and Creative strategy in any company, Business Operations in any organization, Work in a BPO setup for some well known client, Manufacturing / Oil and Gas/ Construction / Hard Physical Work related</v>
      </c>
      <c r="O1170" s="1" t="str">
        <f>IFERROR(__xludf.DUMMYFUNCTION("""COMPUTED_VALUE"""),"Manager who clearly describes what she/he needs")</f>
        <v>Manager who clearly describes what she/he needs</v>
      </c>
      <c r="P1170" s="1" t="str">
        <f>IFERROR(__xludf.DUMMYFUNCTION("""COMPUTED_VALUE"""),"Work alone")</f>
        <v>Work alone</v>
      </c>
      <c r="Q1170" s="1" t="str">
        <f>IFERROR(__xludf.DUMMYFUNCTION("""COMPUTED_VALUE"""),"Yes")</f>
        <v>Yes</v>
      </c>
      <c r="R1170" s="1" t="str">
        <f>IFERROR(__xludf.DUMMYFUNCTION("""COMPUTED_VALUE"""),"No way")</f>
        <v>No way</v>
      </c>
      <c r="S1170" s="1"/>
    </row>
    <row r="1171">
      <c r="A1171" s="2">
        <f>IFERROR(__xludf.DUMMYFUNCTION("""COMPUTED_VALUE"""),45044.4215646875)</f>
        <v>45044.42156</v>
      </c>
      <c r="B1171" s="1" t="str">
        <f>IFERROR(__xludf.DUMMYFUNCTION("""COMPUTED_VALUE"""),"India")</f>
        <v>India</v>
      </c>
      <c r="C1171" s="1">
        <f>IFERROR(__xludf.DUMMYFUNCTION("""COMPUTED_VALUE"""),530024.0)</f>
        <v>530024</v>
      </c>
      <c r="D1171" s="1" t="str">
        <f>IFERROR(__xludf.DUMMYFUNCTION("""COMPUTED_VALUE"""),"Male")</f>
        <v>Male</v>
      </c>
      <c r="E1171" s="1" t="str">
        <f>IFERROR(__xludf.DUMMYFUNCTION("""COMPUTED_VALUE"""),"People from my circle, but not family members")</f>
        <v>People from my circle, but not family members</v>
      </c>
      <c r="F1171" s="1" t="str">
        <f>IFERROR(__xludf.DUMMYFUNCTION("""COMPUTED_VALUE"""),"Yes, I will earn and do that")</f>
        <v>Yes, I will earn and do that</v>
      </c>
      <c r="G1171" s="1" t="str">
        <f>IFERROR(__xludf.DUMMYFUNCTION("""COMPUTED_VALUE"""),"This will be hard to do, but if it is the right company I would try")</f>
        <v>This will be hard to do, but if it is the right company I would try</v>
      </c>
      <c r="H1171" s="1" t="str">
        <f>IFERROR(__xludf.DUMMYFUNCTION("""COMPUTED_VALUE"""),"No")</f>
        <v>No</v>
      </c>
      <c r="I1171" s="1" t="str">
        <f>IFERROR(__xludf.DUMMYFUNCTION("""COMPUTED_VALUE"""),"Will NOT work for them")</f>
        <v>Will NOT work for them</v>
      </c>
      <c r="J1171" s="1">
        <f>IFERROR(__xludf.DUMMYFUNCTION("""COMPUTED_VALUE"""),8.0)</f>
        <v>8</v>
      </c>
      <c r="K1171" s="1" t="str">
        <f>IFERROR(__xludf.DUMMYFUNCTION("""COMPUTED_VALUE"""),"Hybrid Working Environment with more than 15 days a month at office")</f>
        <v>Hybrid Working Environment with more than 15 days a month at office</v>
      </c>
      <c r="L1171" s="1" t="str">
        <f>IFERROR(__xludf.DUMMYFUNCTION("""COMPUTED_VALUE"""),"Employer who appreciates learning and enables that environment")</f>
        <v>Employer who appreciates learning and enables that environment</v>
      </c>
      <c r="M117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71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171" s="1" t="str">
        <f>IFERROR(__xludf.DUMMYFUNCTION("""COMPUTED_VALUE"""),"Manager who clearly describes what she/he needs")</f>
        <v>Manager who clearly describes what she/he needs</v>
      </c>
      <c r="P1171" s="1" t="str">
        <f>IFERROR(__xludf.DUMMYFUNCTION("""COMPUTED_VALUE"""),"Work with 5 to 6 people in my team")</f>
        <v>Work with 5 to 6 people in my team</v>
      </c>
      <c r="Q1171" s="1" t="str">
        <f>IFERROR(__xludf.DUMMYFUNCTION("""COMPUTED_VALUE"""),"Yes, I Understand this is gonna happen everywhere")</f>
        <v>Yes, I Understand this is gonna happen everywhere</v>
      </c>
      <c r="R1171" s="1" t="str">
        <f>IFERROR(__xludf.DUMMYFUNCTION("""COMPUTED_VALUE"""),"This will be hard to do, but if it is the right company I would try")</f>
        <v>This will be hard to do, but if it is the right company I would try</v>
      </c>
      <c r="S1171" s="1"/>
    </row>
    <row r="1172">
      <c r="A1172" s="2">
        <f>IFERROR(__xludf.DUMMYFUNCTION("""COMPUTED_VALUE"""),45044.4234244213)</f>
        <v>45044.42342</v>
      </c>
      <c r="B1172" s="1" t="str">
        <f>IFERROR(__xludf.DUMMYFUNCTION("""COMPUTED_VALUE"""),"India")</f>
        <v>India</v>
      </c>
      <c r="C1172" s="1">
        <f>IFERROR(__xludf.DUMMYFUNCTION("""COMPUTED_VALUE"""),533005.0)</f>
        <v>533005</v>
      </c>
      <c r="D1172" s="1" t="str">
        <f>IFERROR(__xludf.DUMMYFUNCTION("""COMPUTED_VALUE"""),"Female")</f>
        <v>Female</v>
      </c>
      <c r="E1172" s="1" t="str">
        <f>IFERROR(__xludf.DUMMYFUNCTION("""COMPUTED_VALUE"""),"People who have changed the world for better")</f>
        <v>People who have changed the world for better</v>
      </c>
      <c r="F1172" s="1" t="str">
        <f>IFERROR(__xludf.DUMMYFUNCTION("""COMPUTED_VALUE"""),"Yes, I will earn and do that")</f>
        <v>Yes, I will earn and do that</v>
      </c>
      <c r="G1172" s="1" t="str">
        <f>IFERROR(__xludf.DUMMYFUNCTION("""COMPUTED_VALUE"""),"This will be hard to do, but if it is the right company I would try")</f>
        <v>This will be hard to do, but if it is the right company I would try</v>
      </c>
      <c r="H1172" s="1" t="str">
        <f>IFERROR(__xludf.DUMMYFUNCTION("""COMPUTED_VALUE"""),"No")</f>
        <v>No</v>
      </c>
      <c r="I1172" s="1" t="str">
        <f>IFERROR(__xludf.DUMMYFUNCTION("""COMPUTED_VALUE"""),"Will NOT work for them")</f>
        <v>Will NOT work for them</v>
      </c>
      <c r="J1172" s="1">
        <f>IFERROR(__xludf.DUMMYFUNCTION("""COMPUTED_VALUE"""),7.0)</f>
        <v>7</v>
      </c>
      <c r="K1172" s="1" t="str">
        <f>IFERROR(__xludf.DUMMYFUNCTION("""COMPUTED_VALUE"""),"Hybrid Working Environment with more than 15 days a month at office")</f>
        <v>Hybrid Working Environment with more than 15 days a month at office</v>
      </c>
      <c r="L1172" s="1" t="str">
        <f>IFERROR(__xludf.DUMMYFUNCTION("""COMPUTED_VALUE"""),"Employer who appreciates learning and enables that environment")</f>
        <v>Employer who appreciates learning and enables that environment</v>
      </c>
      <c r="M117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72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172" s="1" t="str">
        <f>IFERROR(__xludf.DUMMYFUNCTION("""COMPUTED_VALUE"""),"Manager who explains what is expected, sets a goal and helps achieve it")</f>
        <v>Manager who explains what is expected, sets a goal and helps achieve it</v>
      </c>
      <c r="P1172" s="1" t="str">
        <f>IFERROR(__xludf.DUMMYFUNCTION("""COMPUTED_VALUE"""),"Work with 2 to 3 people in my team")</f>
        <v>Work with 2 to 3 people in my team</v>
      </c>
      <c r="Q1172" s="1" t="str">
        <f>IFERROR(__xludf.DUMMYFUNCTION("""COMPUTED_VALUE"""),"Yes, I Understand this is gonna happen everywhere")</f>
        <v>Yes, I Understand this is gonna happen everywhere</v>
      </c>
      <c r="R1172" s="1" t="str">
        <f>IFERROR(__xludf.DUMMYFUNCTION("""COMPUTED_VALUE"""),"This will be hard to do, but if it is the right company I would try")</f>
        <v>This will be hard to do, but if it is the right company I would try</v>
      </c>
      <c r="S1172" s="1"/>
    </row>
    <row r="1173">
      <c r="A1173" s="2">
        <f>IFERROR(__xludf.DUMMYFUNCTION("""COMPUTED_VALUE"""),45044.42403226852)</f>
        <v>45044.42403</v>
      </c>
      <c r="B1173" s="1" t="str">
        <f>IFERROR(__xludf.DUMMYFUNCTION("""COMPUTED_VALUE"""),"India")</f>
        <v>India</v>
      </c>
      <c r="C1173" s="1">
        <f>IFERROR(__xludf.DUMMYFUNCTION("""COMPUTED_VALUE"""),501301.0)</f>
        <v>501301</v>
      </c>
      <c r="D1173" s="1" t="str">
        <f>IFERROR(__xludf.DUMMYFUNCTION("""COMPUTED_VALUE"""),"Male")</f>
        <v>Male</v>
      </c>
      <c r="E1173" s="1" t="str">
        <f>IFERROR(__xludf.DUMMYFUNCTION("""COMPUTED_VALUE"""),"People from my circle, but not family members")</f>
        <v>People from my circle, but not family members</v>
      </c>
      <c r="F1173" s="1" t="str">
        <f>IFERROR(__xludf.DUMMYFUNCTION("""COMPUTED_VALUE"""),"Yes, I will earn and do that")</f>
        <v>Yes, I will earn and do that</v>
      </c>
      <c r="G1173" s="1" t="str">
        <f>IFERROR(__xludf.DUMMYFUNCTION("""COMPUTED_VALUE"""),"This will be hard to do, but if it is the right company I would try")</f>
        <v>This will be hard to do, but if it is the right company I would try</v>
      </c>
      <c r="H1173" s="1" t="str">
        <f>IFERROR(__xludf.DUMMYFUNCTION("""COMPUTED_VALUE"""),"No")</f>
        <v>No</v>
      </c>
      <c r="I1173" s="1" t="str">
        <f>IFERROR(__xludf.DUMMYFUNCTION("""COMPUTED_VALUE"""),"Will NOT work for them")</f>
        <v>Will NOT work for them</v>
      </c>
      <c r="J1173" s="1">
        <f>IFERROR(__xludf.DUMMYFUNCTION("""COMPUTED_VALUE"""),6.0)</f>
        <v>6</v>
      </c>
      <c r="K1173" s="1" t="str">
        <f>IFERROR(__xludf.DUMMYFUNCTION("""COMPUTED_VALUE"""),"Hybrid Working Environment with more than 15 days a month at office")</f>
        <v>Hybrid Working Environment with more than 15 days a month at office</v>
      </c>
      <c r="L11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73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173" s="1" t="str">
        <f>IFERROR(__xludf.DUMMYFUNCTION("""COMPUTED_VALUE"""),"Manager who explains what is expected, sets a goal and helps achieve it")</f>
        <v>Manager who explains what is expected, sets a goal and helps achieve it</v>
      </c>
      <c r="P1173" s="1" t="str">
        <f>IFERROR(__xludf.DUMMYFUNCTION("""COMPUTED_VALUE"""),"Work alone, Work with 2 to 3 people in my team")</f>
        <v>Work alone, Work with 2 to 3 people in my team</v>
      </c>
      <c r="Q1173" s="1" t="str">
        <f>IFERROR(__xludf.DUMMYFUNCTION("""COMPUTED_VALUE"""),"Yes, I Understand this is gonna happen everywhere")</f>
        <v>Yes, I Understand this is gonna happen everywhere</v>
      </c>
      <c r="R1173" s="1" t="str">
        <f>IFERROR(__xludf.DUMMYFUNCTION("""COMPUTED_VALUE"""),"No way")</f>
        <v>No way</v>
      </c>
      <c r="S1173" s="1"/>
    </row>
    <row r="1174">
      <c r="A1174" s="2">
        <f>IFERROR(__xludf.DUMMYFUNCTION("""COMPUTED_VALUE"""),45044.424813969905)</f>
        <v>45044.42481</v>
      </c>
      <c r="B1174" s="1" t="str">
        <f>IFERROR(__xludf.DUMMYFUNCTION("""COMPUTED_VALUE"""),"India")</f>
        <v>India</v>
      </c>
      <c r="C1174" s="1">
        <f>IFERROR(__xludf.DUMMYFUNCTION("""COMPUTED_VALUE"""),562112.0)</f>
        <v>562112</v>
      </c>
      <c r="D1174" s="1" t="str">
        <f>IFERROR(__xludf.DUMMYFUNCTION("""COMPUTED_VALUE"""),"Male")</f>
        <v>Male</v>
      </c>
      <c r="E1174" s="1" t="str">
        <f>IFERROR(__xludf.DUMMYFUNCTION("""COMPUTED_VALUE"""),"People who have changed the world for better")</f>
        <v>People who have changed the world for better</v>
      </c>
      <c r="F1174" s="1" t="str">
        <f>IFERROR(__xludf.DUMMYFUNCTION("""COMPUTED_VALUE"""),"No, But if someone could bare the cost I will")</f>
        <v>No, But if someone could bare the cost I will</v>
      </c>
      <c r="G1174" s="1" t="str">
        <f>IFERROR(__xludf.DUMMYFUNCTION("""COMPUTED_VALUE"""),"This will be hard to do, but if it is the right company I would try")</f>
        <v>This will be hard to do, but if it is the right company I would try</v>
      </c>
      <c r="H1174" s="1" t="str">
        <f>IFERROR(__xludf.DUMMYFUNCTION("""COMPUTED_VALUE"""),"Yes")</f>
        <v>Yes</v>
      </c>
      <c r="I1174" s="1" t="str">
        <f>IFERROR(__xludf.DUMMYFUNCTION("""COMPUTED_VALUE"""),"Will NOT work for them")</f>
        <v>Will NOT work for them</v>
      </c>
      <c r="J1174" s="1">
        <f>IFERROR(__xludf.DUMMYFUNCTION("""COMPUTED_VALUE"""),2.0)</f>
        <v>2</v>
      </c>
      <c r="K1174" s="1" t="str">
        <f>IFERROR(__xludf.DUMMYFUNCTION("""COMPUTED_VALUE"""),"Hybrid Working Environment with less than 3 days a month at office")</f>
        <v>Hybrid Working Environment with less than 3 days a month at office</v>
      </c>
      <c r="L11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4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174" s="1" t="str">
        <f>IFERROR(__xludf.DUMMYFUNCTION("""COMPUTED_VALUE"""),"Design and Creative strategy in any company, Teaching in any of the institutes/colleges/online or offline, Entrepreneur or Start Up, Manufacturing / Oil and Gas/ Construction / Hard Physical Work related")</f>
        <v>Design and Creative strategy in any company, Teaching in any of the institutes/colleges/online or offline, Entrepreneur or Start Up, Manufacturing / Oil and Gas/ Construction / Hard Physical Work related</v>
      </c>
      <c r="O1174" s="1" t="str">
        <f>IFERROR(__xludf.DUMMYFUNCTION("""COMPUTED_VALUE"""),"Manager who clearly describes what she/he needs")</f>
        <v>Manager who clearly describes what she/he needs</v>
      </c>
      <c r="P1174" s="1" t="str">
        <f>IFERROR(__xludf.DUMMYFUNCTION("""COMPUTED_VALUE"""),"Work alone, Work with 5 to 6 people in my team")</f>
        <v>Work alone, Work with 5 to 6 people in my team</v>
      </c>
      <c r="Q1174" s="1" t="str">
        <f>IFERROR(__xludf.DUMMYFUNCTION("""COMPUTED_VALUE"""),"No")</f>
        <v>No</v>
      </c>
      <c r="R1174" s="1" t="str">
        <f>IFERROR(__xludf.DUMMYFUNCTION("""COMPUTED_VALUE"""),"No way")</f>
        <v>No way</v>
      </c>
      <c r="S1174" s="1"/>
    </row>
    <row r="1175">
      <c r="A1175" s="2">
        <f>IFERROR(__xludf.DUMMYFUNCTION("""COMPUTED_VALUE"""),45044.425782743056)</f>
        <v>45044.42578</v>
      </c>
      <c r="B1175" s="1" t="str">
        <f>IFERROR(__xludf.DUMMYFUNCTION("""COMPUTED_VALUE"""),"India")</f>
        <v>India</v>
      </c>
      <c r="C1175" s="1">
        <f>IFERROR(__xludf.DUMMYFUNCTION("""COMPUTED_VALUE"""),500085.0)</f>
        <v>500085</v>
      </c>
      <c r="D1175" s="1" t="str">
        <f>IFERROR(__xludf.DUMMYFUNCTION("""COMPUTED_VALUE"""),"Male")</f>
        <v>Male</v>
      </c>
      <c r="E1175" s="1" t="str">
        <f>IFERROR(__xludf.DUMMYFUNCTION("""COMPUTED_VALUE"""),"My Parents")</f>
        <v>My Parents</v>
      </c>
      <c r="F1175" s="1" t="str">
        <f>IFERROR(__xludf.DUMMYFUNCTION("""COMPUTED_VALUE"""),"Yes, I will earn and do that")</f>
        <v>Yes, I will earn and do that</v>
      </c>
      <c r="G1175" s="1" t="str">
        <f>IFERROR(__xludf.DUMMYFUNCTION("""COMPUTED_VALUE"""),"This will be hard to do, but if it is the right company I would try")</f>
        <v>This will be hard to do, but if it is the right company I would try</v>
      </c>
      <c r="H1175" s="1" t="str">
        <f>IFERROR(__xludf.DUMMYFUNCTION("""COMPUTED_VALUE"""),"No")</f>
        <v>No</v>
      </c>
      <c r="I1175" s="1" t="str">
        <f>IFERROR(__xludf.DUMMYFUNCTION("""COMPUTED_VALUE"""),"Will NOT work for them")</f>
        <v>Will NOT work for them</v>
      </c>
      <c r="J1175" s="1">
        <f>IFERROR(__xludf.DUMMYFUNCTION("""COMPUTED_VALUE"""),6.0)</f>
        <v>6</v>
      </c>
      <c r="K1175" s="1" t="str">
        <f>IFERROR(__xludf.DUMMYFUNCTION("""COMPUTED_VALUE"""),"Every Day Office Environment")</f>
        <v>Every Day Office Environment</v>
      </c>
      <c r="L1175" s="1" t="str">
        <f>IFERROR(__xludf.DUMMYFUNCTION("""COMPUTED_VALUE"""),"Employer who appreciates learning and enables that environment")</f>
        <v>Employer who appreciates learning and enables that environment</v>
      </c>
      <c r="M117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175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1175" s="1" t="str">
        <f>IFERROR(__xludf.DUMMYFUNCTION("""COMPUTED_VALUE"""),"Manager who clearly describes what she/he needs")</f>
        <v>Manager who clearly describes what she/he needs</v>
      </c>
      <c r="P1175" s="1" t="str">
        <f>IFERROR(__xludf.DUMMYFUNCTION("""COMPUTED_VALUE"""),"Work with 7 to 10 or more people in my team")</f>
        <v>Work with 7 to 10 or more people in my team</v>
      </c>
      <c r="Q1175" s="1" t="str">
        <f>IFERROR(__xludf.DUMMYFUNCTION("""COMPUTED_VALUE"""),"Yes, I Understand this is gonna happen everywhere")</f>
        <v>Yes, I Understand this is gonna happen everywhere</v>
      </c>
      <c r="R1175" s="1" t="str">
        <f>IFERROR(__xludf.DUMMYFUNCTION("""COMPUTED_VALUE"""),"No way")</f>
        <v>No way</v>
      </c>
      <c r="S1175" s="1"/>
    </row>
    <row r="1176">
      <c r="A1176" s="2">
        <f>IFERROR(__xludf.DUMMYFUNCTION("""COMPUTED_VALUE"""),45044.43253466435)</f>
        <v>45044.43253</v>
      </c>
      <c r="B1176" s="1" t="str">
        <f>IFERROR(__xludf.DUMMYFUNCTION("""COMPUTED_VALUE"""),"India")</f>
        <v>India</v>
      </c>
      <c r="C1176" s="1">
        <f>IFERROR(__xludf.DUMMYFUNCTION("""COMPUTED_VALUE"""),110091.0)</f>
        <v>110091</v>
      </c>
      <c r="D1176" s="1" t="str">
        <f>IFERROR(__xludf.DUMMYFUNCTION("""COMPUTED_VALUE"""),"Male")</f>
        <v>Male</v>
      </c>
      <c r="E1176" s="1" t="str">
        <f>IFERROR(__xludf.DUMMYFUNCTION("""COMPUTED_VALUE"""),"Influencers who had successful careers")</f>
        <v>Influencers who had successful careers</v>
      </c>
      <c r="F1176" s="1" t="str">
        <f>IFERROR(__xludf.DUMMYFUNCTION("""COMPUTED_VALUE"""),"Yes, I will earn and do that")</f>
        <v>Yes, I will earn and do that</v>
      </c>
      <c r="G1176" s="1" t="str">
        <f>IFERROR(__xludf.DUMMYFUNCTION("""COMPUTED_VALUE"""),"Will work for 3 years or more")</f>
        <v>Will work for 3 years or more</v>
      </c>
      <c r="H1176" s="1" t="str">
        <f>IFERROR(__xludf.DUMMYFUNCTION("""COMPUTED_VALUE"""),"No")</f>
        <v>No</v>
      </c>
      <c r="I1176" s="1" t="str">
        <f>IFERROR(__xludf.DUMMYFUNCTION("""COMPUTED_VALUE"""),"Will NOT work for them")</f>
        <v>Will NOT work for them</v>
      </c>
      <c r="J1176" s="1">
        <f>IFERROR(__xludf.DUMMYFUNCTION("""COMPUTED_VALUE"""),7.0)</f>
        <v>7</v>
      </c>
      <c r="K1176" s="1" t="str">
        <f>IFERROR(__xludf.DUMMYFUNCTION("""COMPUTED_VALUE"""),"Hybrid Working Environment with more than 15 days a month at office")</f>
        <v>Hybrid Working Environment with more than 15 days a month at office</v>
      </c>
      <c r="L1176" s="1" t="str">
        <f>IFERROR(__xludf.DUMMYFUNCTION("""COMPUTED_VALUE"""),"Employer who rewards learning and enables that environment")</f>
        <v>Employer who rewards learning and enables that environment</v>
      </c>
      <c r="M117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76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176" s="1" t="str">
        <f>IFERROR(__xludf.DUMMYFUNCTION("""COMPUTED_VALUE"""),"Manager who sets goal and helps me achieve it")</f>
        <v>Manager who sets goal and helps me achieve it</v>
      </c>
      <c r="P1176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176" s="1" t="str">
        <f>IFERROR(__xludf.DUMMYFUNCTION("""COMPUTED_VALUE"""),"Yes, I Understand this is gonna happen everywhere")</f>
        <v>Yes, I Understand this is gonna happen everywhere</v>
      </c>
      <c r="R1176" s="1" t="str">
        <f>IFERROR(__xludf.DUMMYFUNCTION("""COMPUTED_VALUE"""),"This will be hard to do, but if it is the right company I would try")</f>
        <v>This will be hard to do, but if it is the right company I would try</v>
      </c>
      <c r="S1176" s="1"/>
    </row>
    <row r="1177">
      <c r="A1177" s="2">
        <f>IFERROR(__xludf.DUMMYFUNCTION("""COMPUTED_VALUE"""),45044.433129178244)</f>
        <v>45044.43313</v>
      </c>
      <c r="B1177" s="1" t="str">
        <f>IFERROR(__xludf.DUMMYFUNCTION("""COMPUTED_VALUE"""),"India")</f>
        <v>India</v>
      </c>
      <c r="C1177" s="1">
        <f>IFERROR(__xludf.DUMMYFUNCTION("""COMPUTED_VALUE"""),560067.0)</f>
        <v>560067</v>
      </c>
      <c r="D1177" s="1" t="str">
        <f>IFERROR(__xludf.DUMMYFUNCTION("""COMPUTED_VALUE"""),"Male")</f>
        <v>Male</v>
      </c>
      <c r="E1177" s="1" t="str">
        <f>IFERROR(__xludf.DUMMYFUNCTION("""COMPUTED_VALUE"""),"My Parents")</f>
        <v>My Parents</v>
      </c>
      <c r="F1177" s="1" t="str">
        <f>IFERROR(__xludf.DUMMYFUNCTION("""COMPUTED_VALUE"""),"No I would not be pursuing Higher Education outside of India")</f>
        <v>No I would not be pursuing Higher Education outside of India</v>
      </c>
      <c r="G1177" s="1" t="str">
        <f>IFERROR(__xludf.DUMMYFUNCTION("""COMPUTED_VALUE"""),"Will work for 3 years or more")</f>
        <v>Will work for 3 years or more</v>
      </c>
      <c r="H1177" s="1" t="str">
        <f>IFERROR(__xludf.DUMMYFUNCTION("""COMPUTED_VALUE"""),"Yes")</f>
        <v>Yes</v>
      </c>
      <c r="I1177" s="1" t="str">
        <f>IFERROR(__xludf.DUMMYFUNCTION("""COMPUTED_VALUE"""),"Will work for them")</f>
        <v>Will work for them</v>
      </c>
      <c r="J1177" s="1">
        <f>IFERROR(__xludf.DUMMYFUNCTION("""COMPUTED_VALUE"""),7.0)</f>
        <v>7</v>
      </c>
      <c r="K1177" s="1" t="str">
        <f>IFERROR(__xludf.DUMMYFUNCTION("""COMPUTED_VALUE"""),"Hybrid Working Environment with less than 3 days a month at office")</f>
        <v>Hybrid Working Environment with less than 3 days a month at office</v>
      </c>
      <c r="L11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77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177" s="1" t="str">
        <f>IFERROR(__xludf.DUMMYFUNCTION("""COMPUTED_VALUE"""),"Manager who explains what is expected, sets a goal and helps achieve it")</f>
        <v>Manager who explains what is expected, sets a goal and helps achieve it</v>
      </c>
      <c r="P1177" s="1" t="str">
        <f>IFERROR(__xludf.DUMMYFUNCTION("""COMPUTED_VALUE"""),"Work with more than 10 people in my team")</f>
        <v>Work with more than 10 people in my team</v>
      </c>
      <c r="Q1177" s="1" t="str">
        <f>IFERROR(__xludf.DUMMYFUNCTION("""COMPUTED_VALUE"""),"Yes, I Understand this is gonna happen everywhere")</f>
        <v>Yes, I Understand this is gonna happen everywhere</v>
      </c>
      <c r="R1177" s="1" t="str">
        <f>IFERROR(__xludf.DUMMYFUNCTION("""COMPUTED_VALUE"""),"Will work for 7 years or more")</f>
        <v>Will work for 7 years or more</v>
      </c>
      <c r="S1177" s="1"/>
    </row>
    <row r="1178">
      <c r="A1178" s="2">
        <f>IFERROR(__xludf.DUMMYFUNCTION("""COMPUTED_VALUE"""),45044.434236493056)</f>
        <v>45044.43424</v>
      </c>
      <c r="B1178" s="1" t="str">
        <f>IFERROR(__xludf.DUMMYFUNCTION("""COMPUTED_VALUE"""),"India")</f>
        <v>India</v>
      </c>
      <c r="C1178" s="1">
        <f>IFERROR(__xludf.DUMMYFUNCTION("""COMPUTED_VALUE"""),462001.0)</f>
        <v>462001</v>
      </c>
      <c r="D1178" s="1" t="str">
        <f>IFERROR(__xludf.DUMMYFUNCTION("""COMPUTED_VALUE"""),"Female")</f>
        <v>Female</v>
      </c>
      <c r="E1178" s="1" t="str">
        <f>IFERROR(__xludf.DUMMYFUNCTION("""COMPUTED_VALUE"""),"Influencers who had successful careers")</f>
        <v>Influencers who had successful careers</v>
      </c>
      <c r="F1178" s="1" t="str">
        <f>IFERROR(__xludf.DUMMYFUNCTION("""COMPUTED_VALUE"""),"Yes, I will earn and do that")</f>
        <v>Yes, I will earn and do that</v>
      </c>
      <c r="G1178" s="1" t="str">
        <f>IFERROR(__xludf.DUMMYFUNCTION("""COMPUTED_VALUE"""),"This will be hard to do, but if it is the right company I would try")</f>
        <v>This will be hard to do, but if it is the right company I would try</v>
      </c>
      <c r="H1178" s="1" t="str">
        <f>IFERROR(__xludf.DUMMYFUNCTION("""COMPUTED_VALUE"""),"No")</f>
        <v>No</v>
      </c>
      <c r="I1178" s="1" t="str">
        <f>IFERROR(__xludf.DUMMYFUNCTION("""COMPUTED_VALUE"""),"Will NOT work for them")</f>
        <v>Will NOT work for them</v>
      </c>
      <c r="J1178" s="1">
        <f>IFERROR(__xludf.DUMMYFUNCTION("""COMPUTED_VALUE"""),6.0)</f>
        <v>6</v>
      </c>
      <c r="K1178" s="1" t="str">
        <f>IFERROR(__xludf.DUMMYFUNCTION("""COMPUTED_VALUE"""),"Hybrid Working Environment with more than 15 days a month at office")</f>
        <v>Hybrid Working Environment with more than 15 days a month at office</v>
      </c>
      <c r="L11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8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7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178" s="1" t="str">
        <f>IFERROR(__xludf.DUMMYFUNCTION("""COMPUTED_VALUE"""),"Manager who explains what is expected, sets a goal and helps achieve it")</f>
        <v>Manager who explains what is expected, sets a goal and helps achieve it</v>
      </c>
      <c r="P1178" s="1" t="str">
        <f>IFERROR(__xludf.DUMMYFUNCTION("""COMPUTED_VALUE"""),"Work with 5 to 6 people in my team")</f>
        <v>Work with 5 to 6 people in my team</v>
      </c>
      <c r="Q1178" s="1" t="str">
        <f>IFERROR(__xludf.DUMMYFUNCTION("""COMPUTED_VALUE"""),"Yes, I Understand this is gonna happen everywhere")</f>
        <v>Yes, I Understand this is gonna happen everywhere</v>
      </c>
      <c r="R1178" s="1" t="str">
        <f>IFERROR(__xludf.DUMMYFUNCTION("""COMPUTED_VALUE"""),"This will be hard to do, but if it is the right company I would try")</f>
        <v>This will be hard to do, but if it is the right company I would try</v>
      </c>
      <c r="S1178" s="1"/>
    </row>
    <row r="1179">
      <c r="A1179" s="2">
        <f>IFERROR(__xludf.DUMMYFUNCTION("""COMPUTED_VALUE"""),45044.43439618056)</f>
        <v>45044.4344</v>
      </c>
      <c r="B1179" s="1" t="str">
        <f>IFERROR(__xludf.DUMMYFUNCTION("""COMPUTED_VALUE"""),"India")</f>
        <v>India</v>
      </c>
      <c r="C1179" s="1">
        <f>IFERROR(__xludf.DUMMYFUNCTION("""COMPUTED_VALUE"""),799006.0)</f>
        <v>799006</v>
      </c>
      <c r="D1179" s="1" t="str">
        <f>IFERROR(__xludf.DUMMYFUNCTION("""COMPUTED_VALUE"""),"Male")</f>
        <v>Male</v>
      </c>
      <c r="E1179" s="1" t="str">
        <f>IFERROR(__xludf.DUMMYFUNCTION("""COMPUTED_VALUE"""),"My Parents")</f>
        <v>My Parents</v>
      </c>
      <c r="F1179" s="1" t="str">
        <f>IFERROR(__xludf.DUMMYFUNCTION("""COMPUTED_VALUE"""),"Yes, I will earn and do that")</f>
        <v>Yes, I will earn and do that</v>
      </c>
      <c r="G1179" s="1" t="str">
        <f>IFERROR(__xludf.DUMMYFUNCTION("""COMPUTED_VALUE"""),"No way")</f>
        <v>No way</v>
      </c>
      <c r="H1179" s="1" t="str">
        <f>IFERROR(__xludf.DUMMYFUNCTION("""COMPUTED_VALUE"""),"Yes")</f>
        <v>Yes</v>
      </c>
      <c r="I1179" s="1" t="str">
        <f>IFERROR(__xludf.DUMMYFUNCTION("""COMPUTED_VALUE"""),"Will work for them")</f>
        <v>Will work for them</v>
      </c>
      <c r="J1179" s="1">
        <f>IFERROR(__xludf.DUMMYFUNCTION("""COMPUTED_VALUE"""),8.0)</f>
        <v>8</v>
      </c>
      <c r="K1179" s="1" t="str">
        <f>IFERROR(__xludf.DUMMYFUNCTION("""COMPUTED_VALUE"""),"Fully Remote with Options to travel as and when needed")</f>
        <v>Fully Remote with Options to travel as and when needed</v>
      </c>
      <c r="L11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79" s="1" t="str">
        <f>IFERROR(__xludf.DUMMYFUNCTION("""COMPUTED_VALUE"""),"Manage and drive End-to-End Projects or Products, Design and Develop amazing software, Entrepreneur or Start Up, I Want to sell things/Sales")</f>
        <v>Manage and drive End-to-End Projects or Products, Design and Develop amazing software, Entrepreneur or Start Up, I Want to sell things/Sales</v>
      </c>
      <c r="O1179" s="1" t="str">
        <f>IFERROR(__xludf.DUMMYFUNCTION("""COMPUTED_VALUE"""),"Manager who sets goal and helps me achieve it")</f>
        <v>Manager who sets goal and helps me achieve it</v>
      </c>
      <c r="P1179" s="1" t="str">
        <f>IFERROR(__xludf.DUMMYFUNCTION("""COMPUTED_VALUE"""),"Work with 2 to 3 people in my team, Work with 5 to 6 people in my team")</f>
        <v>Work with 2 to 3 people in my team, Work with 5 to 6 people in my team</v>
      </c>
      <c r="Q1179" s="1" t="str">
        <f>IFERROR(__xludf.DUMMYFUNCTION("""COMPUTED_VALUE"""),"Yes, I Understand this is gonna happen everywhere")</f>
        <v>Yes, I Understand this is gonna happen everywhere</v>
      </c>
      <c r="R1179" s="1" t="str">
        <f>IFERROR(__xludf.DUMMYFUNCTION("""COMPUTED_VALUE"""),"No way")</f>
        <v>No way</v>
      </c>
      <c r="S1179" s="1"/>
    </row>
    <row r="1180">
      <c r="A1180" s="2">
        <f>IFERROR(__xludf.DUMMYFUNCTION("""COMPUTED_VALUE"""),45044.44143547454)</f>
        <v>45044.44144</v>
      </c>
      <c r="B1180" s="1" t="str">
        <f>IFERROR(__xludf.DUMMYFUNCTION("""COMPUTED_VALUE"""),"India")</f>
        <v>India</v>
      </c>
      <c r="C1180" s="1">
        <f>IFERROR(__xludf.DUMMYFUNCTION("""COMPUTED_VALUE"""),800024.0)</f>
        <v>800024</v>
      </c>
      <c r="D1180" s="1" t="str">
        <f>IFERROR(__xludf.DUMMYFUNCTION("""COMPUTED_VALUE"""),"Male")</f>
        <v>Male</v>
      </c>
      <c r="E1180" s="1" t="str">
        <f>IFERROR(__xludf.DUMMYFUNCTION("""COMPUTED_VALUE"""),"My Parents")</f>
        <v>My Parents</v>
      </c>
      <c r="F1180" s="1" t="str">
        <f>IFERROR(__xludf.DUMMYFUNCTION("""COMPUTED_VALUE"""),"No I would not be pursuing Higher Education outside of India")</f>
        <v>No I would not be pursuing Higher Education outside of India</v>
      </c>
      <c r="G1180" s="1" t="str">
        <f>IFERROR(__xludf.DUMMYFUNCTION("""COMPUTED_VALUE"""),"Will work for 3 years or more")</f>
        <v>Will work for 3 years or more</v>
      </c>
      <c r="H1180" s="1" t="str">
        <f>IFERROR(__xludf.DUMMYFUNCTION("""COMPUTED_VALUE"""),"No")</f>
        <v>No</v>
      </c>
      <c r="I1180" s="1" t="str">
        <f>IFERROR(__xludf.DUMMYFUNCTION("""COMPUTED_VALUE"""),"Will NOT work for them")</f>
        <v>Will NOT work for them</v>
      </c>
      <c r="J1180" s="1">
        <f>IFERROR(__xludf.DUMMYFUNCTION("""COMPUTED_VALUE"""),6.0)</f>
        <v>6</v>
      </c>
      <c r="K1180" s="1" t="str">
        <f>IFERROR(__xludf.DUMMYFUNCTION("""COMPUTED_VALUE"""),"Hybrid Working Environment with less than 3 days a month at office")</f>
        <v>Hybrid Working Environment with less than 3 days a month at office</v>
      </c>
      <c r="L1180" s="1" t="str">
        <f>IFERROR(__xludf.DUMMYFUNCTION("""COMPUTED_VALUE"""),"Employer who appreciates learning and enables that environment")</f>
        <v>Employer who appreciates learning and enables that environment</v>
      </c>
      <c r="M118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80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1180" s="1" t="str">
        <f>IFERROR(__xludf.DUMMYFUNCTION("""COMPUTED_VALUE"""),"Manager who clearly describes what she/he needs")</f>
        <v>Manager who clearly describes what she/he needs</v>
      </c>
      <c r="P118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180" s="1" t="str">
        <f>IFERROR(__xludf.DUMMYFUNCTION("""COMPUTED_VALUE"""),"Yes, I Understand this is gonna happen everywhere")</f>
        <v>Yes, I Understand this is gonna happen everywhere</v>
      </c>
      <c r="R1180" s="1" t="str">
        <f>IFERROR(__xludf.DUMMYFUNCTION("""COMPUTED_VALUE"""),"This will be hard to do, but if it is the right company I would try")</f>
        <v>This will be hard to do, but if it is the right company I would try</v>
      </c>
      <c r="S1180" s="1"/>
    </row>
    <row r="1181">
      <c r="A1181" s="2">
        <f>IFERROR(__xludf.DUMMYFUNCTION("""COMPUTED_VALUE"""),45044.442059270834)</f>
        <v>45044.44206</v>
      </c>
      <c r="B1181" s="1" t="str">
        <f>IFERROR(__xludf.DUMMYFUNCTION("""COMPUTED_VALUE"""),"United Arab Emirates")</f>
        <v>United Arab Emirates</v>
      </c>
      <c r="C1181" s="1">
        <f>IFERROR(__xludf.DUMMYFUNCTION("""COMPUTED_VALUE"""),111111.0)</f>
        <v>111111</v>
      </c>
      <c r="D1181" s="1" t="str">
        <f>IFERROR(__xludf.DUMMYFUNCTION("""COMPUTED_VALUE"""),"Male")</f>
        <v>Male</v>
      </c>
      <c r="E1181" s="1" t="str">
        <f>IFERROR(__xludf.DUMMYFUNCTION("""COMPUTED_VALUE"""),"Influencers who had successful careers")</f>
        <v>Influencers who had successful careers</v>
      </c>
      <c r="F1181" s="1" t="str">
        <f>IFERROR(__xludf.DUMMYFUNCTION("""COMPUTED_VALUE"""),"No, But if someone could bare the cost I will")</f>
        <v>No, But if someone could bare the cost I will</v>
      </c>
      <c r="G1181" s="1" t="str">
        <f>IFERROR(__xludf.DUMMYFUNCTION("""COMPUTED_VALUE"""),"Will work for 3 years or more")</f>
        <v>Will work for 3 years or more</v>
      </c>
      <c r="H1181" s="1" t="str">
        <f>IFERROR(__xludf.DUMMYFUNCTION("""COMPUTED_VALUE"""),"No")</f>
        <v>No</v>
      </c>
      <c r="I1181" s="1" t="str">
        <f>IFERROR(__xludf.DUMMYFUNCTION("""COMPUTED_VALUE"""),"Will NOT work for them")</f>
        <v>Will NOT work for them</v>
      </c>
      <c r="J1181" s="1">
        <f>IFERROR(__xludf.DUMMYFUNCTION("""COMPUTED_VALUE"""),2.0)</f>
        <v>2</v>
      </c>
      <c r="K1181" s="1" t="str">
        <f>IFERROR(__xludf.DUMMYFUNCTION("""COMPUTED_VALUE"""),"Hybrid Working Environment with less than 3 days a month at office")</f>
        <v>Hybrid Working Environment with less than 3 days a month at office</v>
      </c>
      <c r="L1181" s="1" t="str">
        <f>IFERROR(__xludf.DUMMYFUNCTION("""COMPUTED_VALUE"""),"Employer who appreciates learning and enables that environment")</f>
        <v>Employer who appreciates learning and enables that environment</v>
      </c>
      <c r="M118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181" s="1" t="str">
        <f>IFERROR(__xludf.DUMMYFUNCTION("""COMPUTED_VALUE"""),"Design and Creative strategy in any company, Work in a BPO setup for some well known client, Work as a freelancer and do my thing my way, Become a content Creator in some platform")</f>
        <v>Design and Creative strategy in any company, Work in a BPO setup for some well known client, Work as a freelancer and do my thing my way, Become a content Creator in some platform</v>
      </c>
      <c r="O1181" s="1" t="str">
        <f>IFERROR(__xludf.DUMMYFUNCTION("""COMPUTED_VALUE"""),"Manager who sets targets and expects me to achieve it")</f>
        <v>Manager who sets targets and expects me to achieve it</v>
      </c>
      <c r="P1181" s="1" t="str">
        <f>IFERROR(__xludf.DUMMYFUNCTION("""COMPUTED_VALUE"""),"Work alone")</f>
        <v>Work alone</v>
      </c>
      <c r="Q1181" s="1" t="str">
        <f>IFERROR(__xludf.DUMMYFUNCTION("""COMPUTED_VALUE"""),"No")</f>
        <v>No</v>
      </c>
      <c r="R1181" s="1" t="str">
        <f>IFERROR(__xludf.DUMMYFUNCTION("""COMPUTED_VALUE"""),"No way")</f>
        <v>No way</v>
      </c>
      <c r="S1181" s="1"/>
    </row>
    <row r="1182">
      <c r="A1182" s="2">
        <f>IFERROR(__xludf.DUMMYFUNCTION("""COMPUTED_VALUE"""),45044.444071018515)</f>
        <v>45044.44407</v>
      </c>
      <c r="B1182" s="1" t="str">
        <f>IFERROR(__xludf.DUMMYFUNCTION("""COMPUTED_VALUE"""),"India")</f>
        <v>India</v>
      </c>
      <c r="C1182" s="1">
        <f>IFERROR(__xludf.DUMMYFUNCTION("""COMPUTED_VALUE"""),700157.0)</f>
        <v>700157</v>
      </c>
      <c r="D1182" s="1" t="str">
        <f>IFERROR(__xludf.DUMMYFUNCTION("""COMPUTED_VALUE"""),"Male")</f>
        <v>Male</v>
      </c>
      <c r="E1182" s="1" t="str">
        <f>IFERROR(__xludf.DUMMYFUNCTION("""COMPUTED_VALUE"""),"My Parents")</f>
        <v>My Parents</v>
      </c>
      <c r="F1182" s="1" t="str">
        <f>IFERROR(__xludf.DUMMYFUNCTION("""COMPUTED_VALUE"""),"No I would not be pursuing Higher Education outside of India")</f>
        <v>No I would not be pursuing Higher Education outside of India</v>
      </c>
      <c r="G1182" s="1" t="str">
        <f>IFERROR(__xludf.DUMMYFUNCTION("""COMPUTED_VALUE"""),"This will be hard to do, but if it is the right company I would try")</f>
        <v>This will be hard to do, but if it is the right company I would try</v>
      </c>
      <c r="H1182" s="1" t="str">
        <f>IFERROR(__xludf.DUMMYFUNCTION("""COMPUTED_VALUE"""),"No")</f>
        <v>No</v>
      </c>
      <c r="I1182" s="1" t="str">
        <f>IFERROR(__xludf.DUMMYFUNCTION("""COMPUTED_VALUE"""),"Will NOT work for them")</f>
        <v>Will NOT work for them</v>
      </c>
      <c r="J1182" s="1">
        <f>IFERROR(__xludf.DUMMYFUNCTION("""COMPUTED_VALUE"""),5.0)</f>
        <v>5</v>
      </c>
      <c r="K1182" s="1" t="str">
        <f>IFERROR(__xludf.DUMMYFUNCTION("""COMPUTED_VALUE"""),"Every Day Office Environment")</f>
        <v>Every Day Office Environment</v>
      </c>
      <c r="L1182" s="1" t="str">
        <f>IFERROR(__xludf.DUMMYFUNCTION("""COMPUTED_VALUE"""),"Employer who rewards learning and enables that environment")</f>
        <v>Employer who rewards learning and enables that environment</v>
      </c>
      <c r="M118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82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182" s="1" t="str">
        <f>IFERROR(__xludf.DUMMYFUNCTION("""COMPUTED_VALUE"""),"Manager who sets goal and helps me achieve it")</f>
        <v>Manager who sets goal and helps me achieve it</v>
      </c>
      <c r="P1182" s="1" t="str">
        <f>IFERROR(__xludf.DUMMYFUNCTION("""COMPUTED_VALUE"""),"Work with 2 to 3 people in my team")</f>
        <v>Work with 2 to 3 people in my team</v>
      </c>
      <c r="Q1182" s="1" t="str">
        <f>IFERROR(__xludf.DUMMYFUNCTION("""COMPUTED_VALUE"""),"Yes, I Understand this is gonna happen everywhere")</f>
        <v>Yes, I Understand this is gonna happen everywhere</v>
      </c>
      <c r="R1182" s="1" t="str">
        <f>IFERROR(__xludf.DUMMYFUNCTION("""COMPUTED_VALUE"""),"This will be hard to do, but if it is the right company I would try")</f>
        <v>This will be hard to do, but if it is the right company I would try</v>
      </c>
      <c r="S1182" s="1"/>
    </row>
    <row r="1183">
      <c r="A1183" s="2">
        <f>IFERROR(__xludf.DUMMYFUNCTION("""COMPUTED_VALUE"""),45044.44606548611)</f>
        <v>45044.44607</v>
      </c>
      <c r="B1183" s="1" t="str">
        <f>IFERROR(__xludf.DUMMYFUNCTION("""COMPUTED_VALUE"""),"India")</f>
        <v>India</v>
      </c>
      <c r="C1183" s="1">
        <f>IFERROR(__xludf.DUMMYFUNCTION("""COMPUTED_VALUE"""),533201.0)</f>
        <v>533201</v>
      </c>
      <c r="D1183" s="1" t="str">
        <f>IFERROR(__xludf.DUMMYFUNCTION("""COMPUTED_VALUE"""),"Female")</f>
        <v>Female</v>
      </c>
      <c r="E1183" s="1" t="str">
        <f>IFERROR(__xludf.DUMMYFUNCTION("""COMPUTED_VALUE"""),"My Parents")</f>
        <v>My Parents</v>
      </c>
      <c r="F1183" s="1" t="str">
        <f>IFERROR(__xludf.DUMMYFUNCTION("""COMPUTED_VALUE"""),"No I would not be pursuing Higher Education outside of India")</f>
        <v>No I would not be pursuing Higher Education outside of India</v>
      </c>
      <c r="G1183" s="1" t="str">
        <f>IFERROR(__xludf.DUMMYFUNCTION("""COMPUTED_VALUE"""),"Will work for 3 years or more")</f>
        <v>Will work for 3 years or more</v>
      </c>
      <c r="H1183" s="1" t="str">
        <f>IFERROR(__xludf.DUMMYFUNCTION("""COMPUTED_VALUE"""),"No")</f>
        <v>No</v>
      </c>
      <c r="I1183" s="1" t="str">
        <f>IFERROR(__xludf.DUMMYFUNCTION("""COMPUTED_VALUE"""),"Will NOT work for them")</f>
        <v>Will NOT work for them</v>
      </c>
      <c r="J1183" s="1">
        <f>IFERROR(__xludf.DUMMYFUNCTION("""COMPUTED_VALUE"""),6.0)</f>
        <v>6</v>
      </c>
      <c r="K1183" s="1" t="str">
        <f>IFERROR(__xludf.DUMMYFUNCTION("""COMPUTED_VALUE"""),"Hybrid Working Environment with less than 3 days a month at office")</f>
        <v>Hybrid Working Environment with less than 3 days a month at office</v>
      </c>
      <c r="L11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83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183" s="1" t="str">
        <f>IFERROR(__xludf.DUMMYFUNCTION("""COMPUTED_VALUE"""),"Manager who explains what is expected, sets a goal and helps achieve it")</f>
        <v>Manager who explains what is expected, sets a goal and helps achieve it</v>
      </c>
      <c r="P1183" s="1" t="str">
        <f>IFERROR(__xludf.DUMMYFUNCTION("""COMPUTED_VALUE"""),"Work alone, Work with 2 to 3 people in my team")</f>
        <v>Work alone, Work with 2 to 3 people in my team</v>
      </c>
      <c r="Q1183" s="1" t="str">
        <f>IFERROR(__xludf.DUMMYFUNCTION("""COMPUTED_VALUE"""),"Yes, I Understand this is gonna happen everywhere")</f>
        <v>Yes, I Understand this is gonna happen everywhere</v>
      </c>
      <c r="R1183" s="1" t="str">
        <f>IFERROR(__xludf.DUMMYFUNCTION("""COMPUTED_VALUE"""),"This will be hard to do, but if it is the right company I would try")</f>
        <v>This will be hard to do, but if it is the right company I would try</v>
      </c>
      <c r="S1183" s="1"/>
    </row>
    <row r="1184">
      <c r="A1184" s="2">
        <f>IFERROR(__xludf.DUMMYFUNCTION("""COMPUTED_VALUE"""),45044.44612576389)</f>
        <v>45044.44613</v>
      </c>
      <c r="B1184" s="1" t="str">
        <f>IFERROR(__xludf.DUMMYFUNCTION("""COMPUTED_VALUE"""),"India")</f>
        <v>India</v>
      </c>
      <c r="C1184" s="1">
        <f>IFERROR(__xludf.DUMMYFUNCTION("""COMPUTED_VALUE"""),700056.0)</f>
        <v>700056</v>
      </c>
      <c r="D1184" s="1" t="str">
        <f>IFERROR(__xludf.DUMMYFUNCTION("""COMPUTED_VALUE"""),"Male")</f>
        <v>Male</v>
      </c>
      <c r="E1184" s="1" t="str">
        <f>IFERROR(__xludf.DUMMYFUNCTION("""COMPUTED_VALUE"""),"My Parents")</f>
        <v>My Parents</v>
      </c>
      <c r="F1184" s="1" t="str">
        <f>IFERROR(__xludf.DUMMYFUNCTION("""COMPUTED_VALUE"""),"No I would not be pursuing Higher Education outside of India")</f>
        <v>No I would not be pursuing Higher Education outside of India</v>
      </c>
      <c r="G1184" s="1" t="str">
        <f>IFERROR(__xludf.DUMMYFUNCTION("""COMPUTED_VALUE"""),"Will work for 3 years or more")</f>
        <v>Will work for 3 years or more</v>
      </c>
      <c r="H1184" s="1" t="str">
        <f>IFERROR(__xludf.DUMMYFUNCTION("""COMPUTED_VALUE"""),"No")</f>
        <v>No</v>
      </c>
      <c r="I1184" s="1" t="str">
        <f>IFERROR(__xludf.DUMMYFUNCTION("""COMPUTED_VALUE"""),"Will NOT work for them")</f>
        <v>Will NOT work for them</v>
      </c>
      <c r="J1184" s="1">
        <f>IFERROR(__xludf.DUMMYFUNCTION("""COMPUTED_VALUE"""),4.0)</f>
        <v>4</v>
      </c>
      <c r="K1184" s="1" t="str">
        <f>IFERROR(__xludf.DUMMYFUNCTION("""COMPUTED_VALUE"""),"Fully Remote with Options to travel as and when needed")</f>
        <v>Fully Remote with Options to travel as and when needed</v>
      </c>
      <c r="L1184" s="1" t="str">
        <f>IFERROR(__xludf.DUMMYFUNCTION("""COMPUTED_VALUE"""),"Employer who rewards learning and enables that environment")</f>
        <v>Employer who rewards learning and enables that environment</v>
      </c>
      <c r="M118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84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184" s="1" t="str">
        <f>IFERROR(__xludf.DUMMYFUNCTION("""COMPUTED_VALUE"""),"Manager who clearly describes what she/he needs")</f>
        <v>Manager who clearly describes what she/he needs</v>
      </c>
      <c r="P1184" s="1" t="str">
        <f>IFERROR(__xludf.DUMMYFUNCTION("""COMPUTED_VALUE"""),"Work alone, Work with 2 to 3 people in my team")</f>
        <v>Work alone, Work with 2 to 3 people in my team</v>
      </c>
      <c r="Q1184" s="1" t="str">
        <f>IFERROR(__xludf.DUMMYFUNCTION("""COMPUTED_VALUE"""),"Yes, I Understand this is gonna happen everywhere")</f>
        <v>Yes, I Understand this is gonna happen everywhere</v>
      </c>
      <c r="R1184" s="1" t="str">
        <f>IFERROR(__xludf.DUMMYFUNCTION("""COMPUTED_VALUE"""),"Will work for 7 years or more")</f>
        <v>Will work for 7 years or more</v>
      </c>
      <c r="S1184" s="1"/>
    </row>
    <row r="1185">
      <c r="A1185" s="2">
        <f>IFERROR(__xludf.DUMMYFUNCTION("""COMPUTED_VALUE"""),45044.446152233795)</f>
        <v>45044.44615</v>
      </c>
      <c r="B1185" s="1" t="str">
        <f>IFERROR(__xludf.DUMMYFUNCTION("""COMPUTED_VALUE"""),"India")</f>
        <v>India</v>
      </c>
      <c r="C1185" s="1">
        <f>IFERROR(__xludf.DUMMYFUNCTION("""COMPUTED_VALUE"""),641402.0)</f>
        <v>641402</v>
      </c>
      <c r="D1185" s="1" t="str">
        <f>IFERROR(__xludf.DUMMYFUNCTION("""COMPUTED_VALUE"""),"Male")</f>
        <v>Male</v>
      </c>
      <c r="E1185" s="1" t="str">
        <f>IFERROR(__xludf.DUMMYFUNCTION("""COMPUTED_VALUE"""),"People from my circle, but not family members")</f>
        <v>People from my circle, but not family members</v>
      </c>
      <c r="F1185" s="1" t="str">
        <f>IFERROR(__xludf.DUMMYFUNCTION("""COMPUTED_VALUE"""),"No I would not be pursuing Higher Education outside of India")</f>
        <v>No I would not be pursuing Higher Education outside of India</v>
      </c>
      <c r="G1185" s="1" t="str">
        <f>IFERROR(__xludf.DUMMYFUNCTION("""COMPUTED_VALUE"""),"Will work for 3 years or more")</f>
        <v>Will work for 3 years or more</v>
      </c>
      <c r="H1185" s="1" t="str">
        <f>IFERROR(__xludf.DUMMYFUNCTION("""COMPUTED_VALUE"""),"No")</f>
        <v>No</v>
      </c>
      <c r="I1185" s="1" t="str">
        <f>IFERROR(__xludf.DUMMYFUNCTION("""COMPUTED_VALUE"""),"Will NOT work for them")</f>
        <v>Will NOT work for them</v>
      </c>
      <c r="J1185" s="1">
        <f>IFERROR(__xludf.DUMMYFUNCTION("""COMPUTED_VALUE"""),5.0)</f>
        <v>5</v>
      </c>
      <c r="K1185" s="1" t="str">
        <f>IFERROR(__xludf.DUMMYFUNCTION("""COMPUTED_VALUE"""),"Fully Remote with Options to travel as and when needed")</f>
        <v>Fully Remote with Options to travel as and when needed</v>
      </c>
      <c r="L11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8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185" s="1" t="str">
        <f>IFERROR(__xludf.DUMMYFUNCTION("""COMPUTED_VALUE"""),"Manager who clearly describes what she/he needs")</f>
        <v>Manager who clearly describes what she/he needs</v>
      </c>
      <c r="P1185" s="1" t="str">
        <f>IFERROR(__xludf.DUMMYFUNCTION("""COMPUTED_VALUE"""),"Work with 2 to 3 people in my team")</f>
        <v>Work with 2 to 3 people in my team</v>
      </c>
      <c r="Q1185" s="1" t="str">
        <f>IFERROR(__xludf.DUMMYFUNCTION("""COMPUTED_VALUE"""),"Yes, I Understand this is gonna happen everywhere")</f>
        <v>Yes, I Understand this is gonna happen everywhere</v>
      </c>
      <c r="R1185" s="1" t="str">
        <f>IFERROR(__xludf.DUMMYFUNCTION("""COMPUTED_VALUE"""),"This will be hard to do, but if it is the right company I would try")</f>
        <v>This will be hard to do, but if it is the right company I would try</v>
      </c>
      <c r="S1185" s="1"/>
    </row>
    <row r="1186">
      <c r="A1186" s="2">
        <f>IFERROR(__xludf.DUMMYFUNCTION("""COMPUTED_VALUE"""),45044.446438645835)</f>
        <v>45044.44644</v>
      </c>
      <c r="B1186" s="1" t="str">
        <f>IFERROR(__xludf.DUMMYFUNCTION("""COMPUTED_VALUE"""),"India")</f>
        <v>India</v>
      </c>
      <c r="C1186" s="1">
        <f>IFERROR(__xludf.DUMMYFUNCTION("""COMPUTED_VALUE"""),700036.0)</f>
        <v>700036</v>
      </c>
      <c r="D1186" s="1" t="str">
        <f>IFERROR(__xludf.DUMMYFUNCTION("""COMPUTED_VALUE"""),"Male")</f>
        <v>Male</v>
      </c>
      <c r="E1186" s="1" t="str">
        <f>IFERROR(__xludf.DUMMYFUNCTION("""COMPUTED_VALUE"""),"People from my circle, but not family members")</f>
        <v>People from my circle, but not family members</v>
      </c>
      <c r="F1186" s="1" t="str">
        <f>IFERROR(__xludf.DUMMYFUNCTION("""COMPUTED_VALUE"""),"No, But if someone could bare the cost I will")</f>
        <v>No, But if someone could bare the cost I will</v>
      </c>
      <c r="G1186" s="1" t="str">
        <f>IFERROR(__xludf.DUMMYFUNCTION("""COMPUTED_VALUE"""),"Will work for 3 years or more")</f>
        <v>Will work for 3 years or more</v>
      </c>
      <c r="H1186" s="1" t="str">
        <f>IFERROR(__xludf.DUMMYFUNCTION("""COMPUTED_VALUE"""),"No")</f>
        <v>No</v>
      </c>
      <c r="I1186" s="1" t="str">
        <f>IFERROR(__xludf.DUMMYFUNCTION("""COMPUTED_VALUE"""),"Will NOT work for them")</f>
        <v>Will NOT work for them</v>
      </c>
      <c r="J1186" s="1">
        <f>IFERROR(__xludf.DUMMYFUNCTION("""COMPUTED_VALUE"""),3.0)</f>
        <v>3</v>
      </c>
      <c r="K1186" s="1" t="str">
        <f>IFERROR(__xludf.DUMMYFUNCTION("""COMPUTED_VALUE"""),"Fully Remote with Options to travel as and when needed")</f>
        <v>Fully Remote with Options to travel as and when needed</v>
      </c>
      <c r="L11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86" s="1" t="str">
        <f>IFERROR(__xludf.DUMMYFUNCTION("""COMPUTED_VALUE"""),"Teaching in any of the institutes/colleges/online or offline, Build and develop a Team, Work as a freelancer and do my thing my way, Become a content Creator in some platform")</f>
        <v>Teaching in any of the institutes/colleges/online or offline, Build and develop a Team, Work as a freelancer and do my thing my way, Become a content Creator in some platform</v>
      </c>
      <c r="O1186" s="1" t="str">
        <f>IFERROR(__xludf.DUMMYFUNCTION("""COMPUTED_VALUE"""),"Manager who explains what is expected, sets a goal and helps achieve it")</f>
        <v>Manager who explains what is expected, sets a goal and helps achieve it</v>
      </c>
      <c r="P118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186" s="1" t="str">
        <f>IFERROR(__xludf.DUMMYFUNCTION("""COMPUTED_VALUE"""),"No")</f>
        <v>No</v>
      </c>
      <c r="R1186" s="1" t="str">
        <f>IFERROR(__xludf.DUMMYFUNCTION("""COMPUTED_VALUE"""),"This will be hard to do, but if it is the right company I would try")</f>
        <v>This will be hard to do, but if it is the right company I would try</v>
      </c>
      <c r="S1186" s="1"/>
    </row>
    <row r="1187">
      <c r="A1187" s="2">
        <f>IFERROR(__xludf.DUMMYFUNCTION("""COMPUTED_VALUE"""),45044.44730127315)</f>
        <v>45044.4473</v>
      </c>
      <c r="B1187" s="1" t="str">
        <f>IFERROR(__xludf.DUMMYFUNCTION("""COMPUTED_VALUE"""),"India")</f>
        <v>India</v>
      </c>
      <c r="C1187" s="1">
        <f>IFERROR(__xludf.DUMMYFUNCTION("""COMPUTED_VALUE"""),560047.0)</f>
        <v>560047</v>
      </c>
      <c r="D1187" s="1" t="str">
        <f>IFERROR(__xludf.DUMMYFUNCTION("""COMPUTED_VALUE"""),"Male")</f>
        <v>Male</v>
      </c>
      <c r="E1187" s="1" t="str">
        <f>IFERROR(__xludf.DUMMYFUNCTION("""COMPUTED_VALUE"""),"Influencers who had successful careers")</f>
        <v>Influencers who had successful careers</v>
      </c>
      <c r="F1187" s="1" t="str">
        <f>IFERROR(__xludf.DUMMYFUNCTION("""COMPUTED_VALUE"""),"No, But if someone could bare the cost I will")</f>
        <v>No, But if someone could bare the cost I will</v>
      </c>
      <c r="G1187" s="1" t="str">
        <f>IFERROR(__xludf.DUMMYFUNCTION("""COMPUTED_VALUE"""),"This will be hard to do, but if it is the right company I would try")</f>
        <v>This will be hard to do, but if it is the right company I would try</v>
      </c>
      <c r="H1187" s="1" t="str">
        <f>IFERROR(__xludf.DUMMYFUNCTION("""COMPUTED_VALUE"""),"Yes")</f>
        <v>Yes</v>
      </c>
      <c r="I1187" s="1" t="str">
        <f>IFERROR(__xludf.DUMMYFUNCTION("""COMPUTED_VALUE"""),"Will work for them")</f>
        <v>Will work for them</v>
      </c>
      <c r="J1187" s="1">
        <f>IFERROR(__xludf.DUMMYFUNCTION("""COMPUTED_VALUE"""),3.0)</f>
        <v>3</v>
      </c>
      <c r="K1187" s="1" t="str">
        <f>IFERROR(__xludf.DUMMYFUNCTION("""COMPUTED_VALUE"""),"Fully Remote with No option to visit offices")</f>
        <v>Fully Remote with No option to visit offices</v>
      </c>
      <c r="L1187" s="1" t="str">
        <f>IFERROR(__xludf.DUMMYFUNCTION("""COMPUTED_VALUE"""),"Employer who appreciates learning and enables that environment")</f>
        <v>Employer who appreciates learning and enables that environment</v>
      </c>
      <c r="M118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87" s="1" t="str">
        <f>IFERROR(__xludf.DUMMYFUNCTION("""COMPUTED_VALUE"""),"Build and develop a Team, Design and Develop amazing software, I Want to sell things/Sales, Manufacturing / Oil and Gas/ Construction / Hard Physical Work related")</f>
        <v>Build and develop a Team, Design and Develop amazing software, I Want to sell things/Sales, Manufacturing / Oil and Gas/ Construction / Hard Physical Work related</v>
      </c>
      <c r="O1187" s="1" t="str">
        <f>IFERROR(__xludf.DUMMYFUNCTION("""COMPUTED_VALUE"""),"Manager who clearly describes what she/he needs")</f>
        <v>Manager who clearly describes what she/he needs</v>
      </c>
      <c r="P1187" s="1" t="str">
        <f>IFERROR(__xludf.DUMMYFUNCTION("""COMPUTED_VALUE"""),"Work with 2 to 3 people in my team")</f>
        <v>Work with 2 to 3 people in my team</v>
      </c>
      <c r="Q1187" s="1" t="str">
        <f>IFERROR(__xludf.DUMMYFUNCTION("""COMPUTED_VALUE"""),"I have NO other choice")</f>
        <v>I have NO other choice</v>
      </c>
      <c r="R1187" s="1" t="str">
        <f>IFERROR(__xludf.DUMMYFUNCTION("""COMPUTED_VALUE"""),"This will be hard to do, but if it is the right company I would try")</f>
        <v>This will be hard to do, but if it is the right company I would try</v>
      </c>
      <c r="S1187" s="1"/>
    </row>
    <row r="1188">
      <c r="A1188" s="2">
        <f>IFERROR(__xludf.DUMMYFUNCTION("""COMPUTED_VALUE"""),45044.44774940972)</f>
        <v>45044.44775</v>
      </c>
      <c r="B1188" s="1" t="str">
        <f>IFERROR(__xludf.DUMMYFUNCTION("""COMPUTED_VALUE"""),"India")</f>
        <v>India</v>
      </c>
      <c r="C1188" s="1">
        <f>IFERROR(__xludf.DUMMYFUNCTION("""COMPUTED_VALUE"""),400049.0)</f>
        <v>400049</v>
      </c>
      <c r="D1188" s="1" t="str">
        <f>IFERROR(__xludf.DUMMYFUNCTION("""COMPUTED_VALUE"""),"Male")</f>
        <v>Male</v>
      </c>
      <c r="E1188" s="1" t="str">
        <f>IFERROR(__xludf.DUMMYFUNCTION("""COMPUTED_VALUE"""),"People from my circle, but not family members")</f>
        <v>People from my circle, but not family members</v>
      </c>
      <c r="F1188" s="1" t="str">
        <f>IFERROR(__xludf.DUMMYFUNCTION("""COMPUTED_VALUE"""),"Yes, I will earn and do that")</f>
        <v>Yes, I will earn and do that</v>
      </c>
      <c r="G1188" s="1" t="str">
        <f>IFERROR(__xludf.DUMMYFUNCTION("""COMPUTED_VALUE"""),"This will be hard to do, but if it is the right company I would try")</f>
        <v>This will be hard to do, but if it is the right company I would try</v>
      </c>
      <c r="H1188" s="1" t="str">
        <f>IFERROR(__xludf.DUMMYFUNCTION("""COMPUTED_VALUE"""),"No")</f>
        <v>No</v>
      </c>
      <c r="I1188" s="1" t="str">
        <f>IFERROR(__xludf.DUMMYFUNCTION("""COMPUTED_VALUE"""),"Will NOT work for them")</f>
        <v>Will NOT work for them</v>
      </c>
      <c r="J1188" s="1">
        <f>IFERROR(__xludf.DUMMYFUNCTION("""COMPUTED_VALUE"""),10.0)</f>
        <v>10</v>
      </c>
      <c r="K1188" s="1" t="str">
        <f>IFERROR(__xludf.DUMMYFUNCTION("""COMPUTED_VALUE"""),"Every Day Office Environment")</f>
        <v>Every Day Office Environment</v>
      </c>
      <c r="L11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88" s="1" t="str">
        <f>IFERROR(__xludf.DUMMYFUNCTION("""COMPUTED_VALUE"""),"Teaching in any of the institutes/colleges/online or offline, Build and develop a Team, Look deeply into Data and generate insights, Entrepreneur or Start Up")</f>
        <v>Teaching in any of the institutes/colleges/online or offline, Build and develop a Team, Look deeply into Data and generate insights, Entrepreneur or Start Up</v>
      </c>
      <c r="O1188" s="1" t="str">
        <f>IFERROR(__xludf.DUMMYFUNCTION("""COMPUTED_VALUE"""),"Manager who explains what is expected, sets a goal and helps achieve it")</f>
        <v>Manager who explains what is expected, sets a goal and helps achieve it</v>
      </c>
      <c r="P1188" s="1" t="str">
        <f>IFERROR(__xludf.DUMMYFUNCTION("""COMPUTED_VALUE"""),"Work with 5 to 6 people in my team")</f>
        <v>Work with 5 to 6 people in my team</v>
      </c>
      <c r="Q1188" s="1" t="str">
        <f>IFERROR(__xludf.DUMMYFUNCTION("""COMPUTED_VALUE"""),"Yes")</f>
        <v>Yes</v>
      </c>
      <c r="R1188" s="1" t="str">
        <f>IFERROR(__xludf.DUMMYFUNCTION("""COMPUTED_VALUE"""),"This will be hard to do, but if it is the right company I would try")</f>
        <v>This will be hard to do, but if it is the right company I would try</v>
      </c>
      <c r="S1188" s="1"/>
    </row>
    <row r="1189">
      <c r="A1189" s="2">
        <f>IFERROR(__xludf.DUMMYFUNCTION("""COMPUTED_VALUE"""),45044.447989409724)</f>
        <v>45044.44799</v>
      </c>
      <c r="B1189" s="1" t="str">
        <f>IFERROR(__xludf.DUMMYFUNCTION("""COMPUTED_VALUE"""),"India")</f>
        <v>India</v>
      </c>
      <c r="C1189" s="1">
        <f>IFERROR(__xludf.DUMMYFUNCTION("""COMPUTED_VALUE"""),741101.0)</f>
        <v>741101</v>
      </c>
      <c r="D1189" s="1" t="str">
        <f>IFERROR(__xludf.DUMMYFUNCTION("""COMPUTED_VALUE"""),"Female")</f>
        <v>Female</v>
      </c>
      <c r="E1189" s="1" t="str">
        <f>IFERROR(__xludf.DUMMYFUNCTION("""COMPUTED_VALUE"""),"My Parents")</f>
        <v>My Parents</v>
      </c>
      <c r="F1189" s="1" t="str">
        <f>IFERROR(__xludf.DUMMYFUNCTION("""COMPUTED_VALUE"""),"Yes, I will earn and do that")</f>
        <v>Yes, I will earn and do that</v>
      </c>
      <c r="G1189" s="1" t="str">
        <f>IFERROR(__xludf.DUMMYFUNCTION("""COMPUTED_VALUE"""),"This will be hard to do, but if it is the right company I would try")</f>
        <v>This will be hard to do, but if it is the right company I would try</v>
      </c>
      <c r="H1189" s="1" t="str">
        <f>IFERROR(__xludf.DUMMYFUNCTION("""COMPUTED_VALUE"""),"No")</f>
        <v>No</v>
      </c>
      <c r="I1189" s="1" t="str">
        <f>IFERROR(__xludf.DUMMYFUNCTION("""COMPUTED_VALUE"""),"Will NOT work for them")</f>
        <v>Will NOT work for them</v>
      </c>
      <c r="J1189" s="1">
        <f>IFERROR(__xludf.DUMMYFUNCTION("""COMPUTED_VALUE"""),5.0)</f>
        <v>5</v>
      </c>
      <c r="K1189" s="1" t="str">
        <f>IFERROR(__xludf.DUMMYFUNCTION("""COMPUTED_VALUE"""),"Fully Remote with Options to travel as and when needed")</f>
        <v>Fully Remote with Options to travel as and when needed</v>
      </c>
      <c r="L11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89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189" s="1" t="str">
        <f>IFERROR(__xludf.DUMMYFUNCTION("""COMPUTED_VALUE"""),"Manager who explains what is expected, sets a goal and helps achieve it")</f>
        <v>Manager who explains what is expected, sets a goal and helps achieve it</v>
      </c>
      <c r="P1189" s="1" t="str">
        <f>IFERROR(__xludf.DUMMYFUNCTION("""COMPUTED_VALUE"""),"Work with 7 to 10 or more people in my team")</f>
        <v>Work with 7 to 10 or more people in my team</v>
      </c>
      <c r="Q1189" s="1" t="str">
        <f>IFERROR(__xludf.DUMMYFUNCTION("""COMPUTED_VALUE"""),"No")</f>
        <v>No</v>
      </c>
      <c r="R1189" s="1" t="str">
        <f>IFERROR(__xludf.DUMMYFUNCTION("""COMPUTED_VALUE"""),"This will be hard to do, but if it is the right company I would try")</f>
        <v>This will be hard to do, but if it is the right company I would try</v>
      </c>
      <c r="S1189" s="1"/>
    </row>
    <row r="1190">
      <c r="A1190" s="2">
        <f>IFERROR(__xludf.DUMMYFUNCTION("""COMPUTED_VALUE"""),45044.44846532407)</f>
        <v>45044.44847</v>
      </c>
      <c r="B1190" s="1" t="str">
        <f>IFERROR(__xludf.DUMMYFUNCTION("""COMPUTED_VALUE"""),"India")</f>
        <v>India</v>
      </c>
      <c r="C1190" s="1">
        <f>IFERROR(__xludf.DUMMYFUNCTION("""COMPUTED_VALUE"""),700028.0)</f>
        <v>700028</v>
      </c>
      <c r="D1190" s="1" t="str">
        <f>IFERROR(__xludf.DUMMYFUNCTION("""COMPUTED_VALUE"""),"Male")</f>
        <v>Male</v>
      </c>
      <c r="E1190" s="1" t="str">
        <f>IFERROR(__xludf.DUMMYFUNCTION("""COMPUTED_VALUE"""),"Social Media like LinkedIn")</f>
        <v>Social Media like LinkedIn</v>
      </c>
      <c r="F1190" s="1" t="str">
        <f>IFERROR(__xludf.DUMMYFUNCTION("""COMPUTED_VALUE"""),"No I would not be pursuing Higher Education outside of India")</f>
        <v>No I would not be pursuing Higher Education outside of India</v>
      </c>
      <c r="G1190" s="1" t="str">
        <f>IFERROR(__xludf.DUMMYFUNCTION("""COMPUTED_VALUE"""),"Will work for 3 years or more")</f>
        <v>Will work for 3 years or more</v>
      </c>
      <c r="H1190" s="1" t="str">
        <f>IFERROR(__xludf.DUMMYFUNCTION("""COMPUTED_VALUE"""),"Yes")</f>
        <v>Yes</v>
      </c>
      <c r="I1190" s="1" t="str">
        <f>IFERROR(__xludf.DUMMYFUNCTION("""COMPUTED_VALUE"""),"Will work for them")</f>
        <v>Will work for them</v>
      </c>
      <c r="J1190" s="1">
        <f>IFERROR(__xludf.DUMMYFUNCTION("""COMPUTED_VALUE"""),10.0)</f>
        <v>10</v>
      </c>
      <c r="K1190" s="1" t="str">
        <f>IFERROR(__xludf.DUMMYFUNCTION("""COMPUTED_VALUE"""),"Fully Remote with Options to travel as and when needed")</f>
        <v>Fully Remote with Options to travel as and when needed</v>
      </c>
      <c r="L1190" s="1" t="str">
        <f>IFERROR(__xludf.DUMMYFUNCTION("""COMPUTED_VALUE"""),"Employer who rewards learning and enables that environment")</f>
        <v>Employer who rewards learning and enables that environment</v>
      </c>
      <c r="M119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190" s="1" t="str">
        <f>IFERROR(__xludf.DUMMYFUNCTION("""COMPUTED_VALUE"""),"Design and Creative strategy in any company, Teaching in any of the institutes/colleges/online or offline, Manage and drive End-to-End Projects or Products, An Artificial Intelligence Specialist / Talking to Robots")</f>
        <v>Design and Creative strategy in any company, Teaching in any of the institutes/colleges/online or offline, Manage and drive End-to-End Projects or Products, An Artificial Intelligence Specialist / Talking to Robots</v>
      </c>
      <c r="O1190" s="1" t="str">
        <f>IFERROR(__xludf.DUMMYFUNCTION("""COMPUTED_VALUE"""),"Manager who clearly describes what she/he needs")</f>
        <v>Manager who clearly describes what she/he needs</v>
      </c>
      <c r="P1190" s="1" t="str">
        <f>IFERROR(__xludf.DUMMYFUNCTION("""COMPUTED_VALUE"""),"Work with 2 to 3 people in my team")</f>
        <v>Work with 2 to 3 people in my team</v>
      </c>
      <c r="Q1190" s="1" t="str">
        <f>IFERROR(__xludf.DUMMYFUNCTION("""COMPUTED_VALUE"""),"No")</f>
        <v>No</v>
      </c>
      <c r="R1190" s="1" t="str">
        <f>IFERROR(__xludf.DUMMYFUNCTION("""COMPUTED_VALUE"""),"This will be hard to do, but if it is the right company I would try")</f>
        <v>This will be hard to do, but if it is the right company I would try</v>
      </c>
      <c r="S1190" s="1"/>
    </row>
    <row r="1191">
      <c r="A1191" s="2">
        <f>IFERROR(__xludf.DUMMYFUNCTION("""COMPUTED_VALUE"""),45044.448738541665)</f>
        <v>45044.44874</v>
      </c>
      <c r="B1191" s="1" t="str">
        <f>IFERROR(__xludf.DUMMYFUNCTION("""COMPUTED_VALUE"""),"India")</f>
        <v>India</v>
      </c>
      <c r="C1191" s="1">
        <f>IFERROR(__xludf.DUMMYFUNCTION("""COMPUTED_VALUE"""),700060.0)</f>
        <v>700060</v>
      </c>
      <c r="D1191" s="1" t="str">
        <f>IFERROR(__xludf.DUMMYFUNCTION("""COMPUTED_VALUE"""),"Male")</f>
        <v>Male</v>
      </c>
      <c r="E1191" s="1" t="str">
        <f>IFERROR(__xludf.DUMMYFUNCTION("""COMPUTED_VALUE"""),"Social Media like LinkedIn")</f>
        <v>Social Media like LinkedIn</v>
      </c>
      <c r="F1191" s="1" t="str">
        <f>IFERROR(__xludf.DUMMYFUNCTION("""COMPUTED_VALUE"""),"No, But if someone could bare the cost I will")</f>
        <v>No, But if someone could bare the cost I will</v>
      </c>
      <c r="G1191" s="1" t="str">
        <f>IFERROR(__xludf.DUMMYFUNCTION("""COMPUTED_VALUE"""),"This will be hard to do, but if it is the right company I would try")</f>
        <v>This will be hard to do, but if it is the right company I would try</v>
      </c>
      <c r="H1191" s="1" t="str">
        <f>IFERROR(__xludf.DUMMYFUNCTION("""COMPUTED_VALUE"""),"No")</f>
        <v>No</v>
      </c>
      <c r="I1191" s="1" t="str">
        <f>IFERROR(__xludf.DUMMYFUNCTION("""COMPUTED_VALUE"""),"Will NOT work for them")</f>
        <v>Will NOT work for them</v>
      </c>
      <c r="J1191" s="1">
        <f>IFERROR(__xludf.DUMMYFUNCTION("""COMPUTED_VALUE"""),5.0)</f>
        <v>5</v>
      </c>
      <c r="K1191" s="1" t="str">
        <f>IFERROR(__xludf.DUMMYFUNCTION("""COMPUTED_VALUE"""),"Fully Remote with No option to visit offices")</f>
        <v>Fully Remote with No option to visit offices</v>
      </c>
      <c r="L11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91" s="1" t="str">
        <f>IFERROR(__xludf.DUMMYFUNCTION("""COMPUTED_VALUE"""),"Teaching in any of the institutes/colleges/online or offline, Manage and drive End-to-End Projects or Products, Build and develop a Team, Become a content Creator in some platform")</f>
        <v>Teaching in any of the institutes/colleges/online or offline, Manage and drive End-to-End Projects or Products, Build and develop a Team, Become a content Creator in some platform</v>
      </c>
      <c r="O1191" s="1" t="str">
        <f>IFERROR(__xludf.DUMMYFUNCTION("""COMPUTED_VALUE"""),"Manager who explains what is expected, sets a goal and helps achieve it")</f>
        <v>Manager who explains what is expected, sets a goal and helps achieve it</v>
      </c>
      <c r="P1191" s="1" t="str">
        <f>IFERROR(__xludf.DUMMYFUNCTION("""COMPUTED_VALUE"""),"Work with 2 to 3 people in my team")</f>
        <v>Work with 2 to 3 people in my team</v>
      </c>
      <c r="Q1191" s="1" t="str">
        <f>IFERROR(__xludf.DUMMYFUNCTION("""COMPUTED_VALUE"""),"Yes, I Understand this is gonna happen everywhere")</f>
        <v>Yes, I Understand this is gonna happen everywhere</v>
      </c>
      <c r="R1191" s="1" t="str">
        <f>IFERROR(__xludf.DUMMYFUNCTION("""COMPUTED_VALUE"""),"No way")</f>
        <v>No way</v>
      </c>
      <c r="S1191" s="1"/>
    </row>
    <row r="1192">
      <c r="A1192" s="2">
        <f>IFERROR(__xludf.DUMMYFUNCTION("""COMPUTED_VALUE"""),45044.449091030096)</f>
        <v>45044.44909</v>
      </c>
      <c r="B1192" s="1" t="str">
        <f>IFERROR(__xludf.DUMMYFUNCTION("""COMPUTED_VALUE"""),"India")</f>
        <v>India</v>
      </c>
      <c r="C1192" s="1">
        <f>IFERROR(__xludf.DUMMYFUNCTION("""COMPUTED_VALUE"""),530040.0)</f>
        <v>530040</v>
      </c>
      <c r="D1192" s="1" t="str">
        <f>IFERROR(__xludf.DUMMYFUNCTION("""COMPUTED_VALUE"""),"Female")</f>
        <v>Female</v>
      </c>
      <c r="E1192" s="1" t="str">
        <f>IFERROR(__xludf.DUMMYFUNCTION("""COMPUTED_VALUE"""),"People who have changed the world for better")</f>
        <v>People who have changed the world for better</v>
      </c>
      <c r="F1192" s="1" t="str">
        <f>IFERROR(__xludf.DUMMYFUNCTION("""COMPUTED_VALUE"""),"No I would not be pursuing Higher Education outside of India")</f>
        <v>No I would not be pursuing Higher Education outside of India</v>
      </c>
      <c r="G1192" s="1" t="str">
        <f>IFERROR(__xludf.DUMMYFUNCTION("""COMPUTED_VALUE"""),"Will work for 3 years or more")</f>
        <v>Will work for 3 years or more</v>
      </c>
      <c r="H1192" s="1" t="str">
        <f>IFERROR(__xludf.DUMMYFUNCTION("""COMPUTED_VALUE"""),"No")</f>
        <v>No</v>
      </c>
      <c r="I1192" s="1" t="str">
        <f>IFERROR(__xludf.DUMMYFUNCTION("""COMPUTED_VALUE"""),"Will NOT work for them")</f>
        <v>Will NOT work for them</v>
      </c>
      <c r="J1192" s="1">
        <f>IFERROR(__xludf.DUMMYFUNCTION("""COMPUTED_VALUE"""),3.0)</f>
        <v>3</v>
      </c>
      <c r="K1192" s="1" t="str">
        <f>IFERROR(__xludf.DUMMYFUNCTION("""COMPUTED_VALUE"""),"Hybrid Working Environment with more than 15 days a month at office")</f>
        <v>Hybrid Working Environment with more than 15 days a month at office</v>
      </c>
      <c r="L1192" s="1" t="str">
        <f>IFERROR(__xludf.DUMMYFUNCTION("""COMPUTED_VALUE"""),"Employer who appreciates learning and enables that environment")</f>
        <v>Employer who appreciates learning and enables that environment</v>
      </c>
      <c r="M119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92" s="1" t="str">
        <f>IFERROR(__xludf.DUMMYFUNCTION("""COMPUTED_VALUE"""),"Design and Creative strategy in any company, Business Operations in any organization, Work in a BPO setup for some well known client, Become a content Creator in some platform")</f>
        <v>Design and Creative strategy in any company, Business Operations in any organization, Work in a BPO setup for some well known client, Become a content Creator in some platform</v>
      </c>
      <c r="O1192" s="1" t="str">
        <f>IFERROR(__xludf.DUMMYFUNCTION("""COMPUTED_VALUE"""),"Manager who clearly describes what she/he needs")</f>
        <v>Manager who clearly describes what she/he needs</v>
      </c>
      <c r="P1192" s="1" t="str">
        <f>IFERROR(__xludf.DUMMYFUNCTION("""COMPUTED_VALUE"""),"Work with more than 10 people in my team")</f>
        <v>Work with more than 10 people in my team</v>
      </c>
      <c r="Q1192" s="1" t="str">
        <f>IFERROR(__xludf.DUMMYFUNCTION("""COMPUTED_VALUE"""),"Yes, I Understand this is gonna happen everywhere")</f>
        <v>Yes, I Understand this is gonna happen everywhere</v>
      </c>
      <c r="R1192" s="1" t="str">
        <f>IFERROR(__xludf.DUMMYFUNCTION("""COMPUTED_VALUE"""),"This will be hard to do, but if it is the right company I would try")</f>
        <v>This will be hard to do, but if it is the right company I would try</v>
      </c>
      <c r="S1192" s="1"/>
    </row>
    <row r="1193">
      <c r="A1193" s="2">
        <f>IFERROR(__xludf.DUMMYFUNCTION("""COMPUTED_VALUE"""),45044.44910219907)</f>
        <v>45044.4491</v>
      </c>
      <c r="B1193" s="1" t="str">
        <f>IFERROR(__xludf.DUMMYFUNCTION("""COMPUTED_VALUE"""),"India")</f>
        <v>India</v>
      </c>
      <c r="C1193" s="1">
        <f>IFERROR(__xludf.DUMMYFUNCTION("""COMPUTED_VALUE"""),563132.0)</f>
        <v>563132</v>
      </c>
      <c r="D1193" s="1" t="str">
        <f>IFERROR(__xludf.DUMMYFUNCTION("""COMPUTED_VALUE"""),"Male")</f>
        <v>Male</v>
      </c>
      <c r="E1193" s="1" t="str">
        <f>IFERROR(__xludf.DUMMYFUNCTION("""COMPUTED_VALUE"""),"People from my circle, but not family members")</f>
        <v>People from my circle, but not family members</v>
      </c>
      <c r="F1193" s="1" t="str">
        <f>IFERROR(__xludf.DUMMYFUNCTION("""COMPUTED_VALUE"""),"No I would not be pursuing Higher Education outside of India")</f>
        <v>No I would not be pursuing Higher Education outside of India</v>
      </c>
      <c r="G1193" s="1" t="str">
        <f>IFERROR(__xludf.DUMMYFUNCTION("""COMPUTED_VALUE"""),"This will be hard to do, but if it is the right company I would try")</f>
        <v>This will be hard to do, but if it is the right company I would try</v>
      </c>
      <c r="H1193" s="1" t="str">
        <f>IFERROR(__xludf.DUMMYFUNCTION("""COMPUTED_VALUE"""),"No")</f>
        <v>No</v>
      </c>
      <c r="I1193" s="1" t="str">
        <f>IFERROR(__xludf.DUMMYFUNCTION("""COMPUTED_VALUE"""),"Will NOT work for them")</f>
        <v>Will NOT work for them</v>
      </c>
      <c r="J1193" s="1">
        <f>IFERROR(__xludf.DUMMYFUNCTION("""COMPUTED_VALUE"""),1.0)</f>
        <v>1</v>
      </c>
      <c r="K1193" s="1" t="str">
        <f>IFERROR(__xludf.DUMMYFUNCTION("""COMPUTED_VALUE"""),"Hybrid Working Environment with less than 3 days a month at office")</f>
        <v>Hybrid Working Environment with less than 3 days a month at office</v>
      </c>
      <c r="L1193" s="1" t="str">
        <f>IFERROR(__xludf.DUMMYFUNCTION("""COMPUTED_VALUE"""),"Employer who appreciates learning and enables that environment")</f>
        <v>Employer who appreciates learning and enables that environment</v>
      </c>
      <c r="M119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93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193" s="1" t="str">
        <f>IFERROR(__xludf.DUMMYFUNCTION("""COMPUTED_VALUE"""),"Manager who explains what is expected, sets a goal and helps achieve it")</f>
        <v>Manager who explains what is expected, sets a goal and helps achieve it</v>
      </c>
      <c r="P1193" s="1" t="str">
        <f>IFERROR(__xludf.DUMMYFUNCTION("""COMPUTED_VALUE"""),"Work with 5 to 6 people in my team")</f>
        <v>Work with 5 to 6 people in my team</v>
      </c>
      <c r="Q1193" s="1" t="str">
        <f>IFERROR(__xludf.DUMMYFUNCTION("""COMPUTED_VALUE"""),"Yes, I Understand this is gonna happen everywhere")</f>
        <v>Yes, I Understand this is gonna happen everywhere</v>
      </c>
      <c r="R1193" s="1" t="str">
        <f>IFERROR(__xludf.DUMMYFUNCTION("""COMPUTED_VALUE"""),"This will be hard to do, but if it is the right company I would try")</f>
        <v>This will be hard to do, but if it is the right company I would try</v>
      </c>
      <c r="S1193" s="1"/>
    </row>
    <row r="1194">
      <c r="A1194" s="2">
        <f>IFERROR(__xludf.DUMMYFUNCTION("""COMPUTED_VALUE"""),45044.44955896991)</f>
        <v>45044.44956</v>
      </c>
      <c r="B1194" s="1" t="str">
        <f>IFERROR(__xludf.DUMMYFUNCTION("""COMPUTED_VALUE"""),"India")</f>
        <v>India</v>
      </c>
      <c r="C1194" s="1">
        <f>IFERROR(__xludf.DUMMYFUNCTION("""COMPUTED_VALUE"""),757001.0)</f>
        <v>757001</v>
      </c>
      <c r="D1194" s="1" t="str">
        <f>IFERROR(__xludf.DUMMYFUNCTION("""COMPUTED_VALUE"""),"Male")</f>
        <v>Male</v>
      </c>
      <c r="E1194" s="1" t="str">
        <f>IFERROR(__xludf.DUMMYFUNCTION("""COMPUTED_VALUE"""),"My Parents")</f>
        <v>My Parents</v>
      </c>
      <c r="F1194" s="1" t="str">
        <f>IFERROR(__xludf.DUMMYFUNCTION("""COMPUTED_VALUE"""),"Yes, I will earn and do that")</f>
        <v>Yes, I will earn and do that</v>
      </c>
      <c r="G1194" s="1" t="str">
        <f>IFERROR(__xludf.DUMMYFUNCTION("""COMPUTED_VALUE"""),"Will work for 3 years or more")</f>
        <v>Will work for 3 years or more</v>
      </c>
      <c r="H1194" s="1" t="str">
        <f>IFERROR(__xludf.DUMMYFUNCTION("""COMPUTED_VALUE"""),"No")</f>
        <v>No</v>
      </c>
      <c r="I1194" s="1" t="str">
        <f>IFERROR(__xludf.DUMMYFUNCTION("""COMPUTED_VALUE"""),"Will work for them")</f>
        <v>Will work for them</v>
      </c>
      <c r="J1194" s="1">
        <f>IFERROR(__xludf.DUMMYFUNCTION("""COMPUTED_VALUE"""),8.0)</f>
        <v>8</v>
      </c>
      <c r="K1194" s="1" t="str">
        <f>IFERROR(__xludf.DUMMYFUNCTION("""COMPUTED_VALUE"""),"Hybrid Working Environment with more than 15 days a month at office")</f>
        <v>Hybrid Working Environment with more than 15 days a month at office</v>
      </c>
      <c r="L1194" s="1" t="str">
        <f>IFERROR(__xludf.DUMMYFUNCTION("""COMPUTED_VALUE"""),"Employer who rewards learning and enables that environment")</f>
        <v>Employer who rewards learning and enables that environment</v>
      </c>
      <c r="M119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9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194" s="1" t="str">
        <f>IFERROR(__xludf.DUMMYFUNCTION("""COMPUTED_VALUE"""),"Manager who sets goal and helps me achieve it")</f>
        <v>Manager who sets goal and helps me achieve it</v>
      </c>
      <c r="P1194" s="1" t="str">
        <f>IFERROR(__xludf.DUMMYFUNCTION("""COMPUTED_VALUE"""),"Work with 5 to 6 people in my team")</f>
        <v>Work with 5 to 6 people in my team</v>
      </c>
      <c r="Q1194" s="1" t="str">
        <f>IFERROR(__xludf.DUMMYFUNCTION("""COMPUTED_VALUE"""),"No")</f>
        <v>No</v>
      </c>
      <c r="R1194" s="1" t="str">
        <f>IFERROR(__xludf.DUMMYFUNCTION("""COMPUTED_VALUE"""),"No way")</f>
        <v>No way</v>
      </c>
      <c r="S1194" s="1"/>
    </row>
    <row r="1195">
      <c r="A1195" s="2">
        <f>IFERROR(__xludf.DUMMYFUNCTION("""COMPUTED_VALUE"""),45044.45043457176)</f>
        <v>45044.45043</v>
      </c>
      <c r="B1195" s="1" t="str">
        <f>IFERROR(__xludf.DUMMYFUNCTION("""COMPUTED_VALUE"""),"India")</f>
        <v>India</v>
      </c>
      <c r="C1195" s="1">
        <f>IFERROR(__xludf.DUMMYFUNCTION("""COMPUTED_VALUE"""),562106.0)</f>
        <v>562106</v>
      </c>
      <c r="D1195" s="1" t="str">
        <f>IFERROR(__xludf.DUMMYFUNCTION("""COMPUTED_VALUE"""),"Male")</f>
        <v>Male</v>
      </c>
      <c r="E1195" s="1" t="str">
        <f>IFERROR(__xludf.DUMMYFUNCTION("""COMPUTED_VALUE"""),"Influencers who had successful careers")</f>
        <v>Influencers who had successful careers</v>
      </c>
      <c r="F1195" s="1" t="str">
        <f>IFERROR(__xludf.DUMMYFUNCTION("""COMPUTED_VALUE"""),"Yes, I will earn and do that")</f>
        <v>Yes, I will earn and do that</v>
      </c>
      <c r="G1195" s="1" t="str">
        <f>IFERROR(__xludf.DUMMYFUNCTION("""COMPUTED_VALUE"""),"This will be hard to do, but if it is the right company I would try")</f>
        <v>This will be hard to do, but if it is the right company I would try</v>
      </c>
      <c r="H1195" s="1" t="str">
        <f>IFERROR(__xludf.DUMMYFUNCTION("""COMPUTED_VALUE"""),"No")</f>
        <v>No</v>
      </c>
      <c r="I1195" s="1" t="str">
        <f>IFERROR(__xludf.DUMMYFUNCTION("""COMPUTED_VALUE"""),"Will NOT work for them")</f>
        <v>Will NOT work for them</v>
      </c>
      <c r="J1195" s="1">
        <f>IFERROR(__xludf.DUMMYFUNCTION("""COMPUTED_VALUE"""),1.0)</f>
        <v>1</v>
      </c>
      <c r="K1195" s="1" t="str">
        <f>IFERROR(__xludf.DUMMYFUNCTION("""COMPUTED_VALUE"""),"Hybrid Working Environment with less than 3 days a month at office")</f>
        <v>Hybrid Working Environment with less than 3 days a month at office</v>
      </c>
      <c r="L11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95" s="1" t="str">
        <f>IFERROR(__xludf.DUMMYFUNCTION("""COMPUTED_VALUE"""),"Design and Creative strategy in any company, Entrepreneur or Start Up, I Want to sell things/Sales, An Artificial Intelligence Specialist / Talking to Robots")</f>
        <v>Design and Creative strategy in any company, Entrepreneur or Start Up, I Want to sell things/Sales, An Artificial Intelligence Specialist / Talking to Robots</v>
      </c>
      <c r="O1195" s="1" t="str">
        <f>IFERROR(__xludf.DUMMYFUNCTION("""COMPUTED_VALUE"""),"Manager who sets goal and helps me achieve it")</f>
        <v>Manager who sets goal and helps me achieve it</v>
      </c>
      <c r="P1195" s="1" t="str">
        <f>IFERROR(__xludf.DUMMYFUNCTION("""COMPUTED_VALUE"""),"Work with 2 to 3 people in my team")</f>
        <v>Work with 2 to 3 people in my team</v>
      </c>
      <c r="Q1195" s="1" t="str">
        <f>IFERROR(__xludf.DUMMYFUNCTION("""COMPUTED_VALUE"""),"Yes, I Understand this is gonna happen everywhere")</f>
        <v>Yes, I Understand this is gonna happen everywhere</v>
      </c>
      <c r="R1195" s="1" t="str">
        <f>IFERROR(__xludf.DUMMYFUNCTION("""COMPUTED_VALUE"""),"No way")</f>
        <v>No way</v>
      </c>
      <c r="S1195" s="1"/>
    </row>
    <row r="1196">
      <c r="A1196" s="2">
        <f>IFERROR(__xludf.DUMMYFUNCTION("""COMPUTED_VALUE"""),45044.4519186574)</f>
        <v>45044.45192</v>
      </c>
      <c r="B1196" s="1" t="str">
        <f>IFERROR(__xludf.DUMMYFUNCTION("""COMPUTED_VALUE"""),"India")</f>
        <v>India</v>
      </c>
      <c r="C1196" s="1">
        <f>IFERROR(__xludf.DUMMYFUNCTION("""COMPUTED_VALUE"""),700060.0)</f>
        <v>700060</v>
      </c>
      <c r="D1196" s="1" t="str">
        <f>IFERROR(__xludf.DUMMYFUNCTION("""COMPUTED_VALUE"""),"Male")</f>
        <v>Male</v>
      </c>
      <c r="E1196" s="1" t="str">
        <f>IFERROR(__xludf.DUMMYFUNCTION("""COMPUTED_VALUE"""),"People from my circle, but not family members")</f>
        <v>People from my circle, but not family members</v>
      </c>
      <c r="F1196" s="1" t="str">
        <f>IFERROR(__xludf.DUMMYFUNCTION("""COMPUTED_VALUE"""),"Yes, I will earn and do that")</f>
        <v>Yes, I will earn and do that</v>
      </c>
      <c r="G1196" s="1" t="str">
        <f>IFERROR(__xludf.DUMMYFUNCTION("""COMPUTED_VALUE"""),"Will work for 3 years or more")</f>
        <v>Will work for 3 years or more</v>
      </c>
      <c r="H1196" s="1" t="str">
        <f>IFERROR(__xludf.DUMMYFUNCTION("""COMPUTED_VALUE"""),"Yes")</f>
        <v>Yes</v>
      </c>
      <c r="I1196" s="1" t="str">
        <f>IFERROR(__xludf.DUMMYFUNCTION("""COMPUTED_VALUE"""),"Will work for them")</f>
        <v>Will work for them</v>
      </c>
      <c r="J1196" s="1">
        <f>IFERROR(__xludf.DUMMYFUNCTION("""COMPUTED_VALUE"""),10.0)</f>
        <v>10</v>
      </c>
      <c r="K1196" s="1" t="str">
        <f>IFERROR(__xludf.DUMMYFUNCTION("""COMPUTED_VALUE"""),"Every Day Office Environment")</f>
        <v>Every Day Office Environment</v>
      </c>
      <c r="L11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96" s="1" t="str">
        <f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1196" s="1" t="str">
        <f>IFERROR(__xludf.DUMMYFUNCTION("""COMPUTED_VALUE"""),"Manager who explains what is expected, sets a goal and helps achieve it")</f>
        <v>Manager who explains what is expected, sets a goal and helps achieve it</v>
      </c>
      <c r="P1196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196" s="1" t="str">
        <f>IFERROR(__xludf.DUMMYFUNCTION("""COMPUTED_VALUE"""),"No")</f>
        <v>No</v>
      </c>
      <c r="R1196" s="1" t="str">
        <f>IFERROR(__xludf.DUMMYFUNCTION("""COMPUTED_VALUE"""),"Will work for 7 years or more")</f>
        <v>Will work for 7 years or more</v>
      </c>
      <c r="S1196" s="1"/>
    </row>
    <row r="1197">
      <c r="A1197" s="2">
        <f>IFERROR(__xludf.DUMMYFUNCTION("""COMPUTED_VALUE"""),45044.45214577546)</f>
        <v>45044.45215</v>
      </c>
      <c r="B1197" s="1" t="str">
        <f>IFERROR(__xludf.DUMMYFUNCTION("""COMPUTED_VALUE"""),"India")</f>
        <v>India</v>
      </c>
      <c r="C1197" s="1">
        <f>IFERROR(__xludf.DUMMYFUNCTION("""COMPUTED_VALUE"""),440008.0)</f>
        <v>440008</v>
      </c>
      <c r="D1197" s="1" t="str">
        <f>IFERROR(__xludf.DUMMYFUNCTION("""COMPUTED_VALUE"""),"Male")</f>
        <v>Male</v>
      </c>
      <c r="E1197" s="1" t="str">
        <f>IFERROR(__xludf.DUMMYFUNCTION("""COMPUTED_VALUE"""),"Social Media like LinkedIn")</f>
        <v>Social Media like LinkedIn</v>
      </c>
      <c r="F1197" s="1" t="str">
        <f>IFERROR(__xludf.DUMMYFUNCTION("""COMPUTED_VALUE"""),"Yes, I will earn and do that")</f>
        <v>Yes, I will earn and do that</v>
      </c>
      <c r="G1197" s="1" t="str">
        <f>IFERROR(__xludf.DUMMYFUNCTION("""COMPUTED_VALUE"""),"Will work for 3 years or more")</f>
        <v>Will work for 3 years or more</v>
      </c>
      <c r="H1197" s="1" t="str">
        <f>IFERROR(__xludf.DUMMYFUNCTION("""COMPUTED_VALUE"""),"No")</f>
        <v>No</v>
      </c>
      <c r="I1197" s="1" t="str">
        <f>IFERROR(__xludf.DUMMYFUNCTION("""COMPUTED_VALUE"""),"Will NOT work for them")</f>
        <v>Will NOT work for them</v>
      </c>
      <c r="J1197" s="1">
        <f>IFERROR(__xludf.DUMMYFUNCTION("""COMPUTED_VALUE"""),5.0)</f>
        <v>5</v>
      </c>
      <c r="K1197" s="1" t="str">
        <f>IFERROR(__xludf.DUMMYFUNCTION("""COMPUTED_VALUE"""),"Fully Remote with Options to travel as and when needed")</f>
        <v>Fully Remote with Options to travel as and when needed</v>
      </c>
      <c r="L1197" s="1" t="str">
        <f>IFERROR(__xludf.DUMMYFUNCTION("""COMPUTED_VALUE"""),"Employer who appreciates learning and enables that environment")</f>
        <v>Employer who appreciates learning and enables that environment</v>
      </c>
      <c r="M119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97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197" s="1" t="str">
        <f>IFERROR(__xludf.DUMMYFUNCTION("""COMPUTED_VALUE"""),"Manager who explains what is expected, sets a goal and helps achieve it")</f>
        <v>Manager who explains what is expected, sets a goal and helps achieve it</v>
      </c>
      <c r="P1197" s="1" t="str">
        <f>IFERROR(__xludf.DUMMYFUNCTION("""COMPUTED_VALUE"""),"Work with 5 to 6 people in my team")</f>
        <v>Work with 5 to 6 people in my team</v>
      </c>
      <c r="Q1197" s="1" t="str">
        <f>IFERROR(__xludf.DUMMYFUNCTION("""COMPUTED_VALUE"""),"Yes, I Understand this is gonna happen everywhere")</f>
        <v>Yes, I Understand this is gonna happen everywhere</v>
      </c>
      <c r="R1197" s="1" t="str">
        <f>IFERROR(__xludf.DUMMYFUNCTION("""COMPUTED_VALUE"""),"This will be hard to do, but if it is the right company I would try")</f>
        <v>This will be hard to do, but if it is the right company I would try</v>
      </c>
      <c r="S1197" s="1"/>
    </row>
    <row r="1198">
      <c r="A1198" s="2">
        <f>IFERROR(__xludf.DUMMYFUNCTION("""COMPUTED_VALUE"""),45044.45275635416)</f>
        <v>45044.45276</v>
      </c>
      <c r="B1198" s="1" t="str">
        <f>IFERROR(__xludf.DUMMYFUNCTION("""COMPUTED_VALUE"""),"India")</f>
        <v>India</v>
      </c>
      <c r="C1198" s="1">
        <f>IFERROR(__xludf.DUMMYFUNCTION("""COMPUTED_VALUE"""),700040.0)</f>
        <v>700040</v>
      </c>
      <c r="D1198" s="1" t="str">
        <f>IFERROR(__xludf.DUMMYFUNCTION("""COMPUTED_VALUE"""),"Male")</f>
        <v>Male</v>
      </c>
      <c r="E1198" s="1" t="str">
        <f>IFERROR(__xludf.DUMMYFUNCTION("""COMPUTED_VALUE"""),"People who have changed the world for better")</f>
        <v>People who have changed the world for better</v>
      </c>
      <c r="F1198" s="1" t="str">
        <f>IFERROR(__xludf.DUMMYFUNCTION("""COMPUTED_VALUE"""),"No I would not be pursuing Higher Education outside of India")</f>
        <v>No I would not be pursuing Higher Education outside of India</v>
      </c>
      <c r="G1198" s="1" t="str">
        <f>IFERROR(__xludf.DUMMYFUNCTION("""COMPUTED_VALUE"""),"Will work for 3 years or more")</f>
        <v>Will work for 3 years or more</v>
      </c>
      <c r="H1198" s="1" t="str">
        <f>IFERROR(__xludf.DUMMYFUNCTION("""COMPUTED_VALUE"""),"No")</f>
        <v>No</v>
      </c>
      <c r="I1198" s="1" t="str">
        <f>IFERROR(__xludf.DUMMYFUNCTION("""COMPUTED_VALUE"""),"Will NOT work for them")</f>
        <v>Will NOT work for them</v>
      </c>
      <c r="J1198" s="1">
        <f>IFERROR(__xludf.DUMMYFUNCTION("""COMPUTED_VALUE"""),1.0)</f>
        <v>1</v>
      </c>
      <c r="K1198" s="1" t="str">
        <f>IFERROR(__xludf.DUMMYFUNCTION("""COMPUTED_VALUE"""),"Fully Remote with Options to travel as and when needed")</f>
        <v>Fully Remote with Options to travel as and when needed</v>
      </c>
      <c r="L11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98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198" s="1" t="str">
        <f>IFERROR(__xludf.DUMMYFUNCTION("""COMPUTED_VALUE"""),"Manager who clearly describes what she/he needs")</f>
        <v>Manager who clearly describes what she/he needs</v>
      </c>
      <c r="P1198" s="1" t="str">
        <f>IFERROR(__xludf.DUMMYFUNCTION("""COMPUTED_VALUE"""),"Work with 5 to 6 people in my team")</f>
        <v>Work with 5 to 6 people in my team</v>
      </c>
      <c r="Q1198" s="1" t="str">
        <f>IFERROR(__xludf.DUMMYFUNCTION("""COMPUTED_VALUE"""),"Yes, I Understand this is gonna happen everywhere")</f>
        <v>Yes, I Understand this is gonna happen everywhere</v>
      </c>
      <c r="R1198" s="1" t="str">
        <f>IFERROR(__xludf.DUMMYFUNCTION("""COMPUTED_VALUE"""),"Will work for 7 years or more")</f>
        <v>Will work for 7 years or more</v>
      </c>
      <c r="S1198" s="1"/>
    </row>
    <row r="1199">
      <c r="A1199" s="2">
        <f>IFERROR(__xludf.DUMMYFUNCTION("""COMPUTED_VALUE"""),45044.452777071754)</f>
        <v>45044.45278</v>
      </c>
      <c r="B1199" s="1" t="str">
        <f>IFERROR(__xludf.DUMMYFUNCTION("""COMPUTED_VALUE"""),"India")</f>
        <v>India</v>
      </c>
      <c r="C1199" s="1">
        <f>IFERROR(__xludf.DUMMYFUNCTION("""COMPUTED_VALUE"""),700039.0)</f>
        <v>700039</v>
      </c>
      <c r="D1199" s="1" t="str">
        <f>IFERROR(__xludf.DUMMYFUNCTION("""COMPUTED_VALUE"""),"Male")</f>
        <v>Male</v>
      </c>
      <c r="E1199" s="1" t="str">
        <f>IFERROR(__xludf.DUMMYFUNCTION("""COMPUTED_VALUE"""),"People who have changed the world for better")</f>
        <v>People who have changed the world for better</v>
      </c>
      <c r="F1199" s="1" t="str">
        <f>IFERROR(__xludf.DUMMYFUNCTION("""COMPUTED_VALUE"""),"Yes, I will earn and do that")</f>
        <v>Yes, I will earn and do that</v>
      </c>
      <c r="G1199" s="1" t="str">
        <f>IFERROR(__xludf.DUMMYFUNCTION("""COMPUTED_VALUE"""),"Will work for 3 years or more")</f>
        <v>Will work for 3 years or more</v>
      </c>
      <c r="H1199" s="1" t="str">
        <f>IFERROR(__xludf.DUMMYFUNCTION("""COMPUTED_VALUE"""),"No")</f>
        <v>No</v>
      </c>
      <c r="I1199" s="1" t="str">
        <f>IFERROR(__xludf.DUMMYFUNCTION("""COMPUTED_VALUE"""),"Will NOT work for them")</f>
        <v>Will NOT work for them</v>
      </c>
      <c r="J1199" s="1">
        <f>IFERROR(__xludf.DUMMYFUNCTION("""COMPUTED_VALUE"""),2.0)</f>
        <v>2</v>
      </c>
      <c r="K1199" s="1" t="str">
        <f>IFERROR(__xludf.DUMMYFUNCTION("""COMPUTED_VALUE"""),"Every Day Office Environment")</f>
        <v>Every Day Office Environment</v>
      </c>
      <c r="L11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99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1199" s="1" t="str">
        <f>IFERROR(__xludf.DUMMYFUNCTION("""COMPUTED_VALUE"""),"Manager who explains what is expected, sets a goal and helps achieve it")</f>
        <v>Manager who explains what is expected, sets a goal and helps achieve it</v>
      </c>
      <c r="P1199" s="1" t="str">
        <f>IFERROR(__xludf.DUMMYFUNCTION("""COMPUTED_VALUE"""),"Work with more than 10 people in my team")</f>
        <v>Work with more than 10 people in my team</v>
      </c>
      <c r="Q1199" s="1" t="str">
        <f>IFERROR(__xludf.DUMMYFUNCTION("""COMPUTED_VALUE"""),"Yes")</f>
        <v>Yes</v>
      </c>
      <c r="R1199" s="1" t="str">
        <f>IFERROR(__xludf.DUMMYFUNCTION("""COMPUTED_VALUE"""),"Will work for 7 years or more")</f>
        <v>Will work for 7 years or more</v>
      </c>
      <c r="S1199" s="1"/>
    </row>
    <row r="1200">
      <c r="A1200" s="2">
        <f>IFERROR(__xludf.DUMMYFUNCTION("""COMPUTED_VALUE"""),45044.45285851852)</f>
        <v>45044.45286</v>
      </c>
      <c r="B1200" s="1" t="str">
        <f>IFERROR(__xludf.DUMMYFUNCTION("""COMPUTED_VALUE"""),"India")</f>
        <v>India</v>
      </c>
      <c r="C1200" s="1">
        <f>IFERROR(__xludf.DUMMYFUNCTION("""COMPUTED_VALUE"""),563106.0)</f>
        <v>563106</v>
      </c>
      <c r="D1200" s="1" t="str">
        <f>IFERROR(__xludf.DUMMYFUNCTION("""COMPUTED_VALUE"""),"Male")</f>
        <v>Male</v>
      </c>
      <c r="E1200" s="1" t="str">
        <f>IFERROR(__xludf.DUMMYFUNCTION("""COMPUTED_VALUE"""),"Influencers who had successful careers")</f>
        <v>Influencers who had successful careers</v>
      </c>
      <c r="F1200" s="1" t="str">
        <f>IFERROR(__xludf.DUMMYFUNCTION("""COMPUTED_VALUE"""),"Yes, I will earn and do that")</f>
        <v>Yes, I will earn and do that</v>
      </c>
      <c r="G1200" s="1" t="str">
        <f>IFERROR(__xludf.DUMMYFUNCTION("""COMPUTED_VALUE"""),"This will be hard to do, but if it is the right company I would try")</f>
        <v>This will be hard to do, but if it is the right company I would try</v>
      </c>
      <c r="H1200" s="1" t="str">
        <f>IFERROR(__xludf.DUMMYFUNCTION("""COMPUTED_VALUE"""),"No")</f>
        <v>No</v>
      </c>
      <c r="I1200" s="1" t="str">
        <f>IFERROR(__xludf.DUMMYFUNCTION("""COMPUTED_VALUE"""),"Will NOT work for them")</f>
        <v>Will NOT work for them</v>
      </c>
      <c r="J1200" s="1">
        <f>IFERROR(__xludf.DUMMYFUNCTION("""COMPUTED_VALUE"""),1.0)</f>
        <v>1</v>
      </c>
      <c r="K1200" s="1" t="str">
        <f>IFERROR(__xludf.DUMMYFUNCTION("""COMPUTED_VALUE"""),"Hybrid Working Environment with less than 3 days a month at office")</f>
        <v>Hybrid Working Environment with less than 3 days a month at office</v>
      </c>
      <c r="L1200" s="1" t="str">
        <f>IFERROR(__xludf.DUMMYFUNCTION("""COMPUTED_VALUE"""),"Employer who rewards learning and enables that environment")</f>
        <v>Employer who rewards learning and enables that environment</v>
      </c>
      <c r="M120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00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200" s="1" t="str">
        <f>IFERROR(__xludf.DUMMYFUNCTION("""COMPUTED_VALUE"""),"Manager who clearly describes what she/he needs")</f>
        <v>Manager who clearly describes what she/he needs</v>
      </c>
      <c r="P1200" s="1" t="str">
        <f>IFERROR(__xludf.DUMMYFUNCTION("""COMPUTED_VALUE"""),"Work with 2 to 3 people in my team")</f>
        <v>Work with 2 to 3 people in my team</v>
      </c>
      <c r="Q1200" s="1" t="str">
        <f>IFERROR(__xludf.DUMMYFUNCTION("""COMPUTED_VALUE"""),"No")</f>
        <v>No</v>
      </c>
      <c r="R1200" s="1" t="str">
        <f>IFERROR(__xludf.DUMMYFUNCTION("""COMPUTED_VALUE"""),"This will be hard to do, but if it is the right company I would try")</f>
        <v>This will be hard to do, but if it is the right company I would try</v>
      </c>
      <c r="S1200" s="1"/>
    </row>
    <row r="1201">
      <c r="A1201" s="2">
        <f>IFERROR(__xludf.DUMMYFUNCTION("""COMPUTED_VALUE"""),45044.45454417824)</f>
        <v>45044.45454</v>
      </c>
      <c r="B1201" s="1" t="str">
        <f>IFERROR(__xludf.DUMMYFUNCTION("""COMPUTED_VALUE"""),"India")</f>
        <v>India</v>
      </c>
      <c r="C1201" s="1">
        <f>IFERROR(__xludf.DUMMYFUNCTION("""COMPUTED_VALUE"""),760001.0)</f>
        <v>760001</v>
      </c>
      <c r="D1201" s="1" t="str">
        <f>IFERROR(__xludf.DUMMYFUNCTION("""COMPUTED_VALUE"""),"Male")</f>
        <v>Male</v>
      </c>
      <c r="E1201" s="1" t="str">
        <f>IFERROR(__xludf.DUMMYFUNCTION("""COMPUTED_VALUE"""),"People who have changed the world for better")</f>
        <v>People who have changed the world for better</v>
      </c>
      <c r="F1201" s="1" t="str">
        <f>IFERROR(__xludf.DUMMYFUNCTION("""COMPUTED_VALUE"""),"Yes, I will earn and do that")</f>
        <v>Yes, I will earn and do that</v>
      </c>
      <c r="G1201" s="1" t="str">
        <f>IFERROR(__xludf.DUMMYFUNCTION("""COMPUTED_VALUE"""),"This will be hard to do, but if it is the right company I would try")</f>
        <v>This will be hard to do, but if it is the right company I would try</v>
      </c>
      <c r="H1201" s="1" t="str">
        <f>IFERROR(__xludf.DUMMYFUNCTION("""COMPUTED_VALUE"""),"No")</f>
        <v>No</v>
      </c>
      <c r="I1201" s="1" t="str">
        <f>IFERROR(__xludf.DUMMYFUNCTION("""COMPUTED_VALUE"""),"Will NOT work for them")</f>
        <v>Will NOT work for them</v>
      </c>
      <c r="J1201" s="1">
        <f>IFERROR(__xludf.DUMMYFUNCTION("""COMPUTED_VALUE"""),8.0)</f>
        <v>8</v>
      </c>
      <c r="K1201" s="1" t="str">
        <f>IFERROR(__xludf.DUMMYFUNCTION("""COMPUTED_VALUE"""),"Hybrid Working Environment with more than 15 days a month at office")</f>
        <v>Hybrid Working Environment with more than 15 days a month at office</v>
      </c>
      <c r="L12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01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1201" s="1" t="str">
        <f>IFERROR(__xludf.DUMMYFUNCTION("""COMPUTED_VALUE"""),"Manager who sets goal and helps me achieve it")</f>
        <v>Manager who sets goal and helps me achieve it</v>
      </c>
      <c r="P120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201" s="1" t="str">
        <f>IFERROR(__xludf.DUMMYFUNCTION("""COMPUTED_VALUE"""),"Yes, I Understand this is gonna happen everywhere")</f>
        <v>Yes, I Understand this is gonna happen everywhere</v>
      </c>
      <c r="R1201" s="1" t="str">
        <f>IFERROR(__xludf.DUMMYFUNCTION("""COMPUTED_VALUE"""),"This will be hard to do, but if it is the right company I would try")</f>
        <v>This will be hard to do, but if it is the right company I would try</v>
      </c>
      <c r="S1201" s="1"/>
    </row>
    <row r="1202">
      <c r="A1202" s="2">
        <f>IFERROR(__xludf.DUMMYFUNCTION("""COMPUTED_VALUE"""),45044.45723670139)</f>
        <v>45044.45724</v>
      </c>
      <c r="B1202" s="1" t="str">
        <f>IFERROR(__xludf.DUMMYFUNCTION("""COMPUTED_VALUE"""),"India")</f>
        <v>India</v>
      </c>
      <c r="C1202" s="1">
        <f>IFERROR(__xludf.DUMMYFUNCTION("""COMPUTED_VALUE"""),247001.0)</f>
        <v>247001</v>
      </c>
      <c r="D1202" s="1" t="str">
        <f>IFERROR(__xludf.DUMMYFUNCTION("""COMPUTED_VALUE"""),"Male")</f>
        <v>Male</v>
      </c>
      <c r="E1202" s="1" t="str">
        <f>IFERROR(__xludf.DUMMYFUNCTION("""COMPUTED_VALUE"""),"My Parents")</f>
        <v>My Parents</v>
      </c>
      <c r="F1202" s="1" t="str">
        <f>IFERROR(__xludf.DUMMYFUNCTION("""COMPUTED_VALUE"""),"No I would not be pursuing Higher Education outside of India")</f>
        <v>No I would not be pursuing Higher Education outside of India</v>
      </c>
      <c r="G1202" s="1" t="str">
        <f>IFERROR(__xludf.DUMMYFUNCTION("""COMPUTED_VALUE"""),"This will be hard to do, but if it is the right company I would try")</f>
        <v>This will be hard to do, but if it is the right company I would try</v>
      </c>
      <c r="H1202" s="1" t="str">
        <f>IFERROR(__xludf.DUMMYFUNCTION("""COMPUTED_VALUE"""),"No")</f>
        <v>No</v>
      </c>
      <c r="I1202" s="1" t="str">
        <f>IFERROR(__xludf.DUMMYFUNCTION("""COMPUTED_VALUE"""),"Will NOT work for them")</f>
        <v>Will NOT work for them</v>
      </c>
      <c r="J1202" s="1">
        <f>IFERROR(__xludf.DUMMYFUNCTION("""COMPUTED_VALUE"""),1.0)</f>
        <v>1</v>
      </c>
      <c r="K1202" s="1" t="str">
        <f>IFERROR(__xludf.DUMMYFUNCTION("""COMPUTED_VALUE"""),"Fully Remote with Options to travel as and when needed")</f>
        <v>Fully Remote with Options to travel as and when needed</v>
      </c>
      <c r="L12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02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1202" s="1" t="str">
        <f>IFERROR(__xludf.DUMMYFUNCTION("""COMPUTED_VALUE"""),"Manager who explains what is expected, sets a goal and helps achieve it")</f>
        <v>Manager who explains what is expected, sets a goal and helps achieve it</v>
      </c>
      <c r="P1202" s="1" t="str">
        <f>IFERROR(__xludf.DUMMYFUNCTION("""COMPUTED_VALUE"""),"Work with 2 to 3 people in my team")</f>
        <v>Work with 2 to 3 people in my team</v>
      </c>
      <c r="Q1202" s="1" t="str">
        <f>IFERROR(__xludf.DUMMYFUNCTION("""COMPUTED_VALUE"""),"No")</f>
        <v>No</v>
      </c>
      <c r="R1202" s="1" t="str">
        <f>IFERROR(__xludf.DUMMYFUNCTION("""COMPUTED_VALUE"""),"This will be hard to do, but if it is the right company I would try")</f>
        <v>This will be hard to do, but if it is the right company I would try</v>
      </c>
      <c r="S1202" s="1"/>
    </row>
    <row r="1203">
      <c r="A1203" s="2">
        <f>IFERROR(__xludf.DUMMYFUNCTION("""COMPUTED_VALUE"""),45044.457620925925)</f>
        <v>45044.45762</v>
      </c>
      <c r="B1203" s="1" t="str">
        <f>IFERROR(__xludf.DUMMYFUNCTION("""COMPUTED_VALUE"""),"India")</f>
        <v>India</v>
      </c>
      <c r="C1203" s="1">
        <f>IFERROR(__xludf.DUMMYFUNCTION("""COMPUTED_VALUE"""),208001.0)</f>
        <v>208001</v>
      </c>
      <c r="D1203" s="1" t="str">
        <f>IFERROR(__xludf.DUMMYFUNCTION("""COMPUTED_VALUE"""),"Female")</f>
        <v>Female</v>
      </c>
      <c r="E1203" s="1" t="str">
        <f>IFERROR(__xludf.DUMMYFUNCTION("""COMPUTED_VALUE"""),"Influencers who had successful careers")</f>
        <v>Influencers who had successful careers</v>
      </c>
      <c r="F1203" s="1" t="str">
        <f>IFERROR(__xludf.DUMMYFUNCTION("""COMPUTED_VALUE"""),"No I would not be pursuing Higher Education outside of India")</f>
        <v>No I would not be pursuing Higher Education outside of India</v>
      </c>
      <c r="G1203" s="1" t="str">
        <f>IFERROR(__xludf.DUMMYFUNCTION("""COMPUTED_VALUE"""),"Will work for 3 years or more")</f>
        <v>Will work for 3 years or more</v>
      </c>
      <c r="H1203" s="1" t="str">
        <f>IFERROR(__xludf.DUMMYFUNCTION("""COMPUTED_VALUE"""),"No")</f>
        <v>No</v>
      </c>
      <c r="I1203" s="1" t="str">
        <f>IFERROR(__xludf.DUMMYFUNCTION("""COMPUTED_VALUE"""),"Will NOT work for them")</f>
        <v>Will NOT work for them</v>
      </c>
      <c r="J1203" s="1">
        <f>IFERROR(__xludf.DUMMYFUNCTION("""COMPUTED_VALUE"""),3.0)</f>
        <v>3</v>
      </c>
      <c r="K1203" s="1" t="str">
        <f>IFERROR(__xludf.DUMMYFUNCTION("""COMPUTED_VALUE"""),"Hybrid Working Environment with more than 15 days a month at office")</f>
        <v>Hybrid Working Environment with more than 15 days a month at office</v>
      </c>
      <c r="L12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20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03" s="1" t="str">
        <f>IFERROR(__xludf.DUMMYFUNCTION("""COMPUTED_VALUE"""),"Manager who explains what is expected, sets a goal and helps achieve it")</f>
        <v>Manager who explains what is expected, sets a goal and helps achieve it</v>
      </c>
      <c r="P1203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203" s="1" t="str">
        <f>IFERROR(__xludf.DUMMYFUNCTION("""COMPUTED_VALUE"""),"Yes, I Understand this is gonna happen everywhere")</f>
        <v>Yes, I Understand this is gonna happen everywhere</v>
      </c>
      <c r="R1203" s="1" t="str">
        <f>IFERROR(__xludf.DUMMYFUNCTION("""COMPUTED_VALUE"""),"This will be hard to do, but if it is the right company I would try")</f>
        <v>This will be hard to do, but if it is the right company I would try</v>
      </c>
      <c r="S1203" s="1"/>
    </row>
    <row r="1204">
      <c r="A1204" s="2">
        <f>IFERROR(__xludf.DUMMYFUNCTION("""COMPUTED_VALUE"""),45044.458681944445)</f>
        <v>45044.45868</v>
      </c>
      <c r="B1204" s="1" t="str">
        <f>IFERROR(__xludf.DUMMYFUNCTION("""COMPUTED_VALUE"""),"India")</f>
        <v>India</v>
      </c>
      <c r="C1204" s="1">
        <f>IFERROR(__xludf.DUMMYFUNCTION("""COMPUTED_VALUE"""),534002.0)</f>
        <v>534002</v>
      </c>
      <c r="D1204" s="1" t="str">
        <f>IFERROR(__xludf.DUMMYFUNCTION("""COMPUTED_VALUE"""),"Female")</f>
        <v>Female</v>
      </c>
      <c r="E1204" s="1" t="str">
        <f>IFERROR(__xludf.DUMMYFUNCTION("""COMPUTED_VALUE"""),"My Parents")</f>
        <v>My Parents</v>
      </c>
      <c r="F1204" s="1" t="str">
        <f>IFERROR(__xludf.DUMMYFUNCTION("""COMPUTED_VALUE"""),"Yes, I will earn and do that")</f>
        <v>Yes, I will earn and do that</v>
      </c>
      <c r="G1204" s="1" t="str">
        <f>IFERROR(__xludf.DUMMYFUNCTION("""COMPUTED_VALUE"""),"This will be hard to do, but if it is the right company I would try")</f>
        <v>This will be hard to do, but if it is the right company I would try</v>
      </c>
      <c r="H1204" s="1" t="str">
        <f>IFERROR(__xludf.DUMMYFUNCTION("""COMPUTED_VALUE"""),"Yes")</f>
        <v>Yes</v>
      </c>
      <c r="I1204" s="1" t="str">
        <f>IFERROR(__xludf.DUMMYFUNCTION("""COMPUTED_VALUE"""),"Will NOT work for them")</f>
        <v>Will NOT work for them</v>
      </c>
      <c r="J1204" s="1">
        <f>IFERROR(__xludf.DUMMYFUNCTION("""COMPUTED_VALUE"""),3.0)</f>
        <v>3</v>
      </c>
      <c r="K1204" s="1" t="str">
        <f>IFERROR(__xludf.DUMMYFUNCTION("""COMPUTED_VALUE"""),"Hybrid Working Environment with more than 15 days a month at office")</f>
        <v>Hybrid Working Environment with more than 15 days a month at office</v>
      </c>
      <c r="L1204" s="1" t="str">
        <f>IFERROR(__xludf.DUMMYFUNCTION("""COMPUTED_VALUE"""),"Employer who appreciates learning and enables that environment")</f>
        <v>Employer who appreciates learning and enables that environment</v>
      </c>
      <c r="M120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04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204" s="1" t="str">
        <f>IFERROR(__xludf.DUMMYFUNCTION("""COMPUTED_VALUE"""),"Manager who sets goal and helps me achieve it")</f>
        <v>Manager who sets goal and helps me achieve it</v>
      </c>
      <c r="P1204" s="1" t="str">
        <f>IFERROR(__xludf.DUMMYFUNCTION("""COMPUTED_VALUE"""),"Work with 2 to 3 people in my team")</f>
        <v>Work with 2 to 3 people in my team</v>
      </c>
      <c r="Q1204" s="1" t="str">
        <f>IFERROR(__xludf.DUMMYFUNCTION("""COMPUTED_VALUE"""),"Yes, I Understand this is gonna happen everywhere")</f>
        <v>Yes, I Understand this is gonna happen everywhere</v>
      </c>
      <c r="R1204" s="1" t="str">
        <f>IFERROR(__xludf.DUMMYFUNCTION("""COMPUTED_VALUE"""),"This will be hard to do, but if it is the right company I would try")</f>
        <v>This will be hard to do, but if it is the right company I would try</v>
      </c>
      <c r="S1204" s="1"/>
    </row>
    <row r="1205">
      <c r="A1205" s="2">
        <f>IFERROR(__xludf.DUMMYFUNCTION("""COMPUTED_VALUE"""),45044.45874210648)</f>
        <v>45044.45874</v>
      </c>
      <c r="B1205" s="1" t="str">
        <f>IFERROR(__xludf.DUMMYFUNCTION("""COMPUTED_VALUE"""),"India")</f>
        <v>India</v>
      </c>
      <c r="C1205" s="1">
        <f>IFERROR(__xludf.DUMMYFUNCTION("""COMPUTED_VALUE"""),500018.0)</f>
        <v>500018</v>
      </c>
      <c r="D1205" s="1" t="str">
        <f>IFERROR(__xludf.DUMMYFUNCTION("""COMPUTED_VALUE"""),"Male")</f>
        <v>Male</v>
      </c>
      <c r="E1205" s="1" t="str">
        <f>IFERROR(__xludf.DUMMYFUNCTION("""COMPUTED_VALUE"""),"My Parents")</f>
        <v>My Parents</v>
      </c>
      <c r="F1205" s="1" t="str">
        <f>IFERROR(__xludf.DUMMYFUNCTION("""COMPUTED_VALUE"""),"No, But if someone could bare the cost I will")</f>
        <v>No, But if someone could bare the cost I will</v>
      </c>
      <c r="G1205" s="1" t="str">
        <f>IFERROR(__xludf.DUMMYFUNCTION("""COMPUTED_VALUE"""),"This will be hard to do, but if it is the right company I would try")</f>
        <v>This will be hard to do, but if it is the right company I would try</v>
      </c>
      <c r="H1205" s="1" t="str">
        <f>IFERROR(__xludf.DUMMYFUNCTION("""COMPUTED_VALUE"""),"No")</f>
        <v>No</v>
      </c>
      <c r="I1205" s="1" t="str">
        <f>IFERROR(__xludf.DUMMYFUNCTION("""COMPUTED_VALUE"""),"Will NOT work for them")</f>
        <v>Will NOT work for them</v>
      </c>
      <c r="J1205" s="1">
        <f>IFERROR(__xludf.DUMMYFUNCTION("""COMPUTED_VALUE"""),7.0)</f>
        <v>7</v>
      </c>
      <c r="K1205" s="1" t="str">
        <f>IFERROR(__xludf.DUMMYFUNCTION("""COMPUTED_VALUE"""),"Hybrid Working Environment with less than 3 days a month at office")</f>
        <v>Hybrid Working Environment with less than 3 days a month at office</v>
      </c>
      <c r="L1205" s="1" t="str">
        <f>IFERROR(__xludf.DUMMYFUNCTION("""COMPUTED_VALUE"""),"Employer who appreciates learning and enables that environment")</f>
        <v>Employer who appreciates learning and enables that environment</v>
      </c>
      <c r="M120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05" s="1" t="str">
        <f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1205" s="1" t="str">
        <f>IFERROR(__xludf.DUMMYFUNCTION("""COMPUTED_VALUE"""),"Manager who explains what is expected, sets a goal and helps achieve it")</f>
        <v>Manager who explains what is expected, sets a goal and helps achieve it</v>
      </c>
      <c r="P1205" s="1" t="str">
        <f>IFERROR(__xludf.DUMMYFUNCTION("""COMPUTED_VALUE"""),"Work with 5 to 6 people in my team")</f>
        <v>Work with 5 to 6 people in my team</v>
      </c>
      <c r="Q1205" s="1" t="str">
        <f>IFERROR(__xludf.DUMMYFUNCTION("""COMPUTED_VALUE"""),"Yes, I Understand this is gonna happen everywhere")</f>
        <v>Yes, I Understand this is gonna happen everywhere</v>
      </c>
      <c r="R1205" s="1" t="str">
        <f>IFERROR(__xludf.DUMMYFUNCTION("""COMPUTED_VALUE"""),"This will be hard to do, but if it is the right company I would try")</f>
        <v>This will be hard to do, but if it is the right company I would try</v>
      </c>
      <c r="S1205" s="1"/>
    </row>
    <row r="1206">
      <c r="A1206" s="2">
        <f>IFERROR(__xludf.DUMMYFUNCTION("""COMPUTED_VALUE"""),45044.460933587965)</f>
        <v>45044.46093</v>
      </c>
      <c r="B1206" s="1" t="str">
        <f>IFERROR(__xludf.DUMMYFUNCTION("""COMPUTED_VALUE"""),"India")</f>
        <v>India</v>
      </c>
      <c r="C1206" s="1">
        <f>IFERROR(__xludf.DUMMYFUNCTION("""COMPUTED_VALUE"""),530001.0)</f>
        <v>530001</v>
      </c>
      <c r="D1206" s="1" t="str">
        <f>IFERROR(__xludf.DUMMYFUNCTION("""COMPUTED_VALUE"""),"Female")</f>
        <v>Female</v>
      </c>
      <c r="E1206" s="1" t="str">
        <f>IFERROR(__xludf.DUMMYFUNCTION("""COMPUTED_VALUE"""),"People from my circle, but not family members")</f>
        <v>People from my circle, but not family members</v>
      </c>
      <c r="F1206" s="1" t="str">
        <f>IFERROR(__xludf.DUMMYFUNCTION("""COMPUTED_VALUE"""),"No I would not be pursuing Higher Education outside of India")</f>
        <v>No I would not be pursuing Higher Education outside of India</v>
      </c>
      <c r="G1206" s="1" t="str">
        <f>IFERROR(__xludf.DUMMYFUNCTION("""COMPUTED_VALUE"""),"Will work for 3 years or more")</f>
        <v>Will work for 3 years or more</v>
      </c>
      <c r="H1206" s="1" t="str">
        <f>IFERROR(__xludf.DUMMYFUNCTION("""COMPUTED_VALUE"""),"No")</f>
        <v>No</v>
      </c>
      <c r="I1206" s="1" t="str">
        <f>IFERROR(__xludf.DUMMYFUNCTION("""COMPUTED_VALUE"""),"Will NOT work for them")</f>
        <v>Will NOT work for them</v>
      </c>
      <c r="J1206" s="1">
        <f>IFERROR(__xludf.DUMMYFUNCTION("""COMPUTED_VALUE"""),7.0)</f>
        <v>7</v>
      </c>
      <c r="K1206" s="1" t="str">
        <f>IFERROR(__xludf.DUMMYFUNCTION("""COMPUTED_VALUE"""),"Hybrid Working Environment with more than 15 days a month at office")</f>
        <v>Hybrid Working Environment with more than 15 days a month at office</v>
      </c>
      <c r="L12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06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1206" s="1" t="str">
        <f>IFERROR(__xludf.DUMMYFUNCTION("""COMPUTED_VALUE"""),"Manager who explains what is expected, sets a goal and helps achieve it")</f>
        <v>Manager who explains what is expected, sets a goal and helps achieve it</v>
      </c>
      <c r="P1206" s="1" t="str">
        <f>IFERROR(__xludf.DUMMYFUNCTION("""COMPUTED_VALUE"""),"Work with more than 10 people in my team")</f>
        <v>Work with more than 10 people in my team</v>
      </c>
      <c r="Q1206" s="1" t="str">
        <f>IFERROR(__xludf.DUMMYFUNCTION("""COMPUTED_VALUE"""),"Yes, I Understand this is gonna happen everywhere")</f>
        <v>Yes, I Understand this is gonna happen everywhere</v>
      </c>
      <c r="R1206" s="1" t="str">
        <f>IFERROR(__xludf.DUMMYFUNCTION("""COMPUTED_VALUE"""),"This will be hard to do, but if it is the right company I would try")</f>
        <v>This will be hard to do, but if it is the right company I would try</v>
      </c>
      <c r="S1206" s="1"/>
    </row>
    <row r="1207">
      <c r="A1207" s="2">
        <f>IFERROR(__xludf.DUMMYFUNCTION("""COMPUTED_VALUE"""),45044.46352052083)</f>
        <v>45044.46352</v>
      </c>
      <c r="B1207" s="1" t="str">
        <f>IFERROR(__xludf.DUMMYFUNCTION("""COMPUTED_VALUE"""),"India")</f>
        <v>India</v>
      </c>
      <c r="C1207" s="1">
        <f>IFERROR(__xludf.DUMMYFUNCTION("""COMPUTED_VALUE"""),533201.0)</f>
        <v>533201</v>
      </c>
      <c r="D1207" s="1" t="str">
        <f>IFERROR(__xludf.DUMMYFUNCTION("""COMPUTED_VALUE"""),"Male")</f>
        <v>Male</v>
      </c>
      <c r="E1207" s="1" t="str">
        <f>IFERROR(__xludf.DUMMYFUNCTION("""COMPUTED_VALUE"""),"My Parents")</f>
        <v>My Parents</v>
      </c>
      <c r="F1207" s="1" t="str">
        <f>IFERROR(__xludf.DUMMYFUNCTION("""COMPUTED_VALUE"""),"No I would not be pursuing Higher Education outside of India")</f>
        <v>No I would not be pursuing Higher Education outside of India</v>
      </c>
      <c r="G1207" s="1" t="str">
        <f>IFERROR(__xludf.DUMMYFUNCTION("""COMPUTED_VALUE"""),"Will work for 3 years or more")</f>
        <v>Will work for 3 years or more</v>
      </c>
      <c r="H1207" s="1" t="str">
        <f>IFERROR(__xludf.DUMMYFUNCTION("""COMPUTED_VALUE"""),"No")</f>
        <v>No</v>
      </c>
      <c r="I1207" s="1" t="str">
        <f>IFERROR(__xludf.DUMMYFUNCTION("""COMPUTED_VALUE"""),"Will NOT work for them")</f>
        <v>Will NOT work for them</v>
      </c>
      <c r="J1207" s="1">
        <f>IFERROR(__xludf.DUMMYFUNCTION("""COMPUTED_VALUE"""),6.0)</f>
        <v>6</v>
      </c>
      <c r="K1207" s="1" t="str">
        <f>IFERROR(__xludf.DUMMYFUNCTION("""COMPUTED_VALUE"""),"Hybrid Working Environment with more than 15 days a month at office")</f>
        <v>Hybrid Working Environment with more than 15 days a month at office</v>
      </c>
      <c r="L1207" s="1" t="str">
        <f>IFERROR(__xludf.DUMMYFUNCTION("""COMPUTED_VALUE"""),"Employer who appreciates learning and enables that environment")</f>
        <v>Employer who appreciates learning and enables that environment</v>
      </c>
      <c r="M120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07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207" s="1" t="str">
        <f>IFERROR(__xludf.DUMMYFUNCTION("""COMPUTED_VALUE"""),"Manager who sets goal and helps me achieve it")</f>
        <v>Manager who sets goal and helps me achieve it</v>
      </c>
      <c r="P1207" s="1" t="str">
        <f>IFERROR(__xludf.DUMMYFUNCTION("""COMPUTED_VALUE"""),"Work with 5 to 6 people in my team")</f>
        <v>Work with 5 to 6 people in my team</v>
      </c>
      <c r="Q1207" s="1" t="str">
        <f>IFERROR(__xludf.DUMMYFUNCTION("""COMPUTED_VALUE"""),"No")</f>
        <v>No</v>
      </c>
      <c r="R1207" s="1" t="str">
        <f>IFERROR(__xludf.DUMMYFUNCTION("""COMPUTED_VALUE"""),"This will be hard to do, but if it is the right company I would try")</f>
        <v>This will be hard to do, but if it is the right company I would try</v>
      </c>
      <c r="S1207" s="1"/>
    </row>
    <row r="1208">
      <c r="A1208" s="2">
        <f>IFERROR(__xludf.DUMMYFUNCTION("""COMPUTED_VALUE"""),45044.463603634256)</f>
        <v>45044.4636</v>
      </c>
      <c r="B1208" s="1" t="str">
        <f>IFERROR(__xludf.DUMMYFUNCTION("""COMPUTED_VALUE"""),"India")</f>
        <v>India</v>
      </c>
      <c r="C1208" s="1">
        <f>IFERROR(__xludf.DUMMYFUNCTION("""COMPUTED_VALUE"""),826001.0)</f>
        <v>826001</v>
      </c>
      <c r="D1208" s="1" t="str">
        <f>IFERROR(__xludf.DUMMYFUNCTION("""COMPUTED_VALUE"""),"Female")</f>
        <v>Female</v>
      </c>
      <c r="E1208" s="1" t="str">
        <f>IFERROR(__xludf.DUMMYFUNCTION("""COMPUTED_VALUE"""),"Influencers who had successful careers")</f>
        <v>Influencers who had successful careers</v>
      </c>
      <c r="F1208" s="1" t="str">
        <f>IFERROR(__xludf.DUMMYFUNCTION("""COMPUTED_VALUE"""),"No I would not be pursuing Higher Education outside of India")</f>
        <v>No I would not be pursuing Higher Education outside of India</v>
      </c>
      <c r="G1208" s="1" t="str">
        <f>IFERROR(__xludf.DUMMYFUNCTION("""COMPUTED_VALUE"""),"This will be hard to do, but if it is the right company I would try")</f>
        <v>This will be hard to do, but if it is the right company I would try</v>
      </c>
      <c r="H1208" s="1" t="str">
        <f>IFERROR(__xludf.DUMMYFUNCTION("""COMPUTED_VALUE"""),"Yes")</f>
        <v>Yes</v>
      </c>
      <c r="I1208" s="1" t="str">
        <f>IFERROR(__xludf.DUMMYFUNCTION("""COMPUTED_VALUE"""),"Will NOT work for them")</f>
        <v>Will NOT work for them</v>
      </c>
      <c r="J1208" s="1">
        <f>IFERROR(__xludf.DUMMYFUNCTION("""COMPUTED_VALUE"""),9.0)</f>
        <v>9</v>
      </c>
      <c r="K1208" s="1" t="str">
        <f>IFERROR(__xludf.DUMMYFUNCTION("""COMPUTED_VALUE"""),"Hybrid Working Environment with more than 15 days a month at office")</f>
        <v>Hybrid Working Environment with more than 15 days a month at office</v>
      </c>
      <c r="L1208" s="1" t="str">
        <f>IFERROR(__xludf.DUMMYFUNCTION("""COMPUTED_VALUE"""),"Employer who appreciates learning and enables that environment")</f>
        <v>Employer who appreciates learning and enables that environment</v>
      </c>
      <c r="M120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0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208" s="1" t="str">
        <f>IFERROR(__xludf.DUMMYFUNCTION("""COMPUTED_VALUE"""),"Manager who clearly describes what she/he needs")</f>
        <v>Manager who clearly describes what she/he needs</v>
      </c>
      <c r="P1208" s="1" t="str">
        <f>IFERROR(__xludf.DUMMYFUNCTION("""COMPUTED_VALUE"""),"Work alone, Work with 2 to 3 people in my team")</f>
        <v>Work alone, Work with 2 to 3 people in my team</v>
      </c>
      <c r="Q1208" s="1" t="str">
        <f>IFERROR(__xludf.DUMMYFUNCTION("""COMPUTED_VALUE"""),"Yes, I Understand this is gonna happen everywhere")</f>
        <v>Yes, I Understand this is gonna happen everywhere</v>
      </c>
      <c r="R1208" s="1" t="str">
        <f>IFERROR(__xludf.DUMMYFUNCTION("""COMPUTED_VALUE"""),"This will be hard to do, but if it is the right company I would try")</f>
        <v>This will be hard to do, but if it is the right company I would try</v>
      </c>
      <c r="S1208" s="1"/>
    </row>
    <row r="1209">
      <c r="A1209" s="2">
        <f>IFERROR(__xludf.DUMMYFUNCTION("""COMPUTED_VALUE"""),45044.46696709491)</f>
        <v>45044.46697</v>
      </c>
      <c r="B1209" s="1" t="str">
        <f>IFERROR(__xludf.DUMMYFUNCTION("""COMPUTED_VALUE"""),"India")</f>
        <v>India</v>
      </c>
      <c r="C1209" s="1">
        <f>IFERROR(__xludf.DUMMYFUNCTION("""COMPUTED_VALUE"""),533211.0)</f>
        <v>533211</v>
      </c>
      <c r="D1209" s="1" t="str">
        <f>IFERROR(__xludf.DUMMYFUNCTION("""COMPUTED_VALUE"""),"Male")</f>
        <v>Male</v>
      </c>
      <c r="E1209" s="1" t="str">
        <f>IFERROR(__xludf.DUMMYFUNCTION("""COMPUTED_VALUE"""),"My Parents")</f>
        <v>My Parents</v>
      </c>
      <c r="F1209" s="1" t="str">
        <f>IFERROR(__xludf.DUMMYFUNCTION("""COMPUTED_VALUE"""),"No I would not be pursuing Higher Education outside of India")</f>
        <v>No I would not be pursuing Higher Education outside of India</v>
      </c>
      <c r="G1209" s="1" t="str">
        <f>IFERROR(__xludf.DUMMYFUNCTION("""COMPUTED_VALUE"""),"Will work for 3 years or more")</f>
        <v>Will work for 3 years or more</v>
      </c>
      <c r="H1209" s="1" t="str">
        <f>IFERROR(__xludf.DUMMYFUNCTION("""COMPUTED_VALUE"""),"Yes")</f>
        <v>Yes</v>
      </c>
      <c r="I1209" s="1" t="str">
        <f>IFERROR(__xludf.DUMMYFUNCTION("""COMPUTED_VALUE"""),"Will work for them")</f>
        <v>Will work for them</v>
      </c>
      <c r="J1209" s="1">
        <f>IFERROR(__xludf.DUMMYFUNCTION("""COMPUTED_VALUE"""),10.0)</f>
        <v>10</v>
      </c>
      <c r="K1209" s="1" t="str">
        <f>IFERROR(__xludf.DUMMYFUNCTION("""COMPUTED_VALUE"""),"Every Day Office Environment")</f>
        <v>Every Day Office Environment</v>
      </c>
      <c r="L1209" s="1" t="str">
        <f>IFERROR(__xludf.DUMMYFUNCTION("""COMPUTED_VALUE"""),"Employer who rewards learning and enables that environment")</f>
        <v>Employer who rewards learning and enables that environment</v>
      </c>
      <c r="M1209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209" s="1" t="str">
        <f>IFERROR(__xludf.DUMMYFUNCTION("""COMPUTED_VALUE"""),"Design and Creative strategy in any company, Work as a freelancer and do my thing my way, I Want to sell things/Sales, Manufacturing / Oil and Gas/ Construction / Hard Physical Work related")</f>
        <v>Design and Creative strategy in any company, Work as a freelancer and do my thing my way, I Want to sell things/Sales, Manufacturing / Oil and Gas/ Construction / Hard Physical Work related</v>
      </c>
      <c r="O1209" s="1" t="str">
        <f>IFERROR(__xludf.DUMMYFUNCTION("""COMPUTED_VALUE"""),"Manager who sets targets and expects me to achieve it")</f>
        <v>Manager who sets targets and expects me to achieve it</v>
      </c>
      <c r="P1209" s="1" t="str">
        <f>IFERROR(__xludf.DUMMYFUNCTION("""COMPUTED_VALUE"""),"Work with more than 10 people in my team")</f>
        <v>Work with more than 10 people in my team</v>
      </c>
      <c r="Q1209" s="1" t="str">
        <f>IFERROR(__xludf.DUMMYFUNCTION("""COMPUTED_VALUE"""),"Yes, I Understand this is gonna happen everywhere")</f>
        <v>Yes, I Understand this is gonna happen everywhere</v>
      </c>
      <c r="R1209" s="1" t="str">
        <f>IFERROR(__xludf.DUMMYFUNCTION("""COMPUTED_VALUE"""),"Will work for 7 years or more")</f>
        <v>Will work for 7 years or more</v>
      </c>
      <c r="S1209" s="1"/>
    </row>
    <row r="1210">
      <c r="A1210" s="2">
        <f>IFERROR(__xludf.DUMMYFUNCTION("""COMPUTED_VALUE"""),45044.46768236111)</f>
        <v>45044.46768</v>
      </c>
      <c r="B1210" s="1" t="str">
        <f>IFERROR(__xludf.DUMMYFUNCTION("""COMPUTED_VALUE"""),"India")</f>
        <v>India</v>
      </c>
      <c r="C1210" s="1">
        <f>IFERROR(__xludf.DUMMYFUNCTION("""COMPUTED_VALUE"""),560047.0)</f>
        <v>560047</v>
      </c>
      <c r="D1210" s="1" t="str">
        <f>IFERROR(__xludf.DUMMYFUNCTION("""COMPUTED_VALUE"""),"Female")</f>
        <v>Female</v>
      </c>
      <c r="E1210" s="1" t="str">
        <f>IFERROR(__xludf.DUMMYFUNCTION("""COMPUTED_VALUE"""),"My Parents")</f>
        <v>My Parents</v>
      </c>
      <c r="F1210" s="1" t="str">
        <f>IFERROR(__xludf.DUMMYFUNCTION("""COMPUTED_VALUE"""),"Yes, I will earn and do that")</f>
        <v>Yes, I will earn and do that</v>
      </c>
      <c r="G1210" s="1" t="str">
        <f>IFERROR(__xludf.DUMMYFUNCTION("""COMPUTED_VALUE"""),"This will be hard to do, but if it is the right company I would try")</f>
        <v>This will be hard to do, but if it is the right company I would try</v>
      </c>
      <c r="H1210" s="1" t="str">
        <f>IFERROR(__xludf.DUMMYFUNCTION("""COMPUTED_VALUE"""),"Yes")</f>
        <v>Yes</v>
      </c>
      <c r="I1210" s="1" t="str">
        <f>IFERROR(__xludf.DUMMYFUNCTION("""COMPUTED_VALUE"""),"Will work for them")</f>
        <v>Will work for them</v>
      </c>
      <c r="J1210" s="1">
        <f>IFERROR(__xludf.DUMMYFUNCTION("""COMPUTED_VALUE"""),10.0)</f>
        <v>10</v>
      </c>
      <c r="K1210" s="1" t="str">
        <f>IFERROR(__xludf.DUMMYFUNCTION("""COMPUTED_VALUE"""),"Hybrid Working Environment with less than 3 days a month at office")</f>
        <v>Hybrid Working Environment with less than 3 days a month at office</v>
      </c>
      <c r="L1210" s="1" t="str">
        <f>IFERROR(__xludf.DUMMYFUNCTION("""COMPUTED_VALUE"""),"Employer who rewards learning and enables that environment")</f>
        <v>Employer who rewards learning and enables that environment</v>
      </c>
      <c r="M121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210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1210" s="1" t="str">
        <f>IFERROR(__xludf.DUMMYFUNCTION("""COMPUTED_VALUE"""),"Manager who clearly describes what she/he needs")</f>
        <v>Manager who clearly describes what she/he needs</v>
      </c>
      <c r="P1210" s="1" t="str">
        <f>IFERROR(__xludf.DUMMYFUNCTION("""COMPUTED_VALUE"""),"Work with 2 to 3 people in my team")</f>
        <v>Work with 2 to 3 people in my team</v>
      </c>
      <c r="Q1210" s="1" t="str">
        <f>IFERROR(__xludf.DUMMYFUNCTION("""COMPUTED_VALUE"""),"Yes")</f>
        <v>Yes</v>
      </c>
      <c r="R1210" s="1" t="str">
        <f>IFERROR(__xludf.DUMMYFUNCTION("""COMPUTED_VALUE"""),"This will be hard to do, but if it is the right company I would try")</f>
        <v>This will be hard to do, but if it is the right company I would try</v>
      </c>
      <c r="S1210" s="1"/>
    </row>
    <row r="1211">
      <c r="A1211" s="2">
        <f>IFERROR(__xludf.DUMMYFUNCTION("""COMPUTED_VALUE"""),45044.46862697917)</f>
        <v>45044.46863</v>
      </c>
      <c r="B1211" s="1" t="str">
        <f>IFERROR(__xludf.DUMMYFUNCTION("""COMPUTED_VALUE"""),"India")</f>
        <v>India</v>
      </c>
      <c r="C1211" s="1">
        <f>IFERROR(__xludf.DUMMYFUNCTION("""COMPUTED_VALUE"""),421302.0)</f>
        <v>421302</v>
      </c>
      <c r="D1211" s="1" t="str">
        <f>IFERROR(__xludf.DUMMYFUNCTION("""COMPUTED_VALUE"""),"Male")</f>
        <v>Male</v>
      </c>
      <c r="E1211" s="1" t="str">
        <f>IFERROR(__xludf.DUMMYFUNCTION("""COMPUTED_VALUE"""),"My Parents")</f>
        <v>My Parents</v>
      </c>
      <c r="F1211" s="1" t="str">
        <f>IFERROR(__xludf.DUMMYFUNCTION("""COMPUTED_VALUE"""),"No, But if someone could bare the cost I will")</f>
        <v>No, But if someone could bare the cost I will</v>
      </c>
      <c r="G1211" s="1" t="str">
        <f>IFERROR(__xludf.DUMMYFUNCTION("""COMPUTED_VALUE"""),"This will be hard to do, but if it is the right company I would try")</f>
        <v>This will be hard to do, but if it is the right company I would try</v>
      </c>
      <c r="H1211" s="1" t="str">
        <f>IFERROR(__xludf.DUMMYFUNCTION("""COMPUTED_VALUE"""),"No")</f>
        <v>No</v>
      </c>
      <c r="I1211" s="1" t="str">
        <f>IFERROR(__xludf.DUMMYFUNCTION("""COMPUTED_VALUE"""),"Will work for them")</f>
        <v>Will work for them</v>
      </c>
      <c r="J1211" s="1">
        <f>IFERROR(__xludf.DUMMYFUNCTION("""COMPUTED_VALUE"""),10.0)</f>
        <v>10</v>
      </c>
      <c r="K1211" s="1" t="str">
        <f>IFERROR(__xludf.DUMMYFUNCTION("""COMPUTED_VALUE"""),"Hybrid Working Environment with less than 3 days a month at office")</f>
        <v>Hybrid Working Environment with less than 3 days a month at office</v>
      </c>
      <c r="L1211" s="1" t="str">
        <f>IFERROR(__xludf.DUMMYFUNCTION("""COMPUTED_VALUE"""),"Employer who rewards learning and enables that environment")</f>
        <v>Employer who rewards learning and enables that environment</v>
      </c>
      <c r="M121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11" s="1" t="str">
        <f>IFERROR(__xludf.DUMMYFUNCTION("""COMPUTED_VALUE"""),"Teaching in any of the institutes/colleges/online or offline, Look deeply into Data and generate insights, Become a content Creator in some platform, I Want to sell things/Sales")</f>
        <v>Teaching in any of the institutes/colleges/online or offline, Look deeply into Data and generate insights, Become a content Creator in some platform, I Want to sell things/Sales</v>
      </c>
      <c r="O1211" s="1" t="str">
        <f>IFERROR(__xludf.DUMMYFUNCTION("""COMPUTED_VALUE"""),"Manager who explains what is expected, sets a goal and helps achieve it")</f>
        <v>Manager who explains what is expected, sets a goal and helps achieve it</v>
      </c>
      <c r="P1211" s="1" t="str">
        <f>IFERROR(__xludf.DUMMYFUNCTION("""COMPUTED_VALUE"""),"Work with 5 to 6 people in my team")</f>
        <v>Work with 5 to 6 people in my team</v>
      </c>
      <c r="Q1211" s="1" t="str">
        <f>IFERROR(__xludf.DUMMYFUNCTION("""COMPUTED_VALUE"""),"Yes, I Understand this is gonna happen everywhere")</f>
        <v>Yes, I Understand this is gonna happen everywhere</v>
      </c>
      <c r="R1211" s="1" t="str">
        <f>IFERROR(__xludf.DUMMYFUNCTION("""COMPUTED_VALUE"""),"This will be hard to do, but if it is the right company I would try")</f>
        <v>This will be hard to do, but if it is the right company I would try</v>
      </c>
      <c r="S1211" s="1"/>
    </row>
    <row r="1212">
      <c r="A1212" s="2">
        <f>IFERROR(__xludf.DUMMYFUNCTION("""COMPUTED_VALUE"""),45044.469754537036)</f>
        <v>45044.46975</v>
      </c>
      <c r="B1212" s="1" t="str">
        <f>IFERROR(__xludf.DUMMYFUNCTION("""COMPUTED_VALUE"""),"India")</f>
        <v>India</v>
      </c>
      <c r="C1212" s="1">
        <f>IFERROR(__xludf.DUMMYFUNCTION("""COMPUTED_VALUE"""),395009.0)</f>
        <v>395009</v>
      </c>
      <c r="D1212" s="1" t="str">
        <f>IFERROR(__xludf.DUMMYFUNCTION("""COMPUTED_VALUE"""),"Female")</f>
        <v>Female</v>
      </c>
      <c r="E1212" s="1" t="str">
        <f>IFERROR(__xludf.DUMMYFUNCTION("""COMPUTED_VALUE"""),"My Parents")</f>
        <v>My Parents</v>
      </c>
      <c r="F1212" s="1" t="str">
        <f>IFERROR(__xludf.DUMMYFUNCTION("""COMPUTED_VALUE"""),"No I would not be pursuing Higher Education outside of India")</f>
        <v>No I would not be pursuing Higher Education outside of India</v>
      </c>
      <c r="G1212" s="1" t="str">
        <f>IFERROR(__xludf.DUMMYFUNCTION("""COMPUTED_VALUE"""),"Will work for 3 years or more")</f>
        <v>Will work for 3 years or more</v>
      </c>
      <c r="H1212" s="1" t="str">
        <f>IFERROR(__xludf.DUMMYFUNCTION("""COMPUTED_VALUE"""),"No")</f>
        <v>No</v>
      </c>
      <c r="I1212" s="1" t="str">
        <f>IFERROR(__xludf.DUMMYFUNCTION("""COMPUTED_VALUE"""),"Will NOT work for them")</f>
        <v>Will NOT work for them</v>
      </c>
      <c r="J1212" s="1">
        <f>IFERROR(__xludf.DUMMYFUNCTION("""COMPUTED_VALUE"""),4.0)</f>
        <v>4</v>
      </c>
      <c r="K1212" s="1" t="str">
        <f>IFERROR(__xludf.DUMMYFUNCTION("""COMPUTED_VALUE"""),"Hybrid Working Environment with less than 3 days a month at office")</f>
        <v>Hybrid Working Environment with less than 3 days a month at office</v>
      </c>
      <c r="L12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212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212" s="1" t="str">
        <f>IFERROR(__xludf.DUMMYFUNCTION("""COMPUTED_VALUE"""),"Manager who explains what is expected, sets a goal and helps achieve it")</f>
        <v>Manager who explains what is expected, sets a goal and helps achieve it</v>
      </c>
      <c r="P121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12" s="1" t="str">
        <f>IFERROR(__xludf.DUMMYFUNCTION("""COMPUTED_VALUE"""),"Yes, I Understand this is gonna happen everywhere")</f>
        <v>Yes, I Understand this is gonna happen everywhere</v>
      </c>
      <c r="R1212" s="1" t="str">
        <f>IFERROR(__xludf.DUMMYFUNCTION("""COMPUTED_VALUE"""),"This will be hard to do, but if it is the right company I would try")</f>
        <v>This will be hard to do, but if it is the right company I would try</v>
      </c>
      <c r="S1212" s="1"/>
    </row>
    <row r="1213">
      <c r="A1213" s="2">
        <f>IFERROR(__xludf.DUMMYFUNCTION("""COMPUTED_VALUE"""),45044.47573314815)</f>
        <v>45044.47573</v>
      </c>
      <c r="B1213" s="1" t="str">
        <f>IFERROR(__xludf.DUMMYFUNCTION("""COMPUTED_VALUE"""),"India")</f>
        <v>India</v>
      </c>
      <c r="C1213" s="1">
        <f>IFERROR(__xludf.DUMMYFUNCTION("""COMPUTED_VALUE"""),500018.0)</f>
        <v>500018</v>
      </c>
      <c r="D1213" s="1" t="str">
        <f>IFERROR(__xludf.DUMMYFUNCTION("""COMPUTED_VALUE"""),"Female")</f>
        <v>Female</v>
      </c>
      <c r="E1213" s="1" t="str">
        <f>IFERROR(__xludf.DUMMYFUNCTION("""COMPUTED_VALUE"""),"My Parents")</f>
        <v>My Parents</v>
      </c>
      <c r="F1213" s="1" t="str">
        <f>IFERROR(__xludf.DUMMYFUNCTION("""COMPUTED_VALUE"""),"Yes, I will earn and do that")</f>
        <v>Yes, I will earn and do that</v>
      </c>
      <c r="G1213" s="1" t="str">
        <f>IFERROR(__xludf.DUMMYFUNCTION("""COMPUTED_VALUE"""),"This will be hard to do, but if it is the right company I would try")</f>
        <v>This will be hard to do, but if it is the right company I would try</v>
      </c>
      <c r="H1213" s="1" t="str">
        <f>IFERROR(__xludf.DUMMYFUNCTION("""COMPUTED_VALUE"""),"Yes")</f>
        <v>Yes</v>
      </c>
      <c r="I1213" s="1" t="str">
        <f>IFERROR(__xludf.DUMMYFUNCTION("""COMPUTED_VALUE"""),"Will NOT work for them")</f>
        <v>Will NOT work for them</v>
      </c>
      <c r="J1213" s="1">
        <f>IFERROR(__xludf.DUMMYFUNCTION("""COMPUTED_VALUE"""),2.0)</f>
        <v>2</v>
      </c>
      <c r="K1213" s="1" t="str">
        <f>IFERROR(__xludf.DUMMYFUNCTION("""COMPUTED_VALUE"""),"Hybrid Working Environment with more than 15 days a month at office")</f>
        <v>Hybrid Working Environment with more than 15 days a month at office</v>
      </c>
      <c r="L12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3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213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213" s="1" t="str">
        <f>IFERROR(__xludf.DUMMYFUNCTION("""COMPUTED_VALUE"""),"Manager who sets goal and helps me achieve it")</f>
        <v>Manager who sets goal and helps me achieve it</v>
      </c>
      <c r="P1213" s="1" t="str">
        <f>IFERROR(__xludf.DUMMYFUNCTION("""COMPUTED_VALUE"""),"Work with 7 to 10 or more people in my team")</f>
        <v>Work with 7 to 10 or more people in my team</v>
      </c>
      <c r="Q1213" s="1" t="str">
        <f>IFERROR(__xludf.DUMMYFUNCTION("""COMPUTED_VALUE"""),"Yes")</f>
        <v>Yes</v>
      </c>
      <c r="R1213" s="1" t="str">
        <f>IFERROR(__xludf.DUMMYFUNCTION("""COMPUTED_VALUE"""),"This will be hard to do, but if it is the right company I would try")</f>
        <v>This will be hard to do, but if it is the right company I would try</v>
      </c>
      <c r="S1213" s="1"/>
    </row>
    <row r="1214">
      <c r="A1214" s="2">
        <f>IFERROR(__xludf.DUMMYFUNCTION("""COMPUTED_VALUE"""),45044.47617256944)</f>
        <v>45044.47617</v>
      </c>
      <c r="B1214" s="1" t="str">
        <f>IFERROR(__xludf.DUMMYFUNCTION("""COMPUTED_VALUE"""),"India")</f>
        <v>India</v>
      </c>
      <c r="C1214" s="1">
        <f>IFERROR(__xludf.DUMMYFUNCTION("""COMPUTED_VALUE"""),793006.0)</f>
        <v>793006</v>
      </c>
      <c r="D1214" s="1" t="str">
        <f>IFERROR(__xludf.DUMMYFUNCTION("""COMPUTED_VALUE"""),"Female")</f>
        <v>Female</v>
      </c>
      <c r="E1214" s="1" t="str">
        <f>IFERROR(__xludf.DUMMYFUNCTION("""COMPUTED_VALUE"""),"Influencers who had successful careers")</f>
        <v>Influencers who had successful careers</v>
      </c>
      <c r="F1214" s="1" t="str">
        <f>IFERROR(__xludf.DUMMYFUNCTION("""COMPUTED_VALUE"""),"Yes, I will earn and do that")</f>
        <v>Yes, I will earn and do that</v>
      </c>
      <c r="G1214" s="1" t="str">
        <f>IFERROR(__xludf.DUMMYFUNCTION("""COMPUTED_VALUE"""),"This will be hard to do, but if it is the right company I would try")</f>
        <v>This will be hard to do, but if it is the right company I would try</v>
      </c>
      <c r="H1214" s="1" t="str">
        <f>IFERROR(__xludf.DUMMYFUNCTION("""COMPUTED_VALUE"""),"No")</f>
        <v>No</v>
      </c>
      <c r="I1214" s="1" t="str">
        <f>IFERROR(__xludf.DUMMYFUNCTION("""COMPUTED_VALUE"""),"Will NOT work for them")</f>
        <v>Will NOT work for them</v>
      </c>
      <c r="J1214" s="1">
        <f>IFERROR(__xludf.DUMMYFUNCTION("""COMPUTED_VALUE"""),6.0)</f>
        <v>6</v>
      </c>
      <c r="K1214" s="1" t="str">
        <f>IFERROR(__xludf.DUMMYFUNCTION("""COMPUTED_VALUE"""),"Hybrid Working Environment with less than 3 days a month at office")</f>
        <v>Hybrid Working Environment with less than 3 days a month at office</v>
      </c>
      <c r="L12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14" s="1" t="str">
        <f>IFERROR(__xludf.DUMMYFUNCTION("""COMPUTED_VALUE"""),"Business Operations in any organization, Work in a BPO setup for some well known client, Work as a freelancer and do my thing my way, Become a content Creator in some platform")</f>
        <v>Business Operations in any organization, Work in a BPO setup for some well known client, Work as a freelancer and do my thing my way, Become a content Creator in some platform</v>
      </c>
      <c r="O1214" s="1" t="str">
        <f>IFERROR(__xludf.DUMMYFUNCTION("""COMPUTED_VALUE"""),"Manager who explains what is expected, sets a goal and helps achieve it")</f>
        <v>Manager who explains what is expected, sets a goal and helps achieve it</v>
      </c>
      <c r="P1214" s="1" t="str">
        <f>IFERROR(__xludf.DUMMYFUNCTION("""COMPUTED_VALUE"""),"Work with 2 to 3 people in my team")</f>
        <v>Work with 2 to 3 people in my team</v>
      </c>
      <c r="Q1214" s="1" t="str">
        <f>IFERROR(__xludf.DUMMYFUNCTION("""COMPUTED_VALUE"""),"Yes, I Understand this is gonna happen everywhere")</f>
        <v>Yes, I Understand this is gonna happen everywhere</v>
      </c>
      <c r="R1214" s="1" t="str">
        <f>IFERROR(__xludf.DUMMYFUNCTION("""COMPUTED_VALUE"""),"No way")</f>
        <v>No way</v>
      </c>
      <c r="S1214" s="1"/>
    </row>
    <row r="1215">
      <c r="A1215" s="2">
        <f>IFERROR(__xludf.DUMMYFUNCTION("""COMPUTED_VALUE"""),45044.476176724536)</f>
        <v>45044.47618</v>
      </c>
      <c r="B1215" s="1" t="str">
        <f>IFERROR(__xludf.DUMMYFUNCTION("""COMPUTED_VALUE"""),"India")</f>
        <v>India</v>
      </c>
      <c r="C1215" s="1">
        <f>IFERROR(__xludf.DUMMYFUNCTION("""COMPUTED_VALUE"""),560100.0)</f>
        <v>560100</v>
      </c>
      <c r="D1215" s="1" t="str">
        <f>IFERROR(__xludf.DUMMYFUNCTION("""COMPUTED_VALUE"""),"Female")</f>
        <v>Female</v>
      </c>
      <c r="E1215" s="1" t="str">
        <f>IFERROR(__xludf.DUMMYFUNCTION("""COMPUTED_VALUE"""),"People who have changed the world for better")</f>
        <v>People who have changed the world for better</v>
      </c>
      <c r="F1215" s="1" t="str">
        <f>IFERROR(__xludf.DUMMYFUNCTION("""COMPUTED_VALUE"""),"Yes, I will earn and do that")</f>
        <v>Yes, I will earn and do that</v>
      </c>
      <c r="G1215" s="1" t="str">
        <f>IFERROR(__xludf.DUMMYFUNCTION("""COMPUTED_VALUE"""),"Will work for 3 years or more")</f>
        <v>Will work for 3 years or more</v>
      </c>
      <c r="H1215" s="1" t="str">
        <f>IFERROR(__xludf.DUMMYFUNCTION("""COMPUTED_VALUE"""),"No")</f>
        <v>No</v>
      </c>
      <c r="I1215" s="1" t="str">
        <f>IFERROR(__xludf.DUMMYFUNCTION("""COMPUTED_VALUE"""),"Will NOT work for them")</f>
        <v>Will NOT work for them</v>
      </c>
      <c r="J1215" s="1">
        <f>IFERROR(__xludf.DUMMYFUNCTION("""COMPUTED_VALUE"""),4.0)</f>
        <v>4</v>
      </c>
      <c r="K1215" s="1" t="str">
        <f>IFERROR(__xludf.DUMMYFUNCTION("""COMPUTED_VALUE"""),"Hybrid Working Environment with less than 3 days a month at office")</f>
        <v>Hybrid Working Environment with less than 3 days a month at office</v>
      </c>
      <c r="L1215" s="1" t="str">
        <f>IFERROR(__xludf.DUMMYFUNCTION("""COMPUTED_VALUE"""),"Employer who rewards learning and enables that environment")</f>
        <v>Employer who rewards learning and enables that environment</v>
      </c>
      <c r="M121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15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1215" s="1" t="str">
        <f>IFERROR(__xludf.DUMMYFUNCTION("""COMPUTED_VALUE"""),"Manager who explains what is expected, sets a goal and helps achieve it")</f>
        <v>Manager who explains what is expected, sets a goal and helps achieve it</v>
      </c>
      <c r="P1215" s="1" t="str">
        <f>IFERROR(__xludf.DUMMYFUNCTION("""COMPUTED_VALUE"""),"Work with 7 to 10 or more people in my team")</f>
        <v>Work with 7 to 10 or more people in my team</v>
      </c>
      <c r="Q1215" s="1" t="str">
        <f>IFERROR(__xludf.DUMMYFUNCTION("""COMPUTED_VALUE"""),"Yes, I Understand this is gonna happen everywhere")</f>
        <v>Yes, I Understand this is gonna happen everywhere</v>
      </c>
      <c r="R1215" s="1" t="str">
        <f>IFERROR(__xludf.DUMMYFUNCTION("""COMPUTED_VALUE"""),"This will be hard to do, but if it is the right company I would try")</f>
        <v>This will be hard to do, but if it is the right company I would try</v>
      </c>
      <c r="S1215" s="1"/>
    </row>
    <row r="1216">
      <c r="A1216" s="2">
        <f>IFERROR(__xludf.DUMMYFUNCTION("""COMPUTED_VALUE"""),45044.47982126157)</f>
        <v>45044.47982</v>
      </c>
      <c r="B1216" s="1" t="str">
        <f>IFERROR(__xludf.DUMMYFUNCTION("""COMPUTED_VALUE"""),"India")</f>
        <v>India</v>
      </c>
      <c r="C1216" s="1">
        <f>IFERROR(__xludf.DUMMYFUNCTION("""COMPUTED_VALUE"""),110024.0)</f>
        <v>110024</v>
      </c>
      <c r="D1216" s="1" t="str">
        <f>IFERROR(__xludf.DUMMYFUNCTION("""COMPUTED_VALUE"""),"Male")</f>
        <v>Male</v>
      </c>
      <c r="E1216" s="1" t="str">
        <f>IFERROR(__xludf.DUMMYFUNCTION("""COMPUTED_VALUE"""),"Influencers who had successful careers")</f>
        <v>Influencers who had successful careers</v>
      </c>
      <c r="F1216" s="1" t="str">
        <f>IFERROR(__xludf.DUMMYFUNCTION("""COMPUTED_VALUE"""),"Yes, I will earn and do that")</f>
        <v>Yes, I will earn and do that</v>
      </c>
      <c r="G1216" s="1" t="str">
        <f>IFERROR(__xludf.DUMMYFUNCTION("""COMPUTED_VALUE"""),"Will work for 3 years or more")</f>
        <v>Will work for 3 years or more</v>
      </c>
      <c r="H1216" s="1" t="str">
        <f>IFERROR(__xludf.DUMMYFUNCTION("""COMPUTED_VALUE"""),"No")</f>
        <v>No</v>
      </c>
      <c r="I1216" s="1" t="str">
        <f>IFERROR(__xludf.DUMMYFUNCTION("""COMPUTED_VALUE"""),"Will NOT work for them")</f>
        <v>Will NOT work for them</v>
      </c>
      <c r="J1216" s="1">
        <f>IFERROR(__xludf.DUMMYFUNCTION("""COMPUTED_VALUE"""),6.0)</f>
        <v>6</v>
      </c>
      <c r="K1216" s="1" t="str">
        <f>IFERROR(__xludf.DUMMYFUNCTION("""COMPUTED_VALUE"""),"Hybrid Working Environment with more than 15 days a month at office")</f>
        <v>Hybrid Working Environment with more than 15 days a month at office</v>
      </c>
      <c r="L12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16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1216" s="1" t="str">
        <f>IFERROR(__xludf.DUMMYFUNCTION("""COMPUTED_VALUE"""),"Manager who explains what is expected, sets a goal and helps achieve it")</f>
        <v>Manager who explains what is expected, sets a goal and helps achieve it</v>
      </c>
      <c r="P1216" s="1" t="str">
        <f>IFERROR(__xludf.DUMMYFUNCTION("""COMPUTED_VALUE"""),"Work alone, Work with 5 to 6 people in my team")</f>
        <v>Work alone, Work with 5 to 6 people in my team</v>
      </c>
      <c r="Q1216" s="1" t="str">
        <f>IFERROR(__xludf.DUMMYFUNCTION("""COMPUTED_VALUE"""),"Yes, I Understand this is gonna happen everywhere")</f>
        <v>Yes, I Understand this is gonna happen everywhere</v>
      </c>
      <c r="R1216" s="1" t="str">
        <f>IFERROR(__xludf.DUMMYFUNCTION("""COMPUTED_VALUE"""),"This will be hard to do, but if it is the right company I would try")</f>
        <v>This will be hard to do, but if it is the right company I would try</v>
      </c>
      <c r="S1216" s="1"/>
    </row>
    <row r="1217">
      <c r="A1217" s="2">
        <f>IFERROR(__xludf.DUMMYFUNCTION("""COMPUTED_VALUE"""),45044.47999591436)</f>
        <v>45044.48</v>
      </c>
      <c r="B1217" s="1" t="str">
        <f>IFERROR(__xludf.DUMMYFUNCTION("""COMPUTED_VALUE"""),"India")</f>
        <v>India</v>
      </c>
      <c r="C1217" s="1">
        <f>IFERROR(__xludf.DUMMYFUNCTION("""COMPUTED_VALUE"""),761001.0)</f>
        <v>761001</v>
      </c>
      <c r="D1217" s="1" t="str">
        <f>IFERROR(__xludf.DUMMYFUNCTION("""COMPUTED_VALUE"""),"Male")</f>
        <v>Male</v>
      </c>
      <c r="E1217" s="1" t="str">
        <f>IFERROR(__xludf.DUMMYFUNCTION("""COMPUTED_VALUE"""),"Social Media like LinkedIn")</f>
        <v>Social Media like LinkedIn</v>
      </c>
      <c r="F1217" s="1" t="str">
        <f>IFERROR(__xludf.DUMMYFUNCTION("""COMPUTED_VALUE"""),"No I would not be pursuing Higher Education outside of India")</f>
        <v>No I would not be pursuing Higher Education outside of India</v>
      </c>
      <c r="G1217" s="1" t="str">
        <f>IFERROR(__xludf.DUMMYFUNCTION("""COMPUTED_VALUE"""),"This will be hard to do, but if it is the right company I would try")</f>
        <v>This will be hard to do, but if it is the right company I would try</v>
      </c>
      <c r="H1217" s="1" t="str">
        <f>IFERROR(__xludf.DUMMYFUNCTION("""COMPUTED_VALUE"""),"No")</f>
        <v>No</v>
      </c>
      <c r="I1217" s="1" t="str">
        <f>IFERROR(__xludf.DUMMYFUNCTION("""COMPUTED_VALUE"""),"Will NOT work for them")</f>
        <v>Will NOT work for them</v>
      </c>
      <c r="J1217" s="1">
        <f>IFERROR(__xludf.DUMMYFUNCTION("""COMPUTED_VALUE"""),4.0)</f>
        <v>4</v>
      </c>
      <c r="K1217" s="1" t="str">
        <f>IFERROR(__xludf.DUMMYFUNCTION("""COMPUTED_VALUE"""),"Hybrid Working Environment with less than 3 days a month at office")</f>
        <v>Hybrid Working Environment with less than 3 days a month at office</v>
      </c>
      <c r="L1217" s="1" t="str">
        <f>IFERROR(__xludf.DUMMYFUNCTION("""COMPUTED_VALUE"""),"Employer who appreciates learning and enables that environment")</f>
        <v>Employer who appreciates learning and enables that environment</v>
      </c>
      <c r="M121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1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217" s="1" t="str">
        <f>IFERROR(__xludf.DUMMYFUNCTION("""COMPUTED_VALUE"""),"Manager who explains what is expected, sets a goal and helps achieve it")</f>
        <v>Manager who explains what is expected, sets a goal and helps achieve it</v>
      </c>
      <c r="P1217" s="1" t="str">
        <f>IFERROR(__xludf.DUMMYFUNCTION("""COMPUTED_VALUE"""),"Work with 2 to 3 people in my team, Work with 5 to 6 people in my team")</f>
        <v>Work with 2 to 3 people in my team, Work with 5 to 6 people in my team</v>
      </c>
      <c r="Q1217" s="1" t="str">
        <f>IFERROR(__xludf.DUMMYFUNCTION("""COMPUTED_VALUE"""),"Yes, I Understand this is gonna happen everywhere")</f>
        <v>Yes, I Understand this is gonna happen everywhere</v>
      </c>
      <c r="R1217" s="1" t="str">
        <f>IFERROR(__xludf.DUMMYFUNCTION("""COMPUTED_VALUE"""),"This will be hard to do, but if it is the right company I would try")</f>
        <v>This will be hard to do, but if it is the right company I would try</v>
      </c>
      <c r="S1217" s="1"/>
    </row>
    <row r="1218">
      <c r="A1218" s="2">
        <f>IFERROR(__xludf.DUMMYFUNCTION("""COMPUTED_VALUE"""),45044.480834490736)</f>
        <v>45044.48083</v>
      </c>
      <c r="B1218" s="1" t="str">
        <f>IFERROR(__xludf.DUMMYFUNCTION("""COMPUTED_VALUE"""),"India")</f>
        <v>India</v>
      </c>
      <c r="C1218" s="1">
        <f>IFERROR(__xludf.DUMMYFUNCTION("""COMPUTED_VALUE"""),250001.0)</f>
        <v>250001</v>
      </c>
      <c r="D1218" s="1" t="str">
        <f>IFERROR(__xludf.DUMMYFUNCTION("""COMPUTED_VALUE"""),"Female")</f>
        <v>Female</v>
      </c>
      <c r="E1218" s="1" t="str">
        <f>IFERROR(__xludf.DUMMYFUNCTION("""COMPUTED_VALUE"""),"People from my circle, but not family members")</f>
        <v>People from my circle, but not family members</v>
      </c>
      <c r="F1218" s="1" t="str">
        <f>IFERROR(__xludf.DUMMYFUNCTION("""COMPUTED_VALUE"""),"No I would not be pursuing Higher Education outside of India")</f>
        <v>No I would not be pursuing Higher Education outside of India</v>
      </c>
      <c r="G1218" s="1" t="str">
        <f>IFERROR(__xludf.DUMMYFUNCTION("""COMPUTED_VALUE"""),"This will be hard to do, but if it is the right company I would try")</f>
        <v>This will be hard to do, but if it is the right company I would try</v>
      </c>
      <c r="H1218" s="1" t="str">
        <f>IFERROR(__xludf.DUMMYFUNCTION("""COMPUTED_VALUE"""),"No")</f>
        <v>No</v>
      </c>
      <c r="I1218" s="1" t="str">
        <f>IFERROR(__xludf.DUMMYFUNCTION("""COMPUTED_VALUE"""),"Will NOT work for them")</f>
        <v>Will NOT work for them</v>
      </c>
      <c r="J1218" s="1">
        <f>IFERROR(__xludf.DUMMYFUNCTION("""COMPUTED_VALUE"""),4.0)</f>
        <v>4</v>
      </c>
      <c r="K1218" s="1" t="str">
        <f>IFERROR(__xludf.DUMMYFUNCTION("""COMPUTED_VALUE"""),"Every Day Office Environment")</f>
        <v>Every Day Office Environment</v>
      </c>
      <c r="L12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1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18" s="1" t="str">
        <f>IFERROR(__xludf.DUMMYFUNCTION("""COMPUTED_VALUE"""),"Manager who explains what is expected, sets a goal and helps achieve it")</f>
        <v>Manager who explains what is expected, sets a goal and helps achieve it</v>
      </c>
      <c r="P1218" s="1" t="str">
        <f>IFERROR(__xludf.DUMMYFUNCTION("""COMPUTED_VALUE"""),"Work with 5 to 6 people in my team")</f>
        <v>Work with 5 to 6 people in my team</v>
      </c>
      <c r="Q1218" s="1" t="str">
        <f>IFERROR(__xludf.DUMMYFUNCTION("""COMPUTED_VALUE"""),"Yes, I Understand this is gonna happen everywhere")</f>
        <v>Yes, I Understand this is gonna happen everywhere</v>
      </c>
      <c r="R1218" s="1" t="str">
        <f>IFERROR(__xludf.DUMMYFUNCTION("""COMPUTED_VALUE"""),"This will be hard to do, but if it is the right company I would try")</f>
        <v>This will be hard to do, but if it is the right company I would try</v>
      </c>
      <c r="S1218" s="1"/>
    </row>
    <row r="1219">
      <c r="A1219" s="2">
        <f>IFERROR(__xludf.DUMMYFUNCTION("""COMPUTED_VALUE"""),45044.48531478009)</f>
        <v>45044.48531</v>
      </c>
      <c r="B1219" s="1" t="str">
        <f>IFERROR(__xludf.DUMMYFUNCTION("""COMPUTED_VALUE"""),"India")</f>
        <v>India</v>
      </c>
      <c r="C1219" s="1">
        <f>IFERROR(__xludf.DUMMYFUNCTION("""COMPUTED_VALUE"""),500085.0)</f>
        <v>500085</v>
      </c>
      <c r="D1219" s="1" t="str">
        <f>IFERROR(__xludf.DUMMYFUNCTION("""COMPUTED_VALUE"""),"Female")</f>
        <v>Female</v>
      </c>
      <c r="E1219" s="1" t="str">
        <f>IFERROR(__xludf.DUMMYFUNCTION("""COMPUTED_VALUE"""),"My Parents")</f>
        <v>My Parents</v>
      </c>
      <c r="F1219" s="1" t="str">
        <f>IFERROR(__xludf.DUMMYFUNCTION("""COMPUTED_VALUE"""),"No I would not be pursuing Higher Education outside of India")</f>
        <v>No I would not be pursuing Higher Education outside of India</v>
      </c>
      <c r="G1219" s="1" t="str">
        <f>IFERROR(__xludf.DUMMYFUNCTION("""COMPUTED_VALUE"""),"Will work for 3 years or more")</f>
        <v>Will work for 3 years or more</v>
      </c>
      <c r="H1219" s="1" t="str">
        <f>IFERROR(__xludf.DUMMYFUNCTION("""COMPUTED_VALUE"""),"No")</f>
        <v>No</v>
      </c>
      <c r="I1219" s="1" t="str">
        <f>IFERROR(__xludf.DUMMYFUNCTION("""COMPUTED_VALUE"""),"Will work for them")</f>
        <v>Will work for them</v>
      </c>
      <c r="J1219" s="1">
        <f>IFERROR(__xludf.DUMMYFUNCTION("""COMPUTED_VALUE"""),6.0)</f>
        <v>6</v>
      </c>
      <c r="K1219" s="1" t="str">
        <f>IFERROR(__xludf.DUMMYFUNCTION("""COMPUTED_VALUE"""),"Fully Remote with No option to visit offices")</f>
        <v>Fully Remote with No option to visit offices</v>
      </c>
      <c r="L12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19" s="1" t="str">
        <f>IFERROR(__xludf.DUMMYFUNCTION("""COMPUTED_VALUE"""),"Teaching in any of the institutes/colleges/online or offline, Business Operations in any organization, Look deeply into Data and generate insights, Work as a freelancer and do my thing my way")</f>
        <v>Teaching in any of the institutes/colleges/online or offline, Business Operations in any organization, Look deeply into Data and generate insights, Work as a freelancer and do my thing my way</v>
      </c>
      <c r="O1219" s="1" t="str">
        <f>IFERROR(__xludf.DUMMYFUNCTION("""COMPUTED_VALUE"""),"Manager who explains what is expected, sets a goal and helps achieve it")</f>
        <v>Manager who explains what is expected, sets a goal and helps achieve it</v>
      </c>
      <c r="P1219" s="1" t="str">
        <f>IFERROR(__xludf.DUMMYFUNCTION("""COMPUTED_VALUE"""),"Work with 2 to 3 people in my team")</f>
        <v>Work with 2 to 3 people in my team</v>
      </c>
      <c r="Q1219" s="1" t="str">
        <f>IFERROR(__xludf.DUMMYFUNCTION("""COMPUTED_VALUE"""),"No")</f>
        <v>No</v>
      </c>
      <c r="R1219" s="1" t="str">
        <f>IFERROR(__xludf.DUMMYFUNCTION("""COMPUTED_VALUE"""),"This will be hard to do, but if it is the right company I would try")</f>
        <v>This will be hard to do, but if it is the right company I would try</v>
      </c>
      <c r="S1219" s="1"/>
    </row>
    <row r="1220">
      <c r="A1220" s="2">
        <f>IFERROR(__xludf.DUMMYFUNCTION("""COMPUTED_VALUE"""),45044.48638607639)</f>
        <v>45044.48639</v>
      </c>
      <c r="B1220" s="1" t="str">
        <f>IFERROR(__xludf.DUMMYFUNCTION("""COMPUTED_VALUE"""),"India")</f>
        <v>India</v>
      </c>
      <c r="C1220" s="1">
        <f>IFERROR(__xludf.DUMMYFUNCTION("""COMPUTED_VALUE"""),700086.0)</f>
        <v>700086</v>
      </c>
      <c r="D1220" s="1" t="str">
        <f>IFERROR(__xludf.DUMMYFUNCTION("""COMPUTED_VALUE"""),"Male")</f>
        <v>Male</v>
      </c>
      <c r="E1220" s="1" t="str">
        <f>IFERROR(__xludf.DUMMYFUNCTION("""COMPUTED_VALUE"""),"People who have changed the world for better")</f>
        <v>People who have changed the world for better</v>
      </c>
      <c r="F1220" s="1" t="str">
        <f>IFERROR(__xludf.DUMMYFUNCTION("""COMPUTED_VALUE"""),"Yes, I will earn and do that")</f>
        <v>Yes, I will earn and do that</v>
      </c>
      <c r="G1220" s="1" t="str">
        <f>IFERROR(__xludf.DUMMYFUNCTION("""COMPUTED_VALUE"""),"Will work for 3 years or more")</f>
        <v>Will work for 3 years or more</v>
      </c>
      <c r="H1220" s="1" t="str">
        <f>IFERROR(__xludf.DUMMYFUNCTION("""COMPUTED_VALUE"""),"No")</f>
        <v>No</v>
      </c>
      <c r="I1220" s="1" t="str">
        <f>IFERROR(__xludf.DUMMYFUNCTION("""COMPUTED_VALUE"""),"Will NOT work for them")</f>
        <v>Will NOT work for them</v>
      </c>
      <c r="J1220" s="1">
        <f>IFERROR(__xludf.DUMMYFUNCTION("""COMPUTED_VALUE"""),1.0)</f>
        <v>1</v>
      </c>
      <c r="K1220" s="1" t="str">
        <f>IFERROR(__xludf.DUMMYFUNCTION("""COMPUTED_VALUE"""),"Fully Remote with Options to travel as and when needed")</f>
        <v>Fully Remote with Options to travel as and when needed</v>
      </c>
      <c r="L1220" s="1" t="str">
        <f>IFERROR(__xludf.DUMMYFUNCTION("""COMPUTED_VALUE"""),"Employer who appreciates learning and enables that environment")</f>
        <v>Employer who appreciates learning and enables that environment</v>
      </c>
      <c r="M122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0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1220" s="1" t="str">
        <f>IFERROR(__xludf.DUMMYFUNCTION("""COMPUTED_VALUE"""),"Manager who explains what is expected, sets a goal and helps achieve it")</f>
        <v>Manager who explains what is expected, sets a goal and helps achieve it</v>
      </c>
      <c r="P122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20" s="1" t="str">
        <f>IFERROR(__xludf.DUMMYFUNCTION("""COMPUTED_VALUE"""),"No")</f>
        <v>No</v>
      </c>
      <c r="R1220" s="1" t="str">
        <f>IFERROR(__xludf.DUMMYFUNCTION("""COMPUTED_VALUE"""),"This will be hard to do, but if it is the right company I would try")</f>
        <v>This will be hard to do, but if it is the right company I would try</v>
      </c>
      <c r="S1220" s="1"/>
    </row>
    <row r="1221">
      <c r="A1221" s="2">
        <f>IFERROR(__xludf.DUMMYFUNCTION("""COMPUTED_VALUE"""),45044.488231655094)</f>
        <v>45044.48823</v>
      </c>
      <c r="B1221" s="1" t="str">
        <f>IFERROR(__xludf.DUMMYFUNCTION("""COMPUTED_VALUE"""),"India")</f>
        <v>India</v>
      </c>
      <c r="C1221" s="1">
        <f>IFERROR(__xludf.DUMMYFUNCTION("""COMPUTED_VALUE"""),500097.0)</f>
        <v>500097</v>
      </c>
      <c r="D1221" s="1" t="str">
        <f>IFERROR(__xludf.DUMMYFUNCTION("""COMPUTED_VALUE"""),"Female")</f>
        <v>Female</v>
      </c>
      <c r="E1221" s="1" t="str">
        <f>IFERROR(__xludf.DUMMYFUNCTION("""COMPUTED_VALUE"""),"My Parents")</f>
        <v>My Parents</v>
      </c>
      <c r="F1221" s="1" t="str">
        <f>IFERROR(__xludf.DUMMYFUNCTION("""COMPUTED_VALUE"""),"Yes, I will earn and do that")</f>
        <v>Yes, I will earn and do that</v>
      </c>
      <c r="G1221" s="1" t="str">
        <f>IFERROR(__xludf.DUMMYFUNCTION("""COMPUTED_VALUE"""),"This will be hard to do, but if it is the right company I would try")</f>
        <v>This will be hard to do, but if it is the right company I would try</v>
      </c>
      <c r="H1221" s="1" t="str">
        <f>IFERROR(__xludf.DUMMYFUNCTION("""COMPUTED_VALUE"""),"Yes")</f>
        <v>Yes</v>
      </c>
      <c r="I1221" s="1" t="str">
        <f>IFERROR(__xludf.DUMMYFUNCTION("""COMPUTED_VALUE"""),"Will NOT work for them")</f>
        <v>Will NOT work for them</v>
      </c>
      <c r="J1221" s="1">
        <f>IFERROR(__xludf.DUMMYFUNCTION("""COMPUTED_VALUE"""),8.0)</f>
        <v>8</v>
      </c>
      <c r="K1221" s="1" t="str">
        <f>IFERROR(__xludf.DUMMYFUNCTION("""COMPUTED_VALUE"""),"Hybrid Working Environment with less than 3 days a month at office")</f>
        <v>Hybrid Working Environment with less than 3 days a month at office</v>
      </c>
      <c r="L12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221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221" s="1" t="str">
        <f>IFERROR(__xludf.DUMMYFUNCTION("""COMPUTED_VALUE"""),"Manager who explains what is expected, sets a goal and helps achieve it")</f>
        <v>Manager who explains what is expected, sets a goal and helps achieve it</v>
      </c>
      <c r="P122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221" s="1" t="str">
        <f>IFERROR(__xludf.DUMMYFUNCTION("""COMPUTED_VALUE"""),"Yes, I Understand this is gonna happen everywhere")</f>
        <v>Yes, I Understand this is gonna happen everywhere</v>
      </c>
      <c r="R1221" s="1" t="str">
        <f>IFERROR(__xludf.DUMMYFUNCTION("""COMPUTED_VALUE"""),"No way")</f>
        <v>No way</v>
      </c>
      <c r="S1221" s="1"/>
    </row>
    <row r="1222">
      <c r="A1222" s="2">
        <f>IFERROR(__xludf.DUMMYFUNCTION("""COMPUTED_VALUE"""),45044.49089018519)</f>
        <v>45044.49089</v>
      </c>
      <c r="B1222" s="1" t="str">
        <f>IFERROR(__xludf.DUMMYFUNCTION("""COMPUTED_VALUE"""),"India")</f>
        <v>India</v>
      </c>
      <c r="C1222" s="1">
        <f>IFERROR(__xludf.DUMMYFUNCTION("""COMPUTED_VALUE"""),826004.0)</f>
        <v>826004</v>
      </c>
      <c r="D1222" s="1" t="str">
        <f>IFERROR(__xludf.DUMMYFUNCTION("""COMPUTED_VALUE"""),"Male")</f>
        <v>Male</v>
      </c>
      <c r="E1222" s="1" t="str">
        <f>IFERROR(__xludf.DUMMYFUNCTION("""COMPUTED_VALUE"""),"Influencers who had successful careers")</f>
        <v>Influencers who had successful careers</v>
      </c>
      <c r="F1222" s="1" t="str">
        <f>IFERROR(__xludf.DUMMYFUNCTION("""COMPUTED_VALUE"""),"Yes, I will earn and do that")</f>
        <v>Yes, I will earn and do that</v>
      </c>
      <c r="G1222" s="1" t="str">
        <f>IFERROR(__xludf.DUMMYFUNCTION("""COMPUTED_VALUE"""),"This will be hard to do, but if it is the right company I would try")</f>
        <v>This will be hard to do, but if it is the right company I would try</v>
      </c>
      <c r="H1222" s="1" t="str">
        <f>IFERROR(__xludf.DUMMYFUNCTION("""COMPUTED_VALUE"""),"No")</f>
        <v>No</v>
      </c>
      <c r="I1222" s="1" t="str">
        <f>IFERROR(__xludf.DUMMYFUNCTION("""COMPUTED_VALUE"""),"Will NOT work for them")</f>
        <v>Will NOT work for them</v>
      </c>
      <c r="J1222" s="1">
        <f>IFERROR(__xludf.DUMMYFUNCTION("""COMPUTED_VALUE"""),6.0)</f>
        <v>6</v>
      </c>
      <c r="K1222" s="1" t="str">
        <f>IFERROR(__xludf.DUMMYFUNCTION("""COMPUTED_VALUE"""),"Hybrid Working Environment with less than 3 days a month at office")</f>
        <v>Hybrid Working Environment with less than 3 days a month at office</v>
      </c>
      <c r="L12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22" s="1" t="str">
        <f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1222" s="1" t="str">
        <f>IFERROR(__xludf.DUMMYFUNCTION("""COMPUTED_VALUE"""),"Manager who clearly describes what she/he needs")</f>
        <v>Manager who clearly describes what she/he needs</v>
      </c>
      <c r="P122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222" s="1" t="str">
        <f>IFERROR(__xludf.DUMMYFUNCTION("""COMPUTED_VALUE"""),"Yes, I Understand this is gonna happen everywhere")</f>
        <v>Yes, I Understand this is gonna happen everywhere</v>
      </c>
      <c r="R1222" s="1" t="str">
        <f>IFERROR(__xludf.DUMMYFUNCTION("""COMPUTED_VALUE"""),"No way")</f>
        <v>No way</v>
      </c>
      <c r="S1222" s="1"/>
    </row>
    <row r="1223">
      <c r="A1223" s="2">
        <f>IFERROR(__xludf.DUMMYFUNCTION("""COMPUTED_VALUE"""),45044.49312550926)</f>
        <v>45044.49313</v>
      </c>
      <c r="B1223" s="1" t="str">
        <f>IFERROR(__xludf.DUMMYFUNCTION("""COMPUTED_VALUE"""),"India")</f>
        <v>India</v>
      </c>
      <c r="C1223" s="1">
        <f>IFERROR(__xludf.DUMMYFUNCTION("""COMPUTED_VALUE"""),414003.0)</f>
        <v>414003</v>
      </c>
      <c r="D1223" s="1" t="str">
        <f>IFERROR(__xludf.DUMMYFUNCTION("""COMPUTED_VALUE"""),"Male")</f>
        <v>Male</v>
      </c>
      <c r="E1223" s="1" t="str">
        <f>IFERROR(__xludf.DUMMYFUNCTION("""COMPUTED_VALUE"""),"People from my circle, but not family members")</f>
        <v>People from my circle, but not family members</v>
      </c>
      <c r="F1223" s="1" t="str">
        <f>IFERROR(__xludf.DUMMYFUNCTION("""COMPUTED_VALUE"""),"Yes, I will earn and do that")</f>
        <v>Yes, I will earn and do that</v>
      </c>
      <c r="G1223" s="1" t="str">
        <f>IFERROR(__xludf.DUMMYFUNCTION("""COMPUTED_VALUE"""),"This will be hard to do, but if it is the right company I would try")</f>
        <v>This will be hard to do, but if it is the right company I would try</v>
      </c>
      <c r="H1223" s="1" t="str">
        <f>IFERROR(__xludf.DUMMYFUNCTION("""COMPUTED_VALUE"""),"No")</f>
        <v>No</v>
      </c>
      <c r="I1223" s="1" t="str">
        <f>IFERROR(__xludf.DUMMYFUNCTION("""COMPUTED_VALUE"""),"Will NOT work for them")</f>
        <v>Will NOT work for them</v>
      </c>
      <c r="J1223" s="1">
        <f>IFERROR(__xludf.DUMMYFUNCTION("""COMPUTED_VALUE"""),10.0)</f>
        <v>10</v>
      </c>
      <c r="K1223" s="1" t="str">
        <f>IFERROR(__xludf.DUMMYFUNCTION("""COMPUTED_VALUE"""),"Fully Remote with Options to travel as and when needed")</f>
        <v>Fully Remote with Options to travel as and when needed</v>
      </c>
      <c r="L12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223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223" s="1" t="str">
        <f>IFERROR(__xludf.DUMMYFUNCTION("""COMPUTED_VALUE"""),"Manager who explains what is expected, sets a goal and helps achieve it")</f>
        <v>Manager who explains what is expected, sets a goal and helps achieve it</v>
      </c>
      <c r="P1223" s="1" t="str">
        <f>IFERROR(__xludf.DUMMYFUNCTION("""COMPUTED_VALUE"""),"Work with 2 to 3 people in my team, Work with 5 to 6 people in my team")</f>
        <v>Work with 2 to 3 people in my team, Work with 5 to 6 people in my team</v>
      </c>
      <c r="Q1223" s="1" t="str">
        <f>IFERROR(__xludf.DUMMYFUNCTION("""COMPUTED_VALUE"""),"Yes, I Understand this is gonna happen everywhere")</f>
        <v>Yes, I Understand this is gonna happen everywhere</v>
      </c>
      <c r="R1223" s="1" t="str">
        <f>IFERROR(__xludf.DUMMYFUNCTION("""COMPUTED_VALUE"""),"This will be hard to do, but if it is the right company I would try")</f>
        <v>This will be hard to do, but if it is the right company I would try</v>
      </c>
      <c r="S1223" s="1"/>
    </row>
    <row r="1224">
      <c r="A1224" s="2">
        <f>IFERROR(__xludf.DUMMYFUNCTION("""COMPUTED_VALUE"""),45044.49628465278)</f>
        <v>45044.49628</v>
      </c>
      <c r="B1224" s="1" t="str">
        <f>IFERROR(__xludf.DUMMYFUNCTION("""COMPUTED_VALUE"""),"India")</f>
        <v>India</v>
      </c>
      <c r="C1224" s="1">
        <f>IFERROR(__xludf.DUMMYFUNCTION("""COMPUTED_VALUE"""),500084.0)</f>
        <v>500084</v>
      </c>
      <c r="D1224" s="1" t="str">
        <f>IFERROR(__xludf.DUMMYFUNCTION("""COMPUTED_VALUE"""),"Female")</f>
        <v>Female</v>
      </c>
      <c r="E1224" s="1" t="str">
        <f>IFERROR(__xludf.DUMMYFUNCTION("""COMPUTED_VALUE"""),"My Parents")</f>
        <v>My Parents</v>
      </c>
      <c r="F1224" s="1" t="str">
        <f>IFERROR(__xludf.DUMMYFUNCTION("""COMPUTED_VALUE"""),"No I would not be pursuing Higher Education outside of India")</f>
        <v>No I would not be pursuing Higher Education outside of India</v>
      </c>
      <c r="G1224" s="1" t="str">
        <f>IFERROR(__xludf.DUMMYFUNCTION("""COMPUTED_VALUE"""),"This will be hard to do, but if it is the right company I would try")</f>
        <v>This will be hard to do, but if it is the right company I would try</v>
      </c>
      <c r="H1224" s="1" t="str">
        <f>IFERROR(__xludf.DUMMYFUNCTION("""COMPUTED_VALUE"""),"No")</f>
        <v>No</v>
      </c>
      <c r="I1224" s="1" t="str">
        <f>IFERROR(__xludf.DUMMYFUNCTION("""COMPUTED_VALUE"""),"Will NOT work for them")</f>
        <v>Will NOT work for them</v>
      </c>
      <c r="J1224" s="1">
        <f>IFERROR(__xludf.DUMMYFUNCTION("""COMPUTED_VALUE"""),1.0)</f>
        <v>1</v>
      </c>
      <c r="K1224" s="1" t="str">
        <f>IFERROR(__xludf.DUMMYFUNCTION("""COMPUTED_VALUE"""),"Hybrid Working Environment with more than 15 days a month at office")</f>
        <v>Hybrid Working Environment with more than 15 days a month at office</v>
      </c>
      <c r="L12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4" s="1" t="str">
        <f>IFERROR(__xludf.DUMMYFUNCTION("""COMPUTED_VALUE"""),"Design and Creative strategy in any company, Manage and drive End-to-End Projects or Products, Look deeply into Data and generate insights, I Want to sell things/Sales")</f>
        <v>Design and Creative strategy in any company, Manage and drive End-to-End Projects or Products, Look deeply into Data and generate insights, I Want to sell things/Sales</v>
      </c>
      <c r="O1224" s="1" t="str">
        <f>IFERROR(__xludf.DUMMYFUNCTION("""COMPUTED_VALUE"""),"Manager who explains what is expected, sets a goal and helps achieve it")</f>
        <v>Manager who explains what is expected, sets a goal and helps achieve it</v>
      </c>
      <c r="P1224" s="1" t="str">
        <f>IFERROR(__xludf.DUMMYFUNCTION("""COMPUTED_VALUE"""),"Work with 7 to 10 or more people in my team")</f>
        <v>Work with 7 to 10 or more people in my team</v>
      </c>
      <c r="Q1224" s="1" t="str">
        <f>IFERROR(__xludf.DUMMYFUNCTION("""COMPUTED_VALUE"""),"Yes, I Understand this is gonna happen everywhere")</f>
        <v>Yes, I Understand this is gonna happen everywhere</v>
      </c>
      <c r="R1224" s="1" t="str">
        <f>IFERROR(__xludf.DUMMYFUNCTION("""COMPUTED_VALUE"""),"This will be hard to do, but if it is the right company I would try")</f>
        <v>This will be hard to do, but if it is the right company I would try</v>
      </c>
      <c r="S1224" s="1"/>
    </row>
    <row r="1225">
      <c r="A1225" s="2">
        <f>IFERROR(__xludf.DUMMYFUNCTION("""COMPUTED_VALUE"""),45044.49686358796)</f>
        <v>45044.49686</v>
      </c>
      <c r="B1225" s="1" t="str">
        <f>IFERROR(__xludf.DUMMYFUNCTION("""COMPUTED_VALUE"""),"India")</f>
        <v>India</v>
      </c>
      <c r="C1225" s="1">
        <f>IFERROR(__xludf.DUMMYFUNCTION("""COMPUTED_VALUE"""),560091.0)</f>
        <v>560091</v>
      </c>
      <c r="D1225" s="1" t="str">
        <f>IFERROR(__xludf.DUMMYFUNCTION("""COMPUTED_VALUE"""),"Female")</f>
        <v>Female</v>
      </c>
      <c r="E1225" s="1" t="str">
        <f>IFERROR(__xludf.DUMMYFUNCTION("""COMPUTED_VALUE"""),"Influencers who had successful careers")</f>
        <v>Influencers who had successful careers</v>
      </c>
      <c r="F1225" s="1" t="str">
        <f>IFERROR(__xludf.DUMMYFUNCTION("""COMPUTED_VALUE"""),"No I would not be pursuing Higher Education outside of India")</f>
        <v>No I would not be pursuing Higher Education outside of India</v>
      </c>
      <c r="G1225" s="1" t="str">
        <f>IFERROR(__xludf.DUMMYFUNCTION("""COMPUTED_VALUE"""),"Will work for 3 years or more")</f>
        <v>Will work for 3 years or more</v>
      </c>
      <c r="H1225" s="1" t="str">
        <f>IFERROR(__xludf.DUMMYFUNCTION("""COMPUTED_VALUE"""),"No")</f>
        <v>No</v>
      </c>
      <c r="I1225" s="1" t="str">
        <f>IFERROR(__xludf.DUMMYFUNCTION("""COMPUTED_VALUE"""),"Will NOT work for them")</f>
        <v>Will NOT work for them</v>
      </c>
      <c r="J1225" s="1">
        <f>IFERROR(__xludf.DUMMYFUNCTION("""COMPUTED_VALUE"""),5.0)</f>
        <v>5</v>
      </c>
      <c r="K1225" s="1" t="str">
        <f>IFERROR(__xludf.DUMMYFUNCTION("""COMPUTED_VALUE"""),"Hybrid Working Environment with more than 15 days a month at office")</f>
        <v>Hybrid Working Environment with more than 15 days a month at office</v>
      </c>
      <c r="L1225" s="1" t="str">
        <f>IFERROR(__xludf.DUMMYFUNCTION("""COMPUTED_VALUE"""),"Employer who appreciates learning and enables that environment")</f>
        <v>Employer who appreciates learning and enables that environment</v>
      </c>
      <c r="M12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5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1225" s="1" t="str">
        <f>IFERROR(__xludf.DUMMYFUNCTION("""COMPUTED_VALUE"""),"Manager who clearly describes what she/he needs")</f>
        <v>Manager who clearly describes what she/he needs</v>
      </c>
      <c r="P1225" s="1" t="str">
        <f>IFERROR(__xludf.DUMMYFUNCTION("""COMPUTED_VALUE"""),"Work with 5 to 6 people in my team")</f>
        <v>Work with 5 to 6 people in my team</v>
      </c>
      <c r="Q1225" s="1" t="str">
        <f>IFERROR(__xludf.DUMMYFUNCTION("""COMPUTED_VALUE"""),"Yes, I Understand this is gonna happen everywhere")</f>
        <v>Yes, I Understand this is gonna happen everywhere</v>
      </c>
      <c r="R1225" s="1" t="str">
        <f>IFERROR(__xludf.DUMMYFUNCTION("""COMPUTED_VALUE"""),"This will be hard to do, but if it is the right company I would try")</f>
        <v>This will be hard to do, but if it is the right company I would try</v>
      </c>
      <c r="S1225" s="1"/>
    </row>
    <row r="1226">
      <c r="A1226" s="2">
        <f>IFERROR(__xludf.DUMMYFUNCTION("""COMPUTED_VALUE"""),45044.498585740745)</f>
        <v>45044.49859</v>
      </c>
      <c r="B1226" s="1" t="str">
        <f>IFERROR(__xludf.DUMMYFUNCTION("""COMPUTED_VALUE"""),"India")</f>
        <v>India</v>
      </c>
      <c r="C1226" s="1">
        <f>IFERROR(__xludf.DUMMYFUNCTION("""COMPUTED_VALUE"""),560062.0)</f>
        <v>560062</v>
      </c>
      <c r="D1226" s="1" t="str">
        <f>IFERROR(__xludf.DUMMYFUNCTION("""COMPUTED_VALUE"""),"Male")</f>
        <v>Male</v>
      </c>
      <c r="E1226" s="1" t="str">
        <f>IFERROR(__xludf.DUMMYFUNCTION("""COMPUTED_VALUE"""),"Influencers who had successful careers")</f>
        <v>Influencers who had successful careers</v>
      </c>
      <c r="F1226" s="1" t="str">
        <f>IFERROR(__xludf.DUMMYFUNCTION("""COMPUTED_VALUE"""),"No I would not be pursuing Higher Education outside of India")</f>
        <v>No I would not be pursuing Higher Education outside of India</v>
      </c>
      <c r="G1226" s="1" t="str">
        <f>IFERROR(__xludf.DUMMYFUNCTION("""COMPUTED_VALUE"""),"Will work for 3 years or more")</f>
        <v>Will work for 3 years or more</v>
      </c>
      <c r="H1226" s="1" t="str">
        <f>IFERROR(__xludf.DUMMYFUNCTION("""COMPUTED_VALUE"""),"No")</f>
        <v>No</v>
      </c>
      <c r="I1226" s="1" t="str">
        <f>IFERROR(__xludf.DUMMYFUNCTION("""COMPUTED_VALUE"""),"Will NOT work for them")</f>
        <v>Will NOT work for them</v>
      </c>
      <c r="J1226" s="1">
        <f>IFERROR(__xludf.DUMMYFUNCTION("""COMPUTED_VALUE"""),5.0)</f>
        <v>5</v>
      </c>
      <c r="K1226" s="1" t="str">
        <f>IFERROR(__xludf.DUMMYFUNCTION("""COMPUTED_VALUE"""),"Hybrid Working Environment with more than 15 days a month at office")</f>
        <v>Hybrid Working Environment with more than 15 days a month at office</v>
      </c>
      <c r="L12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226" s="1" t="str">
        <f>IFERROR(__xludf.DUMMYFUNCTION("""COMPUTED_VALUE"""),"Design and Creative strategy in any company, Build and develop a Team, Entrepreneur or Start Up, I Want to sell things/Sales")</f>
        <v>Design and Creative strategy in any company, Build and develop a Team, Entrepreneur or Start Up, I Want to sell things/Sales</v>
      </c>
      <c r="O1226" s="1" t="str">
        <f>IFERROR(__xludf.DUMMYFUNCTION("""COMPUTED_VALUE"""),"Manager who explains what is expected, sets a goal and helps achieve it")</f>
        <v>Manager who explains what is expected, sets a goal and helps achieve it</v>
      </c>
      <c r="P1226" s="1" t="str">
        <f>IFERROR(__xludf.DUMMYFUNCTION("""COMPUTED_VALUE"""),"Work with 5 to 6 people in my team")</f>
        <v>Work with 5 to 6 people in my team</v>
      </c>
      <c r="Q1226" s="1" t="str">
        <f>IFERROR(__xludf.DUMMYFUNCTION("""COMPUTED_VALUE"""),"No")</f>
        <v>No</v>
      </c>
      <c r="R1226" s="1" t="str">
        <f>IFERROR(__xludf.DUMMYFUNCTION("""COMPUTED_VALUE"""),"This will be hard to do, but if it is the right company I would try")</f>
        <v>This will be hard to do, but if it is the right company I would try</v>
      </c>
      <c r="S1226" s="1"/>
    </row>
    <row r="1227">
      <c r="A1227" s="2">
        <f>IFERROR(__xludf.DUMMYFUNCTION("""COMPUTED_VALUE"""),45044.50151577547)</f>
        <v>45044.50152</v>
      </c>
      <c r="B1227" s="1" t="str">
        <f>IFERROR(__xludf.DUMMYFUNCTION("""COMPUTED_VALUE"""),"India")</f>
        <v>India</v>
      </c>
      <c r="C1227" s="1">
        <f>IFERROR(__xludf.DUMMYFUNCTION("""COMPUTED_VALUE"""),700053.0)</f>
        <v>700053</v>
      </c>
      <c r="D1227" s="1" t="str">
        <f>IFERROR(__xludf.DUMMYFUNCTION("""COMPUTED_VALUE"""),"Male")</f>
        <v>Male</v>
      </c>
      <c r="E1227" s="1" t="str">
        <f>IFERROR(__xludf.DUMMYFUNCTION("""COMPUTED_VALUE"""),"People who have changed the world for better")</f>
        <v>People who have changed the world for better</v>
      </c>
      <c r="F1227" s="1" t="str">
        <f>IFERROR(__xludf.DUMMYFUNCTION("""COMPUTED_VALUE"""),"No, But if someone could bare the cost I will")</f>
        <v>No, But if someone could bare the cost I will</v>
      </c>
      <c r="G1227" s="1" t="str">
        <f>IFERROR(__xludf.DUMMYFUNCTION("""COMPUTED_VALUE"""),"This will be hard to do, but if it is the right company I would try")</f>
        <v>This will be hard to do, but if it is the right company I would try</v>
      </c>
      <c r="H1227" s="1" t="str">
        <f>IFERROR(__xludf.DUMMYFUNCTION("""COMPUTED_VALUE"""),"No")</f>
        <v>No</v>
      </c>
      <c r="I1227" s="1" t="str">
        <f>IFERROR(__xludf.DUMMYFUNCTION("""COMPUTED_VALUE"""),"Will NOT work for them")</f>
        <v>Will NOT work for them</v>
      </c>
      <c r="J1227" s="1">
        <f>IFERROR(__xludf.DUMMYFUNCTION("""COMPUTED_VALUE"""),4.0)</f>
        <v>4</v>
      </c>
      <c r="K1227" s="1" t="str">
        <f>IFERROR(__xludf.DUMMYFUNCTION("""COMPUTED_VALUE"""),"Hybrid Working Environment with more than 15 days a month at office")</f>
        <v>Hybrid Working Environment with more than 15 days a month at office</v>
      </c>
      <c r="L1227" s="1" t="str">
        <f>IFERROR(__xludf.DUMMYFUNCTION("""COMPUTED_VALUE"""),"Employer who rewards learning and enables that environment")</f>
        <v>Employer who rewards learning and enables that environment</v>
      </c>
      <c r="M122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27" s="1" t="str">
        <f>IFERROR(__xludf.DUMMYFUNCTION("""COMPUTED_VALUE"""),"Design and Creative strategy in any company, Manage and drive End-to-End Projects or Products, Build and develop a Team, I Want to sell things/Sales")</f>
        <v>Design and Creative strategy in any company, Manage and drive End-to-End Projects or Products, Build and develop a Team, I Want to sell things/Sales</v>
      </c>
      <c r="O1227" s="1" t="str">
        <f>IFERROR(__xludf.DUMMYFUNCTION("""COMPUTED_VALUE"""),"Manager who explains what is expected, sets a goal and helps achieve it")</f>
        <v>Manager who explains what is expected, sets a goal and helps achieve it</v>
      </c>
      <c r="P1227" s="1" t="str">
        <f>IFERROR(__xludf.DUMMYFUNCTION("""COMPUTED_VALUE"""),"Work with 5 to 6 people in my team")</f>
        <v>Work with 5 to 6 people in my team</v>
      </c>
      <c r="Q1227" s="1" t="str">
        <f>IFERROR(__xludf.DUMMYFUNCTION("""COMPUTED_VALUE"""),"Yes, I Understand this is gonna happen everywhere")</f>
        <v>Yes, I Understand this is gonna happen everywhere</v>
      </c>
      <c r="R1227" s="1" t="str">
        <f>IFERROR(__xludf.DUMMYFUNCTION("""COMPUTED_VALUE"""),"No way")</f>
        <v>No way</v>
      </c>
      <c r="S1227" s="1"/>
    </row>
    <row r="1228">
      <c r="A1228" s="2">
        <f>IFERROR(__xludf.DUMMYFUNCTION("""COMPUTED_VALUE"""),45044.51036342593)</f>
        <v>45044.51036</v>
      </c>
      <c r="B1228" s="1" t="str">
        <f>IFERROR(__xludf.DUMMYFUNCTION("""COMPUTED_VALUE"""),"India")</f>
        <v>India</v>
      </c>
      <c r="C1228" s="1">
        <f>IFERROR(__xludf.DUMMYFUNCTION("""COMPUTED_VALUE"""),570031.0)</f>
        <v>570031</v>
      </c>
      <c r="D1228" s="1" t="str">
        <f>IFERROR(__xludf.DUMMYFUNCTION("""COMPUTED_VALUE"""),"Female")</f>
        <v>Female</v>
      </c>
      <c r="E1228" s="1" t="str">
        <f>IFERROR(__xludf.DUMMYFUNCTION("""COMPUTED_VALUE"""),"Influencers who had successful careers")</f>
        <v>Influencers who had successful careers</v>
      </c>
      <c r="F1228" s="1" t="str">
        <f>IFERROR(__xludf.DUMMYFUNCTION("""COMPUTED_VALUE"""),"No I would not be pursuing Higher Education outside of India")</f>
        <v>No I would not be pursuing Higher Education outside of India</v>
      </c>
      <c r="G1228" s="1" t="str">
        <f>IFERROR(__xludf.DUMMYFUNCTION("""COMPUTED_VALUE"""),"Will work for 3 years or more")</f>
        <v>Will work for 3 years or more</v>
      </c>
      <c r="H1228" s="1" t="str">
        <f>IFERROR(__xludf.DUMMYFUNCTION("""COMPUTED_VALUE"""),"Yes")</f>
        <v>Yes</v>
      </c>
      <c r="I1228" s="1" t="str">
        <f>IFERROR(__xludf.DUMMYFUNCTION("""COMPUTED_VALUE"""),"Will work for them")</f>
        <v>Will work for them</v>
      </c>
      <c r="J1228" s="1">
        <f>IFERROR(__xludf.DUMMYFUNCTION("""COMPUTED_VALUE"""),5.0)</f>
        <v>5</v>
      </c>
      <c r="K1228" s="1" t="str">
        <f>IFERROR(__xludf.DUMMYFUNCTION("""COMPUTED_VALUE"""),"Hybrid Working Environment with more than 15 days a month at office")</f>
        <v>Hybrid Working Environment with more than 15 days a month at office</v>
      </c>
      <c r="L1228" s="1" t="str">
        <f>IFERROR(__xludf.DUMMYFUNCTION("""COMPUTED_VALUE"""),"Employer who rewards learning and enables that environment")</f>
        <v>Employer who rewards learning and enables that environment</v>
      </c>
      <c r="M122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28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228" s="1" t="str">
        <f>IFERROR(__xludf.DUMMYFUNCTION("""COMPUTED_VALUE"""),"Manager who clearly describes what she/he needs")</f>
        <v>Manager who clearly describes what she/he needs</v>
      </c>
      <c r="P1228" s="1" t="str">
        <f>IFERROR(__xludf.DUMMYFUNCTION("""COMPUTED_VALUE"""),"Work with 2 to 3 people in my team, Work with 5 to 6 people in my team")</f>
        <v>Work with 2 to 3 people in my team, Work with 5 to 6 people in my team</v>
      </c>
      <c r="Q1228" s="1" t="str">
        <f>IFERROR(__xludf.DUMMYFUNCTION("""COMPUTED_VALUE"""),"Yes, I Understand this is gonna happen everywhere")</f>
        <v>Yes, I Understand this is gonna happen everywhere</v>
      </c>
      <c r="R1228" s="1" t="str">
        <f>IFERROR(__xludf.DUMMYFUNCTION("""COMPUTED_VALUE"""),"This will be hard to do, but if it is the right company I would try")</f>
        <v>This will be hard to do, but if it is the right company I would try</v>
      </c>
      <c r="S1228" s="1"/>
    </row>
    <row r="1229">
      <c r="A1229" s="2">
        <f>IFERROR(__xludf.DUMMYFUNCTION("""COMPUTED_VALUE"""),45044.51307325231)</f>
        <v>45044.51307</v>
      </c>
      <c r="B1229" s="1" t="str">
        <f>IFERROR(__xludf.DUMMYFUNCTION("""COMPUTED_VALUE"""),"India")</f>
        <v>India</v>
      </c>
      <c r="C1229" s="1">
        <f>IFERROR(__xludf.DUMMYFUNCTION("""COMPUTED_VALUE"""),700039.0)</f>
        <v>700039</v>
      </c>
      <c r="D1229" s="1" t="str">
        <f>IFERROR(__xludf.DUMMYFUNCTION("""COMPUTED_VALUE"""),"Male")</f>
        <v>Male</v>
      </c>
      <c r="E1229" s="1" t="str">
        <f>IFERROR(__xludf.DUMMYFUNCTION("""COMPUTED_VALUE"""),"People who have changed the world for better")</f>
        <v>People who have changed the world for better</v>
      </c>
      <c r="F1229" s="1" t="str">
        <f>IFERROR(__xludf.DUMMYFUNCTION("""COMPUTED_VALUE"""),"No, But if someone could bare the cost I will")</f>
        <v>No, But if someone could bare the cost I will</v>
      </c>
      <c r="G1229" s="1" t="str">
        <f>IFERROR(__xludf.DUMMYFUNCTION("""COMPUTED_VALUE"""),"Will work for 3 years or more")</f>
        <v>Will work for 3 years or more</v>
      </c>
      <c r="H1229" s="1" t="str">
        <f>IFERROR(__xludf.DUMMYFUNCTION("""COMPUTED_VALUE"""),"No")</f>
        <v>No</v>
      </c>
      <c r="I1229" s="1" t="str">
        <f>IFERROR(__xludf.DUMMYFUNCTION("""COMPUTED_VALUE"""),"Will work for them")</f>
        <v>Will work for them</v>
      </c>
      <c r="J1229" s="1">
        <f>IFERROR(__xludf.DUMMYFUNCTION("""COMPUTED_VALUE"""),8.0)</f>
        <v>8</v>
      </c>
      <c r="K1229" s="1" t="str">
        <f>IFERROR(__xludf.DUMMYFUNCTION("""COMPUTED_VALUE"""),"Hybrid Working Environment with less than 3 days a month at office")</f>
        <v>Hybrid Working Environment with less than 3 days a month at office</v>
      </c>
      <c r="L1229" s="1" t="str">
        <f>IFERROR(__xludf.DUMMYFUNCTION("""COMPUTED_VALUE"""),"Employer who rewards learning and enables that environment")</f>
        <v>Employer who rewards learning and enables that environment</v>
      </c>
      <c r="M122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9" s="1" t="str">
        <f>IFERROR(__xludf.DUMMYFUNCTION("""COMPUTED_VALUE"""),"Design and Creative strategy in any company, Design and Develop amazing software, Look deeply into Data and generate insights, Become a content Creator in some platform")</f>
        <v>Design and Creative strategy in any company, Design and Develop amazing software, Look deeply into Data and generate insights, Become a content Creator in some platform</v>
      </c>
      <c r="O1229" s="1" t="str">
        <f>IFERROR(__xludf.DUMMYFUNCTION("""COMPUTED_VALUE"""),"Manager who explains what is expected, sets a goal and helps achieve it")</f>
        <v>Manager who explains what is expected, sets a goal and helps achieve it</v>
      </c>
      <c r="P1229" s="1" t="str">
        <f>IFERROR(__xludf.DUMMYFUNCTION("""COMPUTED_VALUE"""),"Work with 5 to 6 people in my team")</f>
        <v>Work with 5 to 6 people in my team</v>
      </c>
      <c r="Q1229" s="1" t="str">
        <f>IFERROR(__xludf.DUMMYFUNCTION("""COMPUTED_VALUE"""),"Yes")</f>
        <v>Yes</v>
      </c>
      <c r="R1229" s="1" t="str">
        <f>IFERROR(__xludf.DUMMYFUNCTION("""COMPUTED_VALUE"""),"This will be hard to do, but if it is the right company I would try")</f>
        <v>This will be hard to do, but if it is the right company I would try</v>
      </c>
      <c r="S1229" s="1"/>
    </row>
    <row r="1230">
      <c r="A1230" s="2">
        <f>IFERROR(__xludf.DUMMYFUNCTION("""COMPUTED_VALUE"""),45044.516546597224)</f>
        <v>45044.51655</v>
      </c>
      <c r="B1230" s="1" t="str">
        <f>IFERROR(__xludf.DUMMYFUNCTION("""COMPUTED_VALUE"""),"India")</f>
        <v>India</v>
      </c>
      <c r="C1230" s="1">
        <f>IFERROR(__xludf.DUMMYFUNCTION("""COMPUTED_VALUE"""),825301.0)</f>
        <v>825301</v>
      </c>
      <c r="D1230" s="1" t="str">
        <f>IFERROR(__xludf.DUMMYFUNCTION("""COMPUTED_VALUE"""),"Male")</f>
        <v>Male</v>
      </c>
      <c r="E1230" s="1" t="str">
        <f>IFERROR(__xludf.DUMMYFUNCTION("""COMPUTED_VALUE"""),"People who have changed the world for better")</f>
        <v>People who have changed the world for better</v>
      </c>
      <c r="F1230" s="1" t="str">
        <f>IFERROR(__xludf.DUMMYFUNCTION("""COMPUTED_VALUE"""),"Yes, I will earn and do that")</f>
        <v>Yes, I will earn and do that</v>
      </c>
      <c r="G1230" s="1" t="str">
        <f>IFERROR(__xludf.DUMMYFUNCTION("""COMPUTED_VALUE"""),"This will be hard to do, but if it is the right company I would try")</f>
        <v>This will be hard to do, but if it is the right company I would try</v>
      </c>
      <c r="H1230" s="1" t="str">
        <f>IFERROR(__xludf.DUMMYFUNCTION("""COMPUTED_VALUE"""),"Yes")</f>
        <v>Yes</v>
      </c>
      <c r="I1230" s="1" t="str">
        <f>IFERROR(__xludf.DUMMYFUNCTION("""COMPUTED_VALUE"""),"Will NOT work for them")</f>
        <v>Will NOT work for them</v>
      </c>
      <c r="J1230" s="1">
        <f>IFERROR(__xludf.DUMMYFUNCTION("""COMPUTED_VALUE"""),2.0)</f>
        <v>2</v>
      </c>
      <c r="K1230" s="1" t="str">
        <f>IFERROR(__xludf.DUMMYFUNCTION("""COMPUTED_VALUE"""),"Fully Remote with Options to travel as and when needed")</f>
        <v>Fully Remote with Options to travel as and when needed</v>
      </c>
      <c r="L12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3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30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1230" s="1" t="str">
        <f>IFERROR(__xludf.DUMMYFUNCTION("""COMPUTED_VALUE"""),"Manager who sets goal and helps me achieve it")</f>
        <v>Manager who sets goal and helps me achieve it</v>
      </c>
      <c r="P1230" s="1" t="str">
        <f>IFERROR(__xludf.DUMMYFUNCTION("""COMPUTED_VALUE"""),"Work with more than 10 people in my team")</f>
        <v>Work with more than 10 people in my team</v>
      </c>
      <c r="Q1230" s="1" t="str">
        <f>IFERROR(__xludf.DUMMYFUNCTION("""COMPUTED_VALUE"""),"I have NO other choice")</f>
        <v>I have NO other choice</v>
      </c>
      <c r="R1230" s="1" t="str">
        <f>IFERROR(__xludf.DUMMYFUNCTION("""COMPUTED_VALUE"""),"No way")</f>
        <v>No way</v>
      </c>
      <c r="S1230" s="1"/>
    </row>
    <row r="1231">
      <c r="A1231" s="2">
        <f>IFERROR(__xludf.DUMMYFUNCTION("""COMPUTED_VALUE"""),45044.51755682871)</f>
        <v>45044.51756</v>
      </c>
      <c r="B1231" s="1" t="str">
        <f>IFERROR(__xludf.DUMMYFUNCTION("""COMPUTED_VALUE"""),"India")</f>
        <v>India</v>
      </c>
      <c r="C1231" s="1">
        <f>IFERROR(__xludf.DUMMYFUNCTION("""COMPUTED_VALUE"""),682316.0)</f>
        <v>682316</v>
      </c>
      <c r="D1231" s="1" t="str">
        <f>IFERROR(__xludf.DUMMYFUNCTION("""COMPUTED_VALUE"""),"Female")</f>
        <v>Female</v>
      </c>
      <c r="E1231" s="1" t="str">
        <f>IFERROR(__xludf.DUMMYFUNCTION("""COMPUTED_VALUE"""),"Influencers who had successful careers")</f>
        <v>Influencers who had successful careers</v>
      </c>
      <c r="F1231" s="1" t="str">
        <f>IFERROR(__xludf.DUMMYFUNCTION("""COMPUTED_VALUE"""),"Yes, I will earn and do that")</f>
        <v>Yes, I will earn and do that</v>
      </c>
      <c r="G1231" s="1" t="str">
        <f>IFERROR(__xludf.DUMMYFUNCTION("""COMPUTED_VALUE"""),"This will be hard to do, but if it is the right company I would try")</f>
        <v>This will be hard to do, but if it is the right company I would try</v>
      </c>
      <c r="H1231" s="1" t="str">
        <f>IFERROR(__xludf.DUMMYFUNCTION("""COMPUTED_VALUE"""),"No")</f>
        <v>No</v>
      </c>
      <c r="I1231" s="1" t="str">
        <f>IFERROR(__xludf.DUMMYFUNCTION("""COMPUTED_VALUE"""),"Will NOT work for them")</f>
        <v>Will NOT work for them</v>
      </c>
      <c r="J1231" s="1">
        <f>IFERROR(__xludf.DUMMYFUNCTION("""COMPUTED_VALUE"""),8.0)</f>
        <v>8</v>
      </c>
      <c r="K1231" s="1" t="str">
        <f>IFERROR(__xludf.DUMMYFUNCTION("""COMPUTED_VALUE"""),"Every Day Office Environment")</f>
        <v>Every Day Office Environment</v>
      </c>
      <c r="L1231" s="1" t="str">
        <f>IFERROR(__xludf.DUMMYFUNCTION("""COMPUTED_VALUE"""),"Employer who appreciates learning and enables that environment")</f>
        <v>Employer who appreciates learning and enables that environment</v>
      </c>
      <c r="M123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31" s="1" t="str">
        <f>IFERROR(__xludf.DUMMYFUNCTION("""COMPUTED_VALUE"""),"Teaching in any of the institutes/colleges/online or offline, Look deeply into Data and generate insights, Become a content Creator in some platform, Entrepreneur or Start Up")</f>
        <v>Teaching in any of the institutes/colleges/online or offline, Look deeply into Data and generate insights, Become a content Creator in some platform, Entrepreneur or Start Up</v>
      </c>
      <c r="O1231" s="1" t="str">
        <f>IFERROR(__xludf.DUMMYFUNCTION("""COMPUTED_VALUE"""),"Manager who explains what is expected, sets a goal and helps achieve it")</f>
        <v>Manager who explains what is expected, sets a goal and helps achieve it</v>
      </c>
      <c r="P1231" s="1" t="str">
        <f>IFERROR(__xludf.DUMMYFUNCTION("""COMPUTED_VALUE"""),"Work with 2 to 3 people in my team")</f>
        <v>Work with 2 to 3 people in my team</v>
      </c>
      <c r="Q1231" s="1" t="str">
        <f>IFERROR(__xludf.DUMMYFUNCTION("""COMPUTED_VALUE"""),"I have NO other choice")</f>
        <v>I have NO other choice</v>
      </c>
      <c r="R1231" s="1" t="str">
        <f>IFERROR(__xludf.DUMMYFUNCTION("""COMPUTED_VALUE"""),"Will work for 7 years or more")</f>
        <v>Will work for 7 years or more</v>
      </c>
      <c r="S1231" s="1"/>
    </row>
    <row r="1232">
      <c r="A1232" s="2">
        <f>IFERROR(__xludf.DUMMYFUNCTION("""COMPUTED_VALUE"""),45044.51888686343)</f>
        <v>45044.51889</v>
      </c>
      <c r="B1232" s="1" t="str">
        <f>IFERROR(__xludf.DUMMYFUNCTION("""COMPUTED_VALUE"""),"India")</f>
        <v>India</v>
      </c>
      <c r="C1232" s="1">
        <f>IFERROR(__xludf.DUMMYFUNCTION("""COMPUTED_VALUE"""),440034.0)</f>
        <v>440034</v>
      </c>
      <c r="D1232" s="1" t="str">
        <f>IFERROR(__xludf.DUMMYFUNCTION("""COMPUTED_VALUE"""),"Male")</f>
        <v>Male</v>
      </c>
      <c r="E1232" s="1" t="str">
        <f>IFERROR(__xludf.DUMMYFUNCTION("""COMPUTED_VALUE"""),"Influencers who had successful careers")</f>
        <v>Influencers who had successful careers</v>
      </c>
      <c r="F1232" s="1" t="str">
        <f>IFERROR(__xludf.DUMMYFUNCTION("""COMPUTED_VALUE"""),"Yes, I will earn and do that")</f>
        <v>Yes, I will earn and do that</v>
      </c>
      <c r="G1232" s="1" t="str">
        <f>IFERROR(__xludf.DUMMYFUNCTION("""COMPUTED_VALUE"""),"This will be hard to do, but if it is the right company I would try")</f>
        <v>This will be hard to do, but if it is the right company I would try</v>
      </c>
      <c r="H1232" s="1" t="str">
        <f>IFERROR(__xludf.DUMMYFUNCTION("""COMPUTED_VALUE"""),"No")</f>
        <v>No</v>
      </c>
      <c r="I1232" s="1" t="str">
        <f>IFERROR(__xludf.DUMMYFUNCTION("""COMPUTED_VALUE"""),"Will NOT work for them")</f>
        <v>Will NOT work for them</v>
      </c>
      <c r="J1232" s="1">
        <f>IFERROR(__xludf.DUMMYFUNCTION("""COMPUTED_VALUE"""),8.0)</f>
        <v>8</v>
      </c>
      <c r="K1232" s="1" t="str">
        <f>IFERROR(__xludf.DUMMYFUNCTION("""COMPUTED_VALUE"""),"Hybrid Working Environment with more than 15 days a month at office")</f>
        <v>Hybrid Working Environment with more than 15 days a month at office</v>
      </c>
      <c r="L1232" s="1" t="str">
        <f>IFERROR(__xludf.DUMMYFUNCTION("""COMPUTED_VALUE"""),"Employer who appreciates learning and enables that environment")</f>
        <v>Employer who appreciates learning and enables that environment</v>
      </c>
      <c r="M123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32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232" s="1" t="str">
        <f>IFERROR(__xludf.DUMMYFUNCTION("""COMPUTED_VALUE"""),"Manager who explains what is expected, sets a goal and helps achieve it")</f>
        <v>Manager who explains what is expected, sets a goal and helps achieve it</v>
      </c>
      <c r="P1232" s="1" t="str">
        <f>IFERROR(__xludf.DUMMYFUNCTION("""COMPUTED_VALUE"""),"Work with 2 to 3 people in my team")</f>
        <v>Work with 2 to 3 people in my team</v>
      </c>
      <c r="Q1232" s="1" t="str">
        <f>IFERROR(__xludf.DUMMYFUNCTION("""COMPUTED_VALUE"""),"Yes, I Understand this is gonna happen everywhere")</f>
        <v>Yes, I Understand this is gonna happen everywhere</v>
      </c>
      <c r="R1232" s="1" t="str">
        <f>IFERROR(__xludf.DUMMYFUNCTION("""COMPUTED_VALUE"""),"This will be hard to do, but if it is the right company I would try")</f>
        <v>This will be hard to do, but if it is the right company I would try</v>
      </c>
      <c r="S1232" s="1"/>
    </row>
    <row r="1233">
      <c r="A1233" s="2">
        <f>IFERROR(__xludf.DUMMYFUNCTION("""COMPUTED_VALUE"""),45044.519405115745)</f>
        <v>45044.51941</v>
      </c>
      <c r="B1233" s="1" t="str">
        <f>IFERROR(__xludf.DUMMYFUNCTION("""COMPUTED_VALUE"""),"India")</f>
        <v>India</v>
      </c>
      <c r="C1233" s="1">
        <f>IFERROR(__xludf.DUMMYFUNCTION("""COMPUTED_VALUE"""),390022.0)</f>
        <v>390022</v>
      </c>
      <c r="D1233" s="1" t="str">
        <f>IFERROR(__xludf.DUMMYFUNCTION("""COMPUTED_VALUE"""),"Female")</f>
        <v>Female</v>
      </c>
      <c r="E1233" s="1" t="str">
        <f>IFERROR(__xludf.DUMMYFUNCTION("""COMPUTED_VALUE"""),"Social Media like LinkedIn")</f>
        <v>Social Media like LinkedIn</v>
      </c>
      <c r="F1233" s="1" t="str">
        <f>IFERROR(__xludf.DUMMYFUNCTION("""COMPUTED_VALUE"""),"No I would not be pursuing Higher Education outside of India")</f>
        <v>No I would not be pursuing Higher Education outside of India</v>
      </c>
      <c r="G1233" s="1" t="str">
        <f>IFERROR(__xludf.DUMMYFUNCTION("""COMPUTED_VALUE"""),"This will be hard to do, but if it is the right company I would try")</f>
        <v>This will be hard to do, but if it is the right company I would try</v>
      </c>
      <c r="H1233" s="1" t="str">
        <f>IFERROR(__xludf.DUMMYFUNCTION("""COMPUTED_VALUE"""),"No")</f>
        <v>No</v>
      </c>
      <c r="I1233" s="1" t="str">
        <f>IFERROR(__xludf.DUMMYFUNCTION("""COMPUTED_VALUE"""),"Will NOT work for them")</f>
        <v>Will NOT work for them</v>
      </c>
      <c r="J1233" s="1">
        <f>IFERROR(__xludf.DUMMYFUNCTION("""COMPUTED_VALUE"""),5.0)</f>
        <v>5</v>
      </c>
      <c r="K1233" s="1" t="str">
        <f>IFERROR(__xludf.DUMMYFUNCTION("""COMPUTED_VALUE"""),"Fully Remote with Options to travel as and when needed")</f>
        <v>Fully Remote with Options to travel as and when needed</v>
      </c>
      <c r="L1233" s="1" t="str">
        <f>IFERROR(__xludf.DUMMYFUNCTION("""COMPUTED_VALUE"""),"Employer who rewards learning and enables that environment")</f>
        <v>Employer who rewards learning and enables that environment</v>
      </c>
      <c r="M123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233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1233" s="1" t="str">
        <f>IFERROR(__xludf.DUMMYFUNCTION("""COMPUTED_VALUE"""),"Manager who explains what is expected, sets a goal and helps achieve it")</f>
        <v>Manager who explains what is expected, sets a goal and helps achieve it</v>
      </c>
      <c r="P1233" s="1" t="str">
        <f>IFERROR(__xludf.DUMMYFUNCTION("""COMPUTED_VALUE"""),"Work with more than 10 people in my team")</f>
        <v>Work with more than 10 people in my team</v>
      </c>
      <c r="Q1233" s="1" t="str">
        <f>IFERROR(__xludf.DUMMYFUNCTION("""COMPUTED_VALUE"""),"Yes, I Understand this is gonna happen everywhere")</f>
        <v>Yes, I Understand this is gonna happen everywhere</v>
      </c>
      <c r="R1233" s="1" t="str">
        <f>IFERROR(__xludf.DUMMYFUNCTION("""COMPUTED_VALUE"""),"This will be hard to do, but if it is the right company I would try")</f>
        <v>This will be hard to do, but if it is the right company I would try</v>
      </c>
      <c r="S1233" s="1"/>
    </row>
    <row r="1234">
      <c r="A1234" s="2">
        <f>IFERROR(__xludf.DUMMYFUNCTION("""COMPUTED_VALUE"""),45044.51952767361)</f>
        <v>45044.51953</v>
      </c>
      <c r="B1234" s="1" t="str">
        <f>IFERROR(__xludf.DUMMYFUNCTION("""COMPUTED_VALUE"""),"India")</f>
        <v>India</v>
      </c>
      <c r="C1234" s="1">
        <f>IFERROR(__xludf.DUMMYFUNCTION("""COMPUTED_VALUE"""),560020.0)</f>
        <v>560020</v>
      </c>
      <c r="D1234" s="1" t="str">
        <f>IFERROR(__xludf.DUMMYFUNCTION("""COMPUTED_VALUE"""),"Female")</f>
        <v>Female</v>
      </c>
      <c r="E1234" s="1" t="str">
        <f>IFERROR(__xludf.DUMMYFUNCTION("""COMPUTED_VALUE"""),"Social Media like LinkedIn")</f>
        <v>Social Media like LinkedIn</v>
      </c>
      <c r="F1234" s="1" t="str">
        <f>IFERROR(__xludf.DUMMYFUNCTION("""COMPUTED_VALUE"""),"No, But if someone could bare the cost I will")</f>
        <v>No, But if someone could bare the cost I will</v>
      </c>
      <c r="G1234" s="1" t="str">
        <f>IFERROR(__xludf.DUMMYFUNCTION("""COMPUTED_VALUE"""),"Will work for 3 years or more")</f>
        <v>Will work for 3 years or more</v>
      </c>
      <c r="H1234" s="1" t="str">
        <f>IFERROR(__xludf.DUMMYFUNCTION("""COMPUTED_VALUE"""),"No")</f>
        <v>No</v>
      </c>
      <c r="I1234" s="1" t="str">
        <f>IFERROR(__xludf.DUMMYFUNCTION("""COMPUTED_VALUE"""),"Will NOT work for them")</f>
        <v>Will NOT work for them</v>
      </c>
      <c r="J1234" s="1">
        <f>IFERROR(__xludf.DUMMYFUNCTION("""COMPUTED_VALUE"""),5.0)</f>
        <v>5</v>
      </c>
      <c r="K1234" s="1" t="str">
        <f>IFERROR(__xludf.DUMMYFUNCTION("""COMPUTED_VALUE"""),"Fully Remote with Options to travel as and when needed")</f>
        <v>Fully Remote with Options to travel as and when needed</v>
      </c>
      <c r="L1234" s="1" t="str">
        <f>IFERROR(__xludf.DUMMYFUNCTION("""COMPUTED_VALUE"""),"Employer who rewards learning and enables that environment")</f>
        <v>Employer who rewards learning and enables that environment</v>
      </c>
      <c r="M123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34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234" s="1" t="str">
        <f>IFERROR(__xludf.DUMMYFUNCTION("""COMPUTED_VALUE"""),"Manager who explains what is expected, sets a goal and helps achieve it")</f>
        <v>Manager who explains what is expected, sets a goal and helps achieve it</v>
      </c>
      <c r="P1234" s="1" t="str">
        <f>IFERROR(__xludf.DUMMYFUNCTION("""COMPUTED_VALUE"""),"Work with 5 to 6 people in my team")</f>
        <v>Work with 5 to 6 people in my team</v>
      </c>
      <c r="Q1234" s="1" t="str">
        <f>IFERROR(__xludf.DUMMYFUNCTION("""COMPUTED_VALUE"""),"No")</f>
        <v>No</v>
      </c>
      <c r="R1234" s="1" t="str">
        <f>IFERROR(__xludf.DUMMYFUNCTION("""COMPUTED_VALUE"""),"This will be hard to do, but if it is the right company I would try")</f>
        <v>This will be hard to do, but if it is the right company I would try</v>
      </c>
      <c r="S1234" s="1"/>
    </row>
    <row r="1235">
      <c r="A1235" s="2">
        <f>IFERROR(__xludf.DUMMYFUNCTION("""COMPUTED_VALUE"""),45044.52090236111)</f>
        <v>45044.5209</v>
      </c>
      <c r="B1235" s="1" t="str">
        <f>IFERROR(__xludf.DUMMYFUNCTION("""COMPUTED_VALUE"""),"India")</f>
        <v>India</v>
      </c>
      <c r="C1235" s="1">
        <f>IFERROR(__xludf.DUMMYFUNCTION("""COMPUTED_VALUE"""),124001.0)</f>
        <v>124001</v>
      </c>
      <c r="D1235" s="1" t="str">
        <f>IFERROR(__xludf.DUMMYFUNCTION("""COMPUTED_VALUE"""),"Male")</f>
        <v>Male</v>
      </c>
      <c r="E1235" s="1" t="str">
        <f>IFERROR(__xludf.DUMMYFUNCTION("""COMPUTED_VALUE"""),"My Parents")</f>
        <v>My Parents</v>
      </c>
      <c r="F1235" s="1" t="str">
        <f>IFERROR(__xludf.DUMMYFUNCTION("""COMPUTED_VALUE"""),"No I would not be pursuing Higher Education outside of India")</f>
        <v>No I would not be pursuing Higher Education outside of India</v>
      </c>
      <c r="G1235" s="1" t="str">
        <f>IFERROR(__xludf.DUMMYFUNCTION("""COMPUTED_VALUE"""),"Will work for 3 years or more")</f>
        <v>Will work for 3 years or more</v>
      </c>
      <c r="H1235" s="1" t="str">
        <f>IFERROR(__xludf.DUMMYFUNCTION("""COMPUTED_VALUE"""),"No")</f>
        <v>No</v>
      </c>
      <c r="I1235" s="1" t="str">
        <f>IFERROR(__xludf.DUMMYFUNCTION("""COMPUTED_VALUE"""),"Will NOT work for them")</f>
        <v>Will NOT work for them</v>
      </c>
      <c r="J1235" s="1">
        <f>IFERROR(__xludf.DUMMYFUNCTION("""COMPUTED_VALUE"""),7.0)</f>
        <v>7</v>
      </c>
      <c r="K1235" s="1" t="str">
        <f>IFERROR(__xludf.DUMMYFUNCTION("""COMPUTED_VALUE"""),"Hybrid Working Environment with more than 15 days a month at office")</f>
        <v>Hybrid Working Environment with more than 15 days a month at office</v>
      </c>
      <c r="L1235" s="1" t="str">
        <f>IFERROR(__xludf.DUMMYFUNCTION("""COMPUTED_VALUE"""),"Employer who appreciates learning and enables that environment")</f>
        <v>Employer who appreciates learning and enables that environment</v>
      </c>
      <c r="M123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35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35" s="1" t="str">
        <f>IFERROR(__xludf.DUMMYFUNCTION("""COMPUTED_VALUE"""),"Manager who sets goal and helps me achieve it")</f>
        <v>Manager who sets goal and helps me achieve it</v>
      </c>
      <c r="P1235" s="1" t="str">
        <f>IFERROR(__xludf.DUMMYFUNCTION("""COMPUTED_VALUE"""),"Work with 2 to 3 people in my team")</f>
        <v>Work with 2 to 3 people in my team</v>
      </c>
      <c r="Q1235" s="1" t="str">
        <f>IFERROR(__xludf.DUMMYFUNCTION("""COMPUTED_VALUE"""),"Yes, I Understand this is gonna happen everywhere")</f>
        <v>Yes, I Understand this is gonna happen everywhere</v>
      </c>
      <c r="R1235" s="1" t="str">
        <f>IFERROR(__xludf.DUMMYFUNCTION("""COMPUTED_VALUE"""),"This will be hard to do, but if it is the right company I would try")</f>
        <v>This will be hard to do, but if it is the right company I would try</v>
      </c>
      <c r="S1235" s="1"/>
    </row>
    <row r="1236">
      <c r="A1236" s="2">
        <f>IFERROR(__xludf.DUMMYFUNCTION("""COMPUTED_VALUE"""),45044.521148217595)</f>
        <v>45044.52115</v>
      </c>
      <c r="B1236" s="1" t="str">
        <f>IFERROR(__xludf.DUMMYFUNCTION("""COMPUTED_VALUE"""),"India")</f>
        <v>India</v>
      </c>
      <c r="C1236" s="1">
        <f>IFERROR(__xludf.DUMMYFUNCTION("""COMPUTED_VALUE"""),560100.0)</f>
        <v>560100</v>
      </c>
      <c r="D1236" s="1" t="str">
        <f>IFERROR(__xludf.DUMMYFUNCTION("""COMPUTED_VALUE"""),"Female")</f>
        <v>Female</v>
      </c>
      <c r="E1236" s="1" t="str">
        <f>IFERROR(__xludf.DUMMYFUNCTION("""COMPUTED_VALUE"""),"People who have changed the world for better")</f>
        <v>People who have changed the world for better</v>
      </c>
      <c r="F1236" s="1" t="str">
        <f>IFERROR(__xludf.DUMMYFUNCTION("""COMPUTED_VALUE"""),"No I would not be pursuing Higher Education outside of India")</f>
        <v>No I would not be pursuing Higher Education outside of India</v>
      </c>
      <c r="G1236" s="1" t="str">
        <f>IFERROR(__xludf.DUMMYFUNCTION("""COMPUTED_VALUE"""),"Will work for 3 years or more")</f>
        <v>Will work for 3 years or more</v>
      </c>
      <c r="H1236" s="1" t="str">
        <f>IFERROR(__xludf.DUMMYFUNCTION("""COMPUTED_VALUE"""),"No")</f>
        <v>No</v>
      </c>
      <c r="I1236" s="1" t="str">
        <f>IFERROR(__xludf.DUMMYFUNCTION("""COMPUTED_VALUE"""),"Will NOT work for them")</f>
        <v>Will NOT work for them</v>
      </c>
      <c r="J1236" s="1">
        <f>IFERROR(__xludf.DUMMYFUNCTION("""COMPUTED_VALUE"""),4.0)</f>
        <v>4</v>
      </c>
      <c r="K1236" s="1" t="str">
        <f>IFERROR(__xludf.DUMMYFUNCTION("""COMPUTED_VALUE"""),"Fully Remote with Options to travel as and when needed")</f>
        <v>Fully Remote with Options to travel as and when needed</v>
      </c>
      <c r="L1236" s="1" t="str">
        <f>IFERROR(__xludf.DUMMYFUNCTION("""COMPUTED_VALUE"""),"Employer who appreciates learning and enables that environment")</f>
        <v>Employer who appreciates learning and enables that environment</v>
      </c>
      <c r="M123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3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236" s="1" t="str">
        <f>IFERROR(__xludf.DUMMYFUNCTION("""COMPUTED_VALUE"""),"Manager who explains what is expected, sets a goal and helps achieve it")</f>
        <v>Manager who explains what is expected, sets a goal and helps achieve it</v>
      </c>
      <c r="P1236" s="1" t="str">
        <f>IFERROR(__xludf.DUMMYFUNCTION("""COMPUTED_VALUE"""),"Work with more than 10 people in my team")</f>
        <v>Work with more than 10 people in my team</v>
      </c>
      <c r="Q1236" s="1" t="str">
        <f>IFERROR(__xludf.DUMMYFUNCTION("""COMPUTED_VALUE"""),"Yes, I Understand this is gonna happen everywhere")</f>
        <v>Yes, I Understand this is gonna happen everywhere</v>
      </c>
      <c r="R1236" s="1" t="str">
        <f>IFERROR(__xludf.DUMMYFUNCTION("""COMPUTED_VALUE"""),"Will work for 7 years or more")</f>
        <v>Will work for 7 years or more</v>
      </c>
      <c r="S1236" s="1"/>
    </row>
    <row r="1237">
      <c r="A1237" s="2">
        <f>IFERROR(__xludf.DUMMYFUNCTION("""COMPUTED_VALUE"""),45044.52115230324)</f>
        <v>45044.52115</v>
      </c>
      <c r="B1237" s="1" t="str">
        <f>IFERROR(__xludf.DUMMYFUNCTION("""COMPUTED_VALUE"""),"India")</f>
        <v>India</v>
      </c>
      <c r="C1237" s="1">
        <f>IFERROR(__xludf.DUMMYFUNCTION("""COMPUTED_VALUE"""),390019.0)</f>
        <v>390019</v>
      </c>
      <c r="D1237" s="1" t="str">
        <f>IFERROR(__xludf.DUMMYFUNCTION("""COMPUTED_VALUE"""),"Female")</f>
        <v>Female</v>
      </c>
      <c r="E1237" s="1" t="str">
        <f>IFERROR(__xludf.DUMMYFUNCTION("""COMPUTED_VALUE"""),"My Parents")</f>
        <v>My Parents</v>
      </c>
      <c r="F1237" s="1" t="str">
        <f>IFERROR(__xludf.DUMMYFUNCTION("""COMPUTED_VALUE"""),"Yes, I will earn and do that")</f>
        <v>Yes, I will earn and do that</v>
      </c>
      <c r="G1237" s="1" t="str">
        <f>IFERROR(__xludf.DUMMYFUNCTION("""COMPUTED_VALUE"""),"Will work for 3 years or more")</f>
        <v>Will work for 3 years or more</v>
      </c>
      <c r="H1237" s="1" t="str">
        <f>IFERROR(__xludf.DUMMYFUNCTION("""COMPUTED_VALUE"""),"No")</f>
        <v>No</v>
      </c>
      <c r="I1237" s="1" t="str">
        <f>IFERROR(__xludf.DUMMYFUNCTION("""COMPUTED_VALUE"""),"Will NOT work for them")</f>
        <v>Will NOT work for them</v>
      </c>
      <c r="J1237" s="1">
        <f>IFERROR(__xludf.DUMMYFUNCTION("""COMPUTED_VALUE"""),5.0)</f>
        <v>5</v>
      </c>
      <c r="K1237" s="1" t="str">
        <f>IFERROR(__xludf.DUMMYFUNCTION("""COMPUTED_VALUE"""),"Fully Remote with Options to travel as and when needed")</f>
        <v>Fully Remote with Options to travel as and when needed</v>
      </c>
      <c r="L1237" s="1" t="str">
        <f>IFERROR(__xludf.DUMMYFUNCTION("""COMPUTED_VALUE"""),"Employer who appreciates learning and enables that environment")</f>
        <v>Employer who appreciates learning and enables that environment</v>
      </c>
      <c r="M123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237" s="1" t="str">
        <f>IFERROR(__xludf.DUMMYFUNCTION("""COMPUTED_VALUE"""),"Design and Creative strategy in any company, Manage and drive End-to-End Projects or Products, Work in a BPO setup for some well known client, Work as a freelancer and do my thing my way")</f>
        <v>Design and Creative strategy in any company, Manage and drive End-to-End Projects or Products, Work in a BPO setup for some well known client, Work as a freelancer and do my thing my way</v>
      </c>
      <c r="O1237" s="1" t="str">
        <f>IFERROR(__xludf.DUMMYFUNCTION("""COMPUTED_VALUE"""),"Manager who sets goal and helps me achieve it")</f>
        <v>Manager who sets goal and helps me achieve it</v>
      </c>
      <c r="P1237" s="1" t="str">
        <f>IFERROR(__xludf.DUMMYFUNCTION("""COMPUTED_VALUE"""),"Work with 5 to 6 people in my team")</f>
        <v>Work with 5 to 6 people in my team</v>
      </c>
      <c r="Q1237" s="1" t="str">
        <f>IFERROR(__xludf.DUMMYFUNCTION("""COMPUTED_VALUE"""),"Yes, I Understand this is gonna happen everywhere")</f>
        <v>Yes, I Understand this is gonna happen everywhere</v>
      </c>
      <c r="R1237" s="1" t="str">
        <f>IFERROR(__xludf.DUMMYFUNCTION("""COMPUTED_VALUE"""),"Will work for 7 years or more")</f>
        <v>Will work for 7 years or more</v>
      </c>
      <c r="S1237" s="1"/>
    </row>
    <row r="1238">
      <c r="A1238" s="2">
        <f>IFERROR(__xludf.DUMMYFUNCTION("""COMPUTED_VALUE"""),45044.521562152775)</f>
        <v>45044.52156</v>
      </c>
      <c r="B1238" s="1" t="str">
        <f>IFERROR(__xludf.DUMMYFUNCTION("""COMPUTED_VALUE"""),"India")</f>
        <v>India</v>
      </c>
      <c r="C1238" s="1">
        <f>IFERROR(__xludf.DUMMYFUNCTION("""COMPUTED_VALUE"""),110093.0)</f>
        <v>110093</v>
      </c>
      <c r="D1238" s="1" t="str">
        <f>IFERROR(__xludf.DUMMYFUNCTION("""COMPUTED_VALUE"""),"Male")</f>
        <v>Male</v>
      </c>
      <c r="E1238" s="1" t="str">
        <f>IFERROR(__xludf.DUMMYFUNCTION("""COMPUTED_VALUE"""),"People who have changed the world for better")</f>
        <v>People who have changed the world for better</v>
      </c>
      <c r="F1238" s="1" t="str">
        <f>IFERROR(__xludf.DUMMYFUNCTION("""COMPUTED_VALUE"""),"Yes, I will earn and do that")</f>
        <v>Yes, I will earn and do that</v>
      </c>
      <c r="G1238" s="1" t="str">
        <f>IFERROR(__xludf.DUMMYFUNCTION("""COMPUTED_VALUE"""),"Will work for 3 years or more")</f>
        <v>Will work for 3 years or more</v>
      </c>
      <c r="H1238" s="1" t="str">
        <f>IFERROR(__xludf.DUMMYFUNCTION("""COMPUTED_VALUE"""),"No")</f>
        <v>No</v>
      </c>
      <c r="I1238" s="1" t="str">
        <f>IFERROR(__xludf.DUMMYFUNCTION("""COMPUTED_VALUE"""),"Will NOT work for them")</f>
        <v>Will NOT work for them</v>
      </c>
      <c r="J1238" s="1">
        <f>IFERROR(__xludf.DUMMYFUNCTION("""COMPUTED_VALUE"""),5.0)</f>
        <v>5</v>
      </c>
      <c r="K1238" s="1" t="str">
        <f>IFERROR(__xludf.DUMMYFUNCTION("""COMPUTED_VALUE"""),"Every Day Office Environment")</f>
        <v>Every Day Office Environment</v>
      </c>
      <c r="L12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38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238" s="1" t="str">
        <f>IFERROR(__xludf.DUMMYFUNCTION("""COMPUTED_VALUE"""),"Manager who sets goal and helps me achieve it")</f>
        <v>Manager who sets goal and helps me achieve it</v>
      </c>
      <c r="P1238" s="1" t="str">
        <f>IFERROR(__xludf.DUMMYFUNCTION("""COMPUTED_VALUE"""),"Work with 5 to 6 people in my team")</f>
        <v>Work with 5 to 6 people in my team</v>
      </c>
      <c r="Q1238" s="1" t="str">
        <f>IFERROR(__xludf.DUMMYFUNCTION("""COMPUTED_VALUE"""),"Yes, I Understand this is gonna happen everywhere")</f>
        <v>Yes, I Understand this is gonna happen everywhere</v>
      </c>
      <c r="R1238" s="1" t="str">
        <f>IFERROR(__xludf.DUMMYFUNCTION("""COMPUTED_VALUE"""),"This will be hard to do, but if it is the right company I would try")</f>
        <v>This will be hard to do, but if it is the right company I would try</v>
      </c>
      <c r="S1238" s="1"/>
    </row>
    <row r="1239">
      <c r="A1239" s="2">
        <f>IFERROR(__xludf.DUMMYFUNCTION("""COMPUTED_VALUE"""),45044.525312488426)</f>
        <v>45044.52531</v>
      </c>
      <c r="B1239" s="1" t="str">
        <f>IFERROR(__xludf.DUMMYFUNCTION("""COMPUTED_VALUE"""),"India")</f>
        <v>India</v>
      </c>
      <c r="C1239" s="1">
        <f>IFERROR(__xludf.DUMMYFUNCTION("""COMPUTED_VALUE"""),411048.0)</f>
        <v>411048</v>
      </c>
      <c r="D1239" s="1" t="str">
        <f>IFERROR(__xludf.DUMMYFUNCTION("""COMPUTED_VALUE"""),"Male")</f>
        <v>Male</v>
      </c>
      <c r="E1239" s="1" t="str">
        <f>IFERROR(__xludf.DUMMYFUNCTION("""COMPUTED_VALUE"""),"My Parents")</f>
        <v>My Parents</v>
      </c>
      <c r="F1239" s="1" t="str">
        <f>IFERROR(__xludf.DUMMYFUNCTION("""COMPUTED_VALUE"""),"No I would not be pursuing Higher Education outside of India")</f>
        <v>No I would not be pursuing Higher Education outside of India</v>
      </c>
      <c r="G1239" s="1" t="str">
        <f>IFERROR(__xludf.DUMMYFUNCTION("""COMPUTED_VALUE"""),"Will work for 3 years or more")</f>
        <v>Will work for 3 years or more</v>
      </c>
      <c r="H1239" s="1" t="str">
        <f>IFERROR(__xludf.DUMMYFUNCTION("""COMPUTED_VALUE"""),"Yes")</f>
        <v>Yes</v>
      </c>
      <c r="I1239" s="1" t="str">
        <f>IFERROR(__xludf.DUMMYFUNCTION("""COMPUTED_VALUE"""),"Will work for them")</f>
        <v>Will work for them</v>
      </c>
      <c r="J1239" s="1">
        <f>IFERROR(__xludf.DUMMYFUNCTION("""COMPUTED_VALUE"""),8.0)</f>
        <v>8</v>
      </c>
      <c r="K1239" s="1" t="str">
        <f>IFERROR(__xludf.DUMMYFUNCTION("""COMPUTED_VALUE"""),"Hybrid Working Environment with more than 15 days a month at office")</f>
        <v>Hybrid Working Environment with more than 15 days a month at office</v>
      </c>
      <c r="L12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3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239" s="1" t="str">
        <f>IFERROR(__xludf.DUMMYFUNCTION("""COMPUTED_VALUE"""),"Teaching in any of the institutes/colleges/online or offline, Manage and drive End-to-End Projects or Products, Look deeply into Data and generate insights, An Artificial Intelligence Specialist / Talking to Robots")</f>
        <v>Teaching in any of the institutes/colleges/online or offline, Manage and drive End-to-End Projects or Products, Look deeply into Data and generate insights, An Artificial Intelligence Specialist / Talking to Robots</v>
      </c>
      <c r="O1239" s="1" t="str">
        <f>IFERROR(__xludf.DUMMYFUNCTION("""COMPUTED_VALUE"""),"Manager who explains what is expected, sets a goal and helps achieve it")</f>
        <v>Manager who explains what is expected, sets a goal and helps achieve it</v>
      </c>
      <c r="P1239" s="1" t="str">
        <f>IFERROR(__xludf.DUMMYFUNCTION("""COMPUTED_VALUE"""),"Work alone, Work with 5 to 6 people in my team")</f>
        <v>Work alone, Work with 5 to 6 people in my team</v>
      </c>
      <c r="Q1239" s="1" t="str">
        <f>IFERROR(__xludf.DUMMYFUNCTION("""COMPUTED_VALUE"""),"I have NO other choice")</f>
        <v>I have NO other choice</v>
      </c>
      <c r="R1239" s="1" t="str">
        <f>IFERROR(__xludf.DUMMYFUNCTION("""COMPUTED_VALUE"""),"Will work for 7 years or more")</f>
        <v>Will work for 7 years or more</v>
      </c>
      <c r="S1239" s="1"/>
    </row>
    <row r="1240">
      <c r="A1240" s="2">
        <f>IFERROR(__xludf.DUMMYFUNCTION("""COMPUTED_VALUE"""),45044.52683072917)</f>
        <v>45044.52683</v>
      </c>
      <c r="B1240" s="1" t="str">
        <f>IFERROR(__xludf.DUMMYFUNCTION("""COMPUTED_VALUE"""),"India")</f>
        <v>India</v>
      </c>
      <c r="C1240" s="1">
        <f>IFERROR(__xludf.DUMMYFUNCTION("""COMPUTED_VALUE"""),828105.0)</f>
        <v>828105</v>
      </c>
      <c r="D1240" s="1" t="str">
        <f>IFERROR(__xludf.DUMMYFUNCTION("""COMPUTED_VALUE"""),"Female")</f>
        <v>Female</v>
      </c>
      <c r="E1240" s="1" t="str">
        <f>IFERROR(__xludf.DUMMYFUNCTION("""COMPUTED_VALUE"""),"My Parents")</f>
        <v>My Parents</v>
      </c>
      <c r="F1240" s="1" t="str">
        <f>IFERROR(__xludf.DUMMYFUNCTION("""COMPUTED_VALUE"""),"Yes, I will earn and do that")</f>
        <v>Yes, I will earn and do that</v>
      </c>
      <c r="G1240" s="1" t="str">
        <f>IFERROR(__xludf.DUMMYFUNCTION("""COMPUTED_VALUE"""),"Will work for 3 years or more")</f>
        <v>Will work for 3 years or more</v>
      </c>
      <c r="H1240" s="1" t="str">
        <f>IFERROR(__xludf.DUMMYFUNCTION("""COMPUTED_VALUE"""),"Yes")</f>
        <v>Yes</v>
      </c>
      <c r="I1240" s="1" t="str">
        <f>IFERROR(__xludf.DUMMYFUNCTION("""COMPUTED_VALUE"""),"Will NOT work for them")</f>
        <v>Will NOT work for them</v>
      </c>
      <c r="J1240" s="1">
        <f>IFERROR(__xludf.DUMMYFUNCTION("""COMPUTED_VALUE"""),5.0)</f>
        <v>5</v>
      </c>
      <c r="K1240" s="1" t="str">
        <f>IFERROR(__xludf.DUMMYFUNCTION("""COMPUTED_VALUE"""),"Every Day Office Environment")</f>
        <v>Every Day Office Environment</v>
      </c>
      <c r="L1240" s="1" t="str">
        <f>IFERROR(__xludf.DUMMYFUNCTION("""COMPUTED_VALUE"""),"Employer who appreciates learning and enables that environment")</f>
        <v>Employer who appreciates learning and enables that environment</v>
      </c>
      <c r="M124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40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240" s="1" t="str">
        <f>IFERROR(__xludf.DUMMYFUNCTION("""COMPUTED_VALUE"""),"Manager who sets goal and helps me achieve it")</f>
        <v>Manager who sets goal and helps me achieve it</v>
      </c>
      <c r="P1240" s="1" t="str">
        <f>IFERROR(__xludf.DUMMYFUNCTION("""COMPUTED_VALUE"""),"Work with 2 to 3 people in my team")</f>
        <v>Work with 2 to 3 people in my team</v>
      </c>
      <c r="Q1240" s="1" t="str">
        <f>IFERROR(__xludf.DUMMYFUNCTION("""COMPUTED_VALUE"""),"Yes, I Understand this is gonna happen everywhere")</f>
        <v>Yes, I Understand this is gonna happen everywhere</v>
      </c>
      <c r="R1240" s="1" t="str">
        <f>IFERROR(__xludf.DUMMYFUNCTION("""COMPUTED_VALUE"""),"This will be hard to do, but if it is the right company I would try")</f>
        <v>This will be hard to do, but if it is the right company I would try</v>
      </c>
      <c r="S1240" s="1"/>
    </row>
    <row r="1241">
      <c r="A1241" s="2">
        <f>IFERROR(__xludf.DUMMYFUNCTION("""COMPUTED_VALUE"""),45044.52767954861)</f>
        <v>45044.52768</v>
      </c>
      <c r="B1241" s="1" t="str">
        <f>IFERROR(__xludf.DUMMYFUNCTION("""COMPUTED_VALUE"""),"India")</f>
        <v>India</v>
      </c>
      <c r="C1241" s="1">
        <f>IFERROR(__xludf.DUMMYFUNCTION("""COMPUTED_VALUE"""),244412.0)</f>
        <v>244412</v>
      </c>
      <c r="D1241" s="1" t="str">
        <f>IFERROR(__xludf.DUMMYFUNCTION("""COMPUTED_VALUE"""),"Male")</f>
        <v>Male</v>
      </c>
      <c r="E1241" s="1" t="str">
        <f>IFERROR(__xludf.DUMMYFUNCTION("""COMPUTED_VALUE"""),"People who have changed the world for better")</f>
        <v>People who have changed the world for better</v>
      </c>
      <c r="F1241" s="1" t="str">
        <f>IFERROR(__xludf.DUMMYFUNCTION("""COMPUTED_VALUE"""),"Yes, I will earn and do that")</f>
        <v>Yes, I will earn and do that</v>
      </c>
      <c r="G1241" s="1" t="str">
        <f>IFERROR(__xludf.DUMMYFUNCTION("""COMPUTED_VALUE"""),"This will be hard to do, but if it is the right company I would try")</f>
        <v>This will be hard to do, but if it is the right company I would try</v>
      </c>
      <c r="H1241" s="1" t="str">
        <f>IFERROR(__xludf.DUMMYFUNCTION("""COMPUTED_VALUE"""),"No")</f>
        <v>No</v>
      </c>
      <c r="I1241" s="1" t="str">
        <f>IFERROR(__xludf.DUMMYFUNCTION("""COMPUTED_VALUE"""),"Will NOT work for them")</f>
        <v>Will NOT work for them</v>
      </c>
      <c r="J1241" s="1">
        <f>IFERROR(__xludf.DUMMYFUNCTION("""COMPUTED_VALUE"""),2.0)</f>
        <v>2</v>
      </c>
      <c r="K1241" s="1" t="str">
        <f>IFERROR(__xludf.DUMMYFUNCTION("""COMPUTED_VALUE"""),"Fully Remote with Options to travel as and when needed")</f>
        <v>Fully Remote with Options to travel as and when needed</v>
      </c>
      <c r="L12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4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41" s="1" t="str">
        <f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1241" s="1" t="str">
        <f>IFERROR(__xludf.DUMMYFUNCTION("""COMPUTED_VALUE"""),"Manager who explains what is expected, sets a goal and helps achieve it")</f>
        <v>Manager who explains what is expected, sets a goal and helps achieve it</v>
      </c>
      <c r="P124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41" s="1" t="str">
        <f>IFERROR(__xludf.DUMMYFUNCTION("""COMPUTED_VALUE"""),"Yes, I Understand this is gonna happen everywhere")</f>
        <v>Yes, I Understand this is gonna happen everywhere</v>
      </c>
      <c r="R1241" s="1" t="str">
        <f>IFERROR(__xludf.DUMMYFUNCTION("""COMPUTED_VALUE"""),"This will be hard to do, but if it is the right company I would try")</f>
        <v>This will be hard to do, but if it is the right company I would try</v>
      </c>
      <c r="S1241" s="1"/>
    </row>
    <row r="1242">
      <c r="A1242" s="2">
        <f>IFERROR(__xludf.DUMMYFUNCTION("""COMPUTED_VALUE"""),45044.52917917824)</f>
        <v>45044.52918</v>
      </c>
      <c r="B1242" s="1" t="str">
        <f>IFERROR(__xludf.DUMMYFUNCTION("""COMPUTED_VALUE"""),"India")</f>
        <v>India</v>
      </c>
      <c r="C1242" s="1">
        <f>IFERROR(__xludf.DUMMYFUNCTION("""COMPUTED_VALUE"""),560047.0)</f>
        <v>560047</v>
      </c>
      <c r="D1242" s="1" t="str">
        <f>IFERROR(__xludf.DUMMYFUNCTION("""COMPUTED_VALUE"""),"Female")</f>
        <v>Female</v>
      </c>
      <c r="E1242" s="1" t="str">
        <f>IFERROR(__xludf.DUMMYFUNCTION("""COMPUTED_VALUE"""),"Influencers who had successful careers")</f>
        <v>Influencers who had successful careers</v>
      </c>
      <c r="F1242" s="1" t="str">
        <f>IFERROR(__xludf.DUMMYFUNCTION("""COMPUTED_VALUE"""),"Yes, I will earn and do that")</f>
        <v>Yes, I will earn and do that</v>
      </c>
      <c r="G1242" s="1" t="str">
        <f>IFERROR(__xludf.DUMMYFUNCTION("""COMPUTED_VALUE"""),"This will be hard to do, but if it is the right company I would try")</f>
        <v>This will be hard to do, but if it is the right company I would try</v>
      </c>
      <c r="H1242" s="1" t="str">
        <f>IFERROR(__xludf.DUMMYFUNCTION("""COMPUTED_VALUE"""),"No")</f>
        <v>No</v>
      </c>
      <c r="I1242" s="1" t="str">
        <f>IFERROR(__xludf.DUMMYFUNCTION("""COMPUTED_VALUE"""),"Will NOT work for them")</f>
        <v>Will NOT work for them</v>
      </c>
      <c r="J1242" s="1">
        <f>IFERROR(__xludf.DUMMYFUNCTION("""COMPUTED_VALUE"""),5.0)</f>
        <v>5</v>
      </c>
      <c r="K1242" s="1" t="str">
        <f>IFERROR(__xludf.DUMMYFUNCTION("""COMPUTED_VALUE"""),"Fully Remote with Options to travel as and when needed")</f>
        <v>Fully Remote with Options to travel as and when needed</v>
      </c>
      <c r="L1242" s="1" t="str">
        <f>IFERROR(__xludf.DUMMYFUNCTION("""COMPUTED_VALUE"""),"Employer who appreciates learning and enables that environment")</f>
        <v>Employer who appreciates learning and enables that environment</v>
      </c>
      <c r="M124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42" s="1" t="str">
        <f>IFERROR(__xludf.DUMMYFUNCTION("""COMPUTED_VALUE"""),"Design and Creative strategy in any company, Entrepreneur or Start Up, An Artificial Intelligence Specialist / Talking to Robots, Manufacturing / Oil and Gas/ Construction / Hard Physical Work related")</f>
        <v>Design and Creative strategy in any company, Entrepreneur or Start Up, An Artificial Intelligence Specialist / Talking to Robots, Manufacturing / Oil and Gas/ Construction / Hard Physical Work related</v>
      </c>
      <c r="O1242" s="1" t="str">
        <f>IFERROR(__xludf.DUMMYFUNCTION("""COMPUTED_VALUE"""),"Manager who sets goal and helps me achieve it")</f>
        <v>Manager who sets goal and helps me achieve it</v>
      </c>
      <c r="P1242" s="1" t="str">
        <f>IFERROR(__xludf.DUMMYFUNCTION("""COMPUTED_VALUE"""),"Work alone")</f>
        <v>Work alone</v>
      </c>
      <c r="Q1242" s="1" t="str">
        <f>IFERROR(__xludf.DUMMYFUNCTION("""COMPUTED_VALUE"""),"Yes, I Understand this is gonna happen everywhere")</f>
        <v>Yes, I Understand this is gonna happen everywhere</v>
      </c>
      <c r="R1242" s="1" t="str">
        <f>IFERROR(__xludf.DUMMYFUNCTION("""COMPUTED_VALUE"""),"This will be hard to do, but if it is the right company I would try")</f>
        <v>This will be hard to do, but if it is the right company I would try</v>
      </c>
      <c r="S1242" s="1"/>
    </row>
    <row r="1243">
      <c r="A1243" s="2">
        <f>IFERROR(__xludf.DUMMYFUNCTION("""COMPUTED_VALUE"""),45044.53025009259)</f>
        <v>45044.53025</v>
      </c>
      <c r="B1243" s="1" t="str">
        <f>IFERROR(__xludf.DUMMYFUNCTION("""COMPUTED_VALUE"""),"Others")</f>
        <v>Others</v>
      </c>
      <c r="C1243" s="1">
        <f>IFERROR(__xludf.DUMMYFUNCTION("""COMPUTED_VALUE"""),700032.0)</f>
        <v>700032</v>
      </c>
      <c r="D1243" s="1" t="str">
        <f>IFERROR(__xludf.DUMMYFUNCTION("""COMPUTED_VALUE"""),"Female")</f>
        <v>Female</v>
      </c>
      <c r="E1243" s="1" t="str">
        <f>IFERROR(__xludf.DUMMYFUNCTION("""COMPUTED_VALUE"""),"People who have changed the world for better")</f>
        <v>People who have changed the world for better</v>
      </c>
      <c r="F1243" s="1" t="str">
        <f>IFERROR(__xludf.DUMMYFUNCTION("""COMPUTED_VALUE"""),"No, But if someone could bare the cost I will")</f>
        <v>No, But if someone could bare the cost I will</v>
      </c>
      <c r="G1243" s="1" t="str">
        <f>IFERROR(__xludf.DUMMYFUNCTION("""COMPUTED_VALUE"""),"No way")</f>
        <v>No way</v>
      </c>
      <c r="H1243" s="1" t="str">
        <f>IFERROR(__xludf.DUMMYFUNCTION("""COMPUTED_VALUE"""),"Yes")</f>
        <v>Yes</v>
      </c>
      <c r="I1243" s="1" t="str">
        <f>IFERROR(__xludf.DUMMYFUNCTION("""COMPUTED_VALUE"""),"Will work for them")</f>
        <v>Will work for them</v>
      </c>
      <c r="J1243" s="1">
        <f>IFERROR(__xludf.DUMMYFUNCTION("""COMPUTED_VALUE"""),5.0)</f>
        <v>5</v>
      </c>
      <c r="K1243" s="1" t="str">
        <f>IFERROR(__xludf.DUMMYFUNCTION("""COMPUTED_VALUE"""),"Fully Remote with No option to visit offices")</f>
        <v>Fully Remote with No option to visit offices</v>
      </c>
      <c r="L1243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2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43" s="1" t="str">
        <f>IFERROR(__xludf.DUMMYFUNCTION("""COMPUTED_VALUE"""),"Work in a BPO setup for some well known client, Work as a freelancer and do my thing my way, An Artificial Intelligence Specialist / Talking to Robots, Manufacturing / Oil and Gas/ Construction / Hard Physical Work related")</f>
        <v>Work in a BPO setup for some well known client, Work as a freelancer and do my thing my way, An Artificial Intelligence Specialist / Talking to Robots, Manufacturing / Oil and Gas/ Construction / Hard Physical Work related</v>
      </c>
      <c r="O1243" s="1" t="str">
        <f>IFERROR(__xludf.DUMMYFUNCTION("""COMPUTED_VALUE"""),"Manager who sets goal and helps me achieve it")</f>
        <v>Manager who sets goal and helps me achieve it</v>
      </c>
      <c r="P1243" s="1" t="str">
        <f>IFERROR(__xludf.DUMMYFUNCTION("""COMPUTED_VALUE"""),"Work with more than 10 people in my team")</f>
        <v>Work with more than 10 people in my team</v>
      </c>
      <c r="Q1243" s="1" t="str">
        <f>IFERROR(__xludf.DUMMYFUNCTION("""COMPUTED_VALUE"""),"Yes")</f>
        <v>Yes</v>
      </c>
      <c r="R1243" s="1" t="str">
        <f>IFERROR(__xludf.DUMMYFUNCTION("""COMPUTED_VALUE"""),"Will work for 7 years or more")</f>
        <v>Will work for 7 years or more</v>
      </c>
      <c r="S1243" s="1"/>
    </row>
    <row r="1244">
      <c r="A1244" s="2">
        <f>IFERROR(__xludf.DUMMYFUNCTION("""COMPUTED_VALUE"""),45044.531928888886)</f>
        <v>45044.53193</v>
      </c>
      <c r="B1244" s="1" t="str">
        <f>IFERROR(__xludf.DUMMYFUNCTION("""COMPUTED_VALUE"""),"India")</f>
        <v>India</v>
      </c>
      <c r="C1244" s="1">
        <f>IFERROR(__xludf.DUMMYFUNCTION("""COMPUTED_VALUE"""),508210.0)</f>
        <v>508210</v>
      </c>
      <c r="D1244" s="1" t="str">
        <f>IFERROR(__xludf.DUMMYFUNCTION("""COMPUTED_VALUE"""),"Male")</f>
        <v>Male</v>
      </c>
      <c r="E1244" s="1" t="str">
        <f>IFERROR(__xludf.DUMMYFUNCTION("""COMPUTED_VALUE"""),"Influencers who had successful careers")</f>
        <v>Influencers who had successful careers</v>
      </c>
      <c r="F1244" s="1" t="str">
        <f>IFERROR(__xludf.DUMMYFUNCTION("""COMPUTED_VALUE"""),"No I would not be pursuing Higher Education outside of India")</f>
        <v>No I would not be pursuing Higher Education outside of India</v>
      </c>
      <c r="G1244" s="1" t="str">
        <f>IFERROR(__xludf.DUMMYFUNCTION("""COMPUTED_VALUE"""),"This will be hard to do, but if it is the right company I would try")</f>
        <v>This will be hard to do, but if it is the right company I would try</v>
      </c>
      <c r="H1244" s="1" t="str">
        <f>IFERROR(__xludf.DUMMYFUNCTION("""COMPUTED_VALUE"""),"No")</f>
        <v>No</v>
      </c>
      <c r="I1244" s="1" t="str">
        <f>IFERROR(__xludf.DUMMYFUNCTION("""COMPUTED_VALUE"""),"Will NOT work for them")</f>
        <v>Will NOT work for them</v>
      </c>
      <c r="J1244" s="1">
        <f>IFERROR(__xludf.DUMMYFUNCTION("""COMPUTED_VALUE"""),8.0)</f>
        <v>8</v>
      </c>
      <c r="K1244" s="1" t="str">
        <f>IFERROR(__xludf.DUMMYFUNCTION("""COMPUTED_VALUE"""),"Fully Remote with Options to travel as and when needed")</f>
        <v>Fully Remote with Options to travel as and when needed</v>
      </c>
      <c r="L12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44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244" s="1" t="str">
        <f>IFERROR(__xludf.DUMMYFUNCTION("""COMPUTED_VALUE"""),"Manager who explains what is expected, sets a goal and helps achieve it")</f>
        <v>Manager who explains what is expected, sets a goal and helps achieve it</v>
      </c>
      <c r="P1244" s="1" t="str">
        <f>IFERROR(__xludf.DUMMYFUNCTION("""COMPUTED_VALUE"""),"Work with 5 to 6 people in my team")</f>
        <v>Work with 5 to 6 people in my team</v>
      </c>
      <c r="Q1244" s="1" t="str">
        <f>IFERROR(__xludf.DUMMYFUNCTION("""COMPUTED_VALUE"""),"No")</f>
        <v>No</v>
      </c>
      <c r="R1244" s="1" t="str">
        <f>IFERROR(__xludf.DUMMYFUNCTION("""COMPUTED_VALUE"""),"No way")</f>
        <v>No way</v>
      </c>
      <c r="S1244" s="1"/>
    </row>
    <row r="1245">
      <c r="A1245" s="2">
        <f>IFERROR(__xludf.DUMMYFUNCTION("""COMPUTED_VALUE"""),45044.53272540509)</f>
        <v>45044.53273</v>
      </c>
      <c r="B1245" s="1" t="str">
        <f>IFERROR(__xludf.DUMMYFUNCTION("""COMPUTED_VALUE"""),"India")</f>
        <v>India</v>
      </c>
      <c r="C1245" s="1">
        <f>IFERROR(__xludf.DUMMYFUNCTION("""COMPUTED_VALUE"""),700006.0)</f>
        <v>700006</v>
      </c>
      <c r="D1245" s="1" t="str">
        <f>IFERROR(__xludf.DUMMYFUNCTION("""COMPUTED_VALUE"""),"Female")</f>
        <v>Female</v>
      </c>
      <c r="E1245" s="1" t="str">
        <f>IFERROR(__xludf.DUMMYFUNCTION("""COMPUTED_VALUE"""),"Influencers who had successful careers")</f>
        <v>Influencers who had successful careers</v>
      </c>
      <c r="F1245" s="1" t="str">
        <f>IFERROR(__xludf.DUMMYFUNCTION("""COMPUTED_VALUE"""),"No, But if someone could bare the cost I will")</f>
        <v>No, But if someone could bare the cost I will</v>
      </c>
      <c r="G1245" s="1" t="str">
        <f>IFERROR(__xludf.DUMMYFUNCTION("""COMPUTED_VALUE"""),"This will be hard to do, but if it is the right company I would try")</f>
        <v>This will be hard to do, but if it is the right company I would try</v>
      </c>
      <c r="H1245" s="1" t="str">
        <f>IFERROR(__xludf.DUMMYFUNCTION("""COMPUTED_VALUE"""),"Yes")</f>
        <v>Yes</v>
      </c>
      <c r="I1245" s="1" t="str">
        <f>IFERROR(__xludf.DUMMYFUNCTION("""COMPUTED_VALUE"""),"Will NOT work for them")</f>
        <v>Will NOT work for them</v>
      </c>
      <c r="J1245" s="1">
        <f>IFERROR(__xludf.DUMMYFUNCTION("""COMPUTED_VALUE"""),9.0)</f>
        <v>9</v>
      </c>
      <c r="K1245" s="1" t="str">
        <f>IFERROR(__xludf.DUMMYFUNCTION("""COMPUTED_VALUE"""),"Fully Remote with Options to travel as and when needed")</f>
        <v>Fully Remote with Options to travel as and when needed</v>
      </c>
      <c r="L1245" s="1" t="str">
        <f>IFERROR(__xludf.DUMMYFUNCTION("""COMPUTED_VALUE"""),"Employer who appreciates learning and enables that environment")</f>
        <v>Employer who appreciates learning and enables that environment</v>
      </c>
      <c r="M124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245" s="1" t="str">
        <f>IFERROR(__xludf.DUMMYFUNCTION("""COMPUTED_VALUE"""),"Design and Creative strategy in any company, Teaching in any of the institutes/colleges/online or offline, I Want to sell things/Sales, An Artificial Intelligence Specialist / Talking to Robots")</f>
        <v>Design and Creative strategy in any company, Teaching in any of the institutes/colleges/online or offline, I Want to sell things/Sales, An Artificial Intelligence Specialist / Talking to Robots</v>
      </c>
      <c r="O1245" s="1" t="str">
        <f>IFERROR(__xludf.DUMMYFUNCTION("""COMPUTED_VALUE"""),"Manager who clearly describes what she/he needs")</f>
        <v>Manager who clearly describes what she/he needs</v>
      </c>
      <c r="P1245" s="1" t="str">
        <f>IFERROR(__xludf.DUMMYFUNCTION("""COMPUTED_VALUE"""),"Work with 5 to 6 people in my team")</f>
        <v>Work with 5 to 6 people in my team</v>
      </c>
      <c r="Q1245" s="1" t="str">
        <f>IFERROR(__xludf.DUMMYFUNCTION("""COMPUTED_VALUE"""),"No")</f>
        <v>No</v>
      </c>
      <c r="R1245" s="1" t="str">
        <f>IFERROR(__xludf.DUMMYFUNCTION("""COMPUTED_VALUE"""),"This will be hard to do, but if it is the right company I would try")</f>
        <v>This will be hard to do, but if it is the right company I would try</v>
      </c>
      <c r="S1245" s="1"/>
    </row>
    <row r="1246">
      <c r="A1246" s="2">
        <f>IFERROR(__xludf.DUMMYFUNCTION("""COMPUTED_VALUE"""),45044.53499201389)</f>
        <v>45044.53499</v>
      </c>
      <c r="B1246" s="1" t="str">
        <f>IFERROR(__xludf.DUMMYFUNCTION("""COMPUTED_VALUE"""),"India")</f>
        <v>India</v>
      </c>
      <c r="C1246" s="1">
        <f>IFERROR(__xludf.DUMMYFUNCTION("""COMPUTED_VALUE"""),637404.0)</f>
        <v>637404</v>
      </c>
      <c r="D1246" s="1" t="str">
        <f>IFERROR(__xludf.DUMMYFUNCTION("""COMPUTED_VALUE"""),"Female")</f>
        <v>Female</v>
      </c>
      <c r="E1246" s="1" t="str">
        <f>IFERROR(__xludf.DUMMYFUNCTION("""COMPUTED_VALUE"""),"Influencers who had successful careers")</f>
        <v>Influencers who had successful careers</v>
      </c>
      <c r="F1246" s="1" t="str">
        <f>IFERROR(__xludf.DUMMYFUNCTION("""COMPUTED_VALUE"""),"Yes, I will earn and do that")</f>
        <v>Yes, I will earn and do that</v>
      </c>
      <c r="G1246" s="1" t="str">
        <f>IFERROR(__xludf.DUMMYFUNCTION("""COMPUTED_VALUE"""),"This will be hard to do, but if it is the right company I would try")</f>
        <v>This will be hard to do, but if it is the right company I would try</v>
      </c>
      <c r="H1246" s="1" t="str">
        <f>IFERROR(__xludf.DUMMYFUNCTION("""COMPUTED_VALUE"""),"No")</f>
        <v>No</v>
      </c>
      <c r="I1246" s="1" t="str">
        <f>IFERROR(__xludf.DUMMYFUNCTION("""COMPUTED_VALUE"""),"Will NOT work for them")</f>
        <v>Will NOT work for them</v>
      </c>
      <c r="J1246" s="1">
        <f>IFERROR(__xludf.DUMMYFUNCTION("""COMPUTED_VALUE"""),7.0)</f>
        <v>7</v>
      </c>
      <c r="K1246" s="1" t="str">
        <f>IFERROR(__xludf.DUMMYFUNCTION("""COMPUTED_VALUE"""),"Hybrid Working Environment with less than 3 days a month at office")</f>
        <v>Hybrid Working Environment with less than 3 days a month at office</v>
      </c>
      <c r="L1246" s="1" t="str">
        <f>IFERROR(__xludf.DUMMYFUNCTION("""COMPUTED_VALUE"""),"Employer who appreciates learning and enables that environment")</f>
        <v>Employer who appreciates learning and enables that environment</v>
      </c>
      <c r="M124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46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246" s="1" t="str">
        <f>IFERROR(__xludf.DUMMYFUNCTION("""COMPUTED_VALUE"""),"Manager who explains what is expected, sets a goal and helps achieve it")</f>
        <v>Manager who explains what is expected, sets a goal and helps achieve it</v>
      </c>
      <c r="P1246" s="1" t="str">
        <f>IFERROR(__xludf.DUMMYFUNCTION("""COMPUTED_VALUE"""),"Work with more than 10 people in my team")</f>
        <v>Work with more than 10 people in my team</v>
      </c>
      <c r="Q1246" s="1" t="str">
        <f>IFERROR(__xludf.DUMMYFUNCTION("""COMPUTED_VALUE"""),"Yes, I Understand this is gonna happen everywhere")</f>
        <v>Yes, I Understand this is gonna happen everywhere</v>
      </c>
      <c r="R1246" s="1" t="str">
        <f>IFERROR(__xludf.DUMMYFUNCTION("""COMPUTED_VALUE"""),"No way")</f>
        <v>No way</v>
      </c>
      <c r="S1246" s="1"/>
    </row>
    <row r="1247">
      <c r="A1247" s="2">
        <f>IFERROR(__xludf.DUMMYFUNCTION("""COMPUTED_VALUE"""),45044.53532577546)</f>
        <v>45044.53533</v>
      </c>
      <c r="B1247" s="1" t="str">
        <f>IFERROR(__xludf.DUMMYFUNCTION("""COMPUTED_VALUE"""),"India")</f>
        <v>India</v>
      </c>
      <c r="C1247" s="1">
        <f>IFERROR(__xludf.DUMMYFUNCTION("""COMPUTED_VALUE"""),854305.0)</f>
        <v>854305</v>
      </c>
      <c r="D1247" s="1" t="str">
        <f>IFERROR(__xludf.DUMMYFUNCTION("""COMPUTED_VALUE"""),"Male")</f>
        <v>Male</v>
      </c>
      <c r="E1247" s="1" t="str">
        <f>IFERROR(__xludf.DUMMYFUNCTION("""COMPUTED_VALUE"""),"People from my circle, but not family members")</f>
        <v>People from my circle, but not family members</v>
      </c>
      <c r="F1247" s="1" t="str">
        <f>IFERROR(__xludf.DUMMYFUNCTION("""COMPUTED_VALUE"""),"Yes, I will earn and do that")</f>
        <v>Yes, I will earn and do that</v>
      </c>
      <c r="G1247" s="1" t="str">
        <f>IFERROR(__xludf.DUMMYFUNCTION("""COMPUTED_VALUE"""),"This will be hard to do, but if it is the right company I would try")</f>
        <v>This will be hard to do, but if it is the right company I would try</v>
      </c>
      <c r="H1247" s="1" t="str">
        <f>IFERROR(__xludf.DUMMYFUNCTION("""COMPUTED_VALUE"""),"No")</f>
        <v>No</v>
      </c>
      <c r="I1247" s="1" t="str">
        <f>IFERROR(__xludf.DUMMYFUNCTION("""COMPUTED_VALUE"""),"Will work for them")</f>
        <v>Will work for them</v>
      </c>
      <c r="J1247" s="1">
        <f>IFERROR(__xludf.DUMMYFUNCTION("""COMPUTED_VALUE"""),7.0)</f>
        <v>7</v>
      </c>
      <c r="K1247" s="1" t="str">
        <f>IFERROR(__xludf.DUMMYFUNCTION("""COMPUTED_VALUE"""),"Hybrid Working Environment with more than 15 days a month at office")</f>
        <v>Hybrid Working Environment with more than 15 days a month at office</v>
      </c>
      <c r="L12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4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47" s="1" t="str">
        <f>IFERROR(__xludf.DUMMYFUNCTION("""COMPUTED_VALUE"""),"Manage and drive End-to-End Projects or Products, Build and develop a Team, Look deeply into Data and generate insights, An Artificial Intelligence Specialist / Talking to Robots")</f>
        <v>Manage and drive End-to-End Projects or Products, Build and develop a Team, Look deeply into Data and generate insights, An Artificial Intelligence Specialist / Talking to Robots</v>
      </c>
      <c r="O1247" s="1" t="str">
        <f>IFERROR(__xludf.DUMMYFUNCTION("""COMPUTED_VALUE"""),"Manager who clearly describes what she/he needs")</f>
        <v>Manager who clearly describes what she/he needs</v>
      </c>
      <c r="P1247" s="1" t="str">
        <f>IFERROR(__xludf.DUMMYFUNCTION("""COMPUTED_VALUE"""),"Work with 5 to 6 people in my team")</f>
        <v>Work with 5 to 6 people in my team</v>
      </c>
      <c r="Q1247" s="1" t="str">
        <f>IFERROR(__xludf.DUMMYFUNCTION("""COMPUTED_VALUE"""),"Yes")</f>
        <v>Yes</v>
      </c>
      <c r="R1247" s="1" t="str">
        <f>IFERROR(__xludf.DUMMYFUNCTION("""COMPUTED_VALUE"""),"No way")</f>
        <v>No way</v>
      </c>
      <c r="S1247" s="1"/>
    </row>
    <row r="1248">
      <c r="A1248" s="2">
        <f>IFERROR(__xludf.DUMMYFUNCTION("""COMPUTED_VALUE"""),45044.53588258102)</f>
        <v>45044.53588</v>
      </c>
      <c r="B1248" s="1" t="str">
        <f>IFERROR(__xludf.DUMMYFUNCTION("""COMPUTED_VALUE"""),"India")</f>
        <v>India</v>
      </c>
      <c r="C1248" s="1">
        <f>IFERROR(__xludf.DUMMYFUNCTION("""COMPUTED_VALUE"""),221011.0)</f>
        <v>221011</v>
      </c>
      <c r="D1248" s="1" t="str">
        <f>IFERROR(__xludf.DUMMYFUNCTION("""COMPUTED_VALUE"""),"Male")</f>
        <v>Male</v>
      </c>
      <c r="E1248" s="1" t="str">
        <f>IFERROR(__xludf.DUMMYFUNCTION("""COMPUTED_VALUE"""),"My Parents")</f>
        <v>My Parents</v>
      </c>
      <c r="F1248" s="1" t="str">
        <f>IFERROR(__xludf.DUMMYFUNCTION("""COMPUTED_VALUE"""),"Yes, I will earn and do that")</f>
        <v>Yes, I will earn and do that</v>
      </c>
      <c r="G1248" s="1" t="str">
        <f>IFERROR(__xludf.DUMMYFUNCTION("""COMPUTED_VALUE"""),"Will work for 3 years or more")</f>
        <v>Will work for 3 years or more</v>
      </c>
      <c r="H1248" s="1" t="str">
        <f>IFERROR(__xludf.DUMMYFUNCTION("""COMPUTED_VALUE"""),"Yes")</f>
        <v>Yes</v>
      </c>
      <c r="I1248" s="1" t="str">
        <f>IFERROR(__xludf.DUMMYFUNCTION("""COMPUTED_VALUE"""),"Will work for them")</f>
        <v>Will work for them</v>
      </c>
      <c r="J1248" s="1">
        <f>IFERROR(__xludf.DUMMYFUNCTION("""COMPUTED_VALUE"""),8.0)</f>
        <v>8</v>
      </c>
      <c r="K1248" s="1" t="str">
        <f>IFERROR(__xludf.DUMMYFUNCTION("""COMPUTED_VALUE"""),"Every Day Office Environment")</f>
        <v>Every Day Office Environment</v>
      </c>
      <c r="L1248" s="1" t="str">
        <f>IFERROR(__xludf.DUMMYFUNCTION("""COMPUTED_VALUE"""),"Employer who rewards learning and enables that environment")</f>
        <v>Employer who rewards learning and enables that environment</v>
      </c>
      <c r="M124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248" s="1" t="str">
        <f>IFERROR(__xludf.DUMMYFUNCTION("""COMPUTED_VALUE"""),"Teaching in any of the institutes/colleges/online or offline, Business Operations in any organization, Look deeply into Data and generate insights, Become a content Creator in some platform")</f>
        <v>Teaching in any of the institutes/colleges/online or offline, Business Operations in any organization, Look deeply into Data and generate insights, Become a content Creator in some platform</v>
      </c>
      <c r="O1248" s="1" t="str">
        <f>IFERROR(__xludf.DUMMYFUNCTION("""COMPUTED_VALUE"""),"Manager who explains what is expected, sets a goal and helps achieve it")</f>
        <v>Manager who explains what is expected, sets a goal and helps achieve it</v>
      </c>
      <c r="P1248" s="1" t="str">
        <f>IFERROR(__xludf.DUMMYFUNCTION("""COMPUTED_VALUE"""),"Work with 5 to 6 people in my team")</f>
        <v>Work with 5 to 6 people in my team</v>
      </c>
      <c r="Q1248" s="1" t="str">
        <f>IFERROR(__xludf.DUMMYFUNCTION("""COMPUTED_VALUE"""),"Yes, I Understand this is gonna happen everywhere")</f>
        <v>Yes, I Understand this is gonna happen everywhere</v>
      </c>
      <c r="R1248" s="1" t="str">
        <f>IFERROR(__xludf.DUMMYFUNCTION("""COMPUTED_VALUE"""),"This will be hard to do, but if it is the right company I would try")</f>
        <v>This will be hard to do, but if it is the right company I would try</v>
      </c>
      <c r="S1248" s="1"/>
    </row>
    <row r="1249">
      <c r="A1249" s="2">
        <f>IFERROR(__xludf.DUMMYFUNCTION("""COMPUTED_VALUE"""),45044.536861898145)</f>
        <v>45044.53686</v>
      </c>
      <c r="B1249" s="1" t="str">
        <f>IFERROR(__xludf.DUMMYFUNCTION("""COMPUTED_VALUE"""),"India")</f>
        <v>India</v>
      </c>
      <c r="C1249" s="1">
        <f>IFERROR(__xludf.DUMMYFUNCTION("""COMPUTED_VALUE"""),91.0)</f>
        <v>91</v>
      </c>
      <c r="D1249" s="1" t="str">
        <f>IFERROR(__xludf.DUMMYFUNCTION("""COMPUTED_VALUE"""),"Female")</f>
        <v>Female</v>
      </c>
      <c r="E1249" s="1" t="str">
        <f>IFERROR(__xludf.DUMMYFUNCTION("""COMPUTED_VALUE"""),"Social Media like LinkedIn")</f>
        <v>Social Media like LinkedIn</v>
      </c>
      <c r="F1249" s="1" t="str">
        <f>IFERROR(__xludf.DUMMYFUNCTION("""COMPUTED_VALUE"""),"Yes, I will earn and do that")</f>
        <v>Yes, I will earn and do that</v>
      </c>
      <c r="G1249" s="1" t="str">
        <f>IFERROR(__xludf.DUMMYFUNCTION("""COMPUTED_VALUE"""),"This will be hard to do, but if it is the right company I would try")</f>
        <v>This will be hard to do, but if it is the right company I would try</v>
      </c>
      <c r="H1249" s="1" t="str">
        <f>IFERROR(__xludf.DUMMYFUNCTION("""COMPUTED_VALUE"""),"No")</f>
        <v>No</v>
      </c>
      <c r="I1249" s="1" t="str">
        <f>IFERROR(__xludf.DUMMYFUNCTION("""COMPUTED_VALUE"""),"Will NOT work for them")</f>
        <v>Will NOT work for them</v>
      </c>
      <c r="J1249" s="1">
        <f>IFERROR(__xludf.DUMMYFUNCTION("""COMPUTED_VALUE"""),5.0)</f>
        <v>5</v>
      </c>
      <c r="K1249" s="1" t="str">
        <f>IFERROR(__xludf.DUMMYFUNCTION("""COMPUTED_VALUE"""),"Fully Remote with Options to travel as and when needed")</f>
        <v>Fully Remote with Options to travel as and when needed</v>
      </c>
      <c r="L1249" s="1" t="str">
        <f>IFERROR(__xludf.DUMMYFUNCTION("""COMPUTED_VALUE"""),"Employer who appreciates learning and enables that environment")</f>
        <v>Employer who appreciates learning and enables that environment</v>
      </c>
      <c r="M124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49" s="1" t="str">
        <f>IFERROR(__xludf.DUMMYFUNCTION("""COMPUTED_VALUE"""),"Teaching in any of the institutes/colleges/online or offline, Manage and drive End-to-End Projects or Products, Build and develop a Team, Entrepreneur or Start Up")</f>
        <v>Teaching in any of the institutes/colleges/online or offline, Manage and drive End-to-End Projects or Products, Build and develop a Team, Entrepreneur or Start Up</v>
      </c>
      <c r="O1249" s="1" t="str">
        <f>IFERROR(__xludf.DUMMYFUNCTION("""COMPUTED_VALUE"""),"Manager who sets goal and helps me achieve it")</f>
        <v>Manager who sets goal and helps me achieve it</v>
      </c>
      <c r="P1249" s="1" t="str">
        <f>IFERROR(__xludf.DUMMYFUNCTION("""COMPUTED_VALUE"""),"Work with 5 to 6 people in my team")</f>
        <v>Work with 5 to 6 people in my team</v>
      </c>
      <c r="Q1249" s="1" t="str">
        <f>IFERROR(__xludf.DUMMYFUNCTION("""COMPUTED_VALUE"""),"Yes, I Understand this is gonna happen everywhere")</f>
        <v>Yes, I Understand this is gonna happen everywhere</v>
      </c>
      <c r="R1249" s="1" t="str">
        <f>IFERROR(__xludf.DUMMYFUNCTION("""COMPUTED_VALUE"""),"This will be hard to do, but if it is the right company I would try")</f>
        <v>This will be hard to do, but if it is the right company I would try</v>
      </c>
      <c r="S1249" s="1"/>
    </row>
    <row r="1250">
      <c r="A1250" s="2">
        <f>IFERROR(__xludf.DUMMYFUNCTION("""COMPUTED_VALUE"""),45044.538229328704)</f>
        <v>45044.53823</v>
      </c>
      <c r="B1250" s="1" t="str">
        <f>IFERROR(__xludf.DUMMYFUNCTION("""COMPUTED_VALUE"""),"India")</f>
        <v>India</v>
      </c>
      <c r="C1250" s="1">
        <f>IFERROR(__xludf.DUMMYFUNCTION("""COMPUTED_VALUE"""),396436.0)</f>
        <v>396436</v>
      </c>
      <c r="D1250" s="1" t="str">
        <f>IFERROR(__xludf.DUMMYFUNCTION("""COMPUTED_VALUE"""),"Male")</f>
        <v>Male</v>
      </c>
      <c r="E1250" s="1" t="str">
        <f>IFERROR(__xludf.DUMMYFUNCTION("""COMPUTED_VALUE"""),"People who have changed the world for better")</f>
        <v>People who have changed the world for better</v>
      </c>
      <c r="F1250" s="1" t="str">
        <f>IFERROR(__xludf.DUMMYFUNCTION("""COMPUTED_VALUE"""),"Yes, I will earn and do that")</f>
        <v>Yes, I will earn and do that</v>
      </c>
      <c r="G1250" s="1" t="str">
        <f>IFERROR(__xludf.DUMMYFUNCTION("""COMPUTED_VALUE"""),"This will be hard to do, but if it is the right company I would try")</f>
        <v>This will be hard to do, but if it is the right company I would try</v>
      </c>
      <c r="H1250" s="1" t="str">
        <f>IFERROR(__xludf.DUMMYFUNCTION("""COMPUTED_VALUE"""),"No")</f>
        <v>No</v>
      </c>
      <c r="I1250" s="1" t="str">
        <f>IFERROR(__xludf.DUMMYFUNCTION("""COMPUTED_VALUE"""),"Will NOT work for them")</f>
        <v>Will NOT work for them</v>
      </c>
      <c r="J1250" s="1">
        <f>IFERROR(__xludf.DUMMYFUNCTION("""COMPUTED_VALUE"""),5.0)</f>
        <v>5</v>
      </c>
      <c r="K1250" s="1" t="str">
        <f>IFERROR(__xludf.DUMMYFUNCTION("""COMPUTED_VALUE"""),"Fully Remote with Options to travel as and when needed")</f>
        <v>Fully Remote with Options to travel as and when needed</v>
      </c>
      <c r="L12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50" s="1" t="str">
        <f>IFERROR(__xludf.DUMMYFUNCTION("""COMPUTED_VALUE"""),"Design and Creative strategy in any company, Teaching in any of the institutes/colleges/online or offline, Design and Develop amazing software, Work as a freelancer and do my thing my way")</f>
        <v>Design and Creative strategy in any company, Teaching in any of the institutes/colleges/online or offline, Design and Develop amazing software, Work as a freelancer and do my thing my way</v>
      </c>
      <c r="O1250" s="1" t="str">
        <f>IFERROR(__xludf.DUMMYFUNCTION("""COMPUTED_VALUE"""),"Manager who explains what is expected, sets a goal and helps achieve it")</f>
        <v>Manager who explains what is expected, sets a goal and helps achieve it</v>
      </c>
      <c r="P1250" s="1" t="str">
        <f>IFERROR(__xludf.DUMMYFUNCTION("""COMPUTED_VALUE"""),"Work with 2 to 3 people in my team")</f>
        <v>Work with 2 to 3 people in my team</v>
      </c>
      <c r="Q1250" s="1" t="str">
        <f>IFERROR(__xludf.DUMMYFUNCTION("""COMPUTED_VALUE"""),"Yes, I Understand this is gonna happen everywhere")</f>
        <v>Yes, I Understand this is gonna happen everywhere</v>
      </c>
      <c r="R1250" s="1" t="str">
        <f>IFERROR(__xludf.DUMMYFUNCTION("""COMPUTED_VALUE"""),"This will be hard to do, but if it is the right company I would try")</f>
        <v>This will be hard to do, but if it is the right company I would try</v>
      </c>
      <c r="S1250" s="1"/>
    </row>
    <row r="1251">
      <c r="A1251" s="2">
        <f>IFERROR(__xludf.DUMMYFUNCTION("""COMPUTED_VALUE"""),45044.54062939815)</f>
        <v>45044.54063</v>
      </c>
      <c r="B1251" s="1" t="str">
        <f>IFERROR(__xludf.DUMMYFUNCTION("""COMPUTED_VALUE"""),"India")</f>
        <v>India</v>
      </c>
      <c r="C1251" s="1">
        <f>IFERROR(__xludf.DUMMYFUNCTION("""COMPUTED_VALUE"""),533005.0)</f>
        <v>533005</v>
      </c>
      <c r="D1251" s="1" t="str">
        <f>IFERROR(__xludf.DUMMYFUNCTION("""COMPUTED_VALUE"""),"Female")</f>
        <v>Female</v>
      </c>
      <c r="E1251" s="1" t="str">
        <f>IFERROR(__xludf.DUMMYFUNCTION("""COMPUTED_VALUE"""),"Influencers who had successful careers")</f>
        <v>Influencers who had successful careers</v>
      </c>
      <c r="F1251" s="1" t="str">
        <f>IFERROR(__xludf.DUMMYFUNCTION("""COMPUTED_VALUE"""),"No I would not be pursuing Higher Education outside of India")</f>
        <v>No I would not be pursuing Higher Education outside of India</v>
      </c>
      <c r="G1251" s="1" t="str">
        <f>IFERROR(__xludf.DUMMYFUNCTION("""COMPUTED_VALUE"""),"This will be hard to do, but if it is the right company I would try")</f>
        <v>This will be hard to do, but if it is the right company I would try</v>
      </c>
      <c r="H1251" s="1" t="str">
        <f>IFERROR(__xludf.DUMMYFUNCTION("""COMPUTED_VALUE"""),"No")</f>
        <v>No</v>
      </c>
      <c r="I1251" s="1" t="str">
        <f>IFERROR(__xludf.DUMMYFUNCTION("""COMPUTED_VALUE"""),"Will work for them")</f>
        <v>Will work for them</v>
      </c>
      <c r="J1251" s="1">
        <f>IFERROR(__xludf.DUMMYFUNCTION("""COMPUTED_VALUE"""),8.0)</f>
        <v>8</v>
      </c>
      <c r="K1251" s="1" t="str">
        <f>IFERROR(__xludf.DUMMYFUNCTION("""COMPUTED_VALUE"""),"Hybrid Working Environment with less than 3 days a month at office")</f>
        <v>Hybrid Working Environment with less than 3 days a month at office</v>
      </c>
      <c r="L1251" s="1" t="str">
        <f>IFERROR(__xludf.DUMMYFUNCTION("""COMPUTED_VALUE"""),"Employer who appreciates learning and enables that environment")</f>
        <v>Employer who appreciates learning and enables that environment</v>
      </c>
      <c r="M12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51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251" s="1" t="str">
        <f>IFERROR(__xludf.DUMMYFUNCTION("""COMPUTED_VALUE"""),"Manager who sets goal and helps me achieve it")</f>
        <v>Manager who sets goal and helps me achieve it</v>
      </c>
      <c r="P1251" s="1" t="str">
        <f>IFERROR(__xludf.DUMMYFUNCTION("""COMPUTED_VALUE"""),"Work with 2 to 3 people in my team")</f>
        <v>Work with 2 to 3 people in my team</v>
      </c>
      <c r="Q1251" s="1" t="str">
        <f>IFERROR(__xludf.DUMMYFUNCTION("""COMPUTED_VALUE"""),"Yes, I Understand this is gonna happen everywhere")</f>
        <v>Yes, I Understand this is gonna happen everywhere</v>
      </c>
      <c r="R1251" s="1" t="str">
        <f>IFERROR(__xludf.DUMMYFUNCTION("""COMPUTED_VALUE"""),"This will be hard to do, but if it is the right company I would try")</f>
        <v>This will be hard to do, but if it is the right company I would try</v>
      </c>
      <c r="S1251" s="1"/>
    </row>
    <row r="1252">
      <c r="A1252" s="2">
        <f>IFERROR(__xludf.DUMMYFUNCTION("""COMPUTED_VALUE"""),45044.54156423611)</f>
        <v>45044.54156</v>
      </c>
      <c r="B1252" s="1" t="str">
        <f>IFERROR(__xludf.DUMMYFUNCTION("""COMPUTED_VALUE"""),"India")</f>
        <v>India</v>
      </c>
      <c r="C1252" s="1">
        <f>IFERROR(__xludf.DUMMYFUNCTION("""COMPUTED_VALUE"""),533005.0)</f>
        <v>533005</v>
      </c>
      <c r="D1252" s="1" t="str">
        <f>IFERROR(__xludf.DUMMYFUNCTION("""COMPUTED_VALUE"""),"Male")</f>
        <v>Male</v>
      </c>
      <c r="E1252" s="1" t="str">
        <f>IFERROR(__xludf.DUMMYFUNCTION("""COMPUTED_VALUE"""),"People from my circle, but not family members")</f>
        <v>People from my circle, but not family members</v>
      </c>
      <c r="F1252" s="1" t="str">
        <f>IFERROR(__xludf.DUMMYFUNCTION("""COMPUTED_VALUE"""),"No I would not be pursuing Higher Education outside of India")</f>
        <v>No I would not be pursuing Higher Education outside of India</v>
      </c>
      <c r="G1252" s="1" t="str">
        <f>IFERROR(__xludf.DUMMYFUNCTION("""COMPUTED_VALUE"""),"This will be hard to do, but if it is the right company I would try")</f>
        <v>This will be hard to do, but if it is the right company I would try</v>
      </c>
      <c r="H1252" s="1" t="str">
        <f>IFERROR(__xludf.DUMMYFUNCTION("""COMPUTED_VALUE"""),"No")</f>
        <v>No</v>
      </c>
      <c r="I1252" s="1" t="str">
        <f>IFERROR(__xludf.DUMMYFUNCTION("""COMPUTED_VALUE"""),"Will NOT work for them")</f>
        <v>Will NOT work for them</v>
      </c>
      <c r="J1252" s="1">
        <f>IFERROR(__xludf.DUMMYFUNCTION("""COMPUTED_VALUE"""),7.0)</f>
        <v>7</v>
      </c>
      <c r="K1252" s="1" t="str">
        <f>IFERROR(__xludf.DUMMYFUNCTION("""COMPUTED_VALUE"""),"Hybrid Working Environment with more than 15 days a month at office")</f>
        <v>Hybrid Working Environment with more than 15 days a month at office</v>
      </c>
      <c r="L1252" s="1" t="str">
        <f>IFERROR(__xludf.DUMMYFUNCTION("""COMPUTED_VALUE"""),"Employer who rewards learning and enables that environment")</f>
        <v>Employer who rewards learning and enables that environment</v>
      </c>
      <c r="M125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52" s="1" t="str">
        <f>IFERROR(__xludf.DUMMYFUNCTION("""COMPUTED_VALUE"""),"Manage and drive End-to-End Projects or Products, Look deeply into Data and generate insights, Work in a BPO setup for some well known client, Manufacturing / Oil and Gas/ Construction / Hard Physical Work related")</f>
        <v>Manage and drive End-to-End Projects or Products, Look deeply into Data and generate insights, Work in a BPO setup for some well known client, Manufacturing / Oil and Gas/ Construction / Hard Physical Work related</v>
      </c>
      <c r="O1252" s="1" t="str">
        <f>IFERROR(__xludf.DUMMYFUNCTION("""COMPUTED_VALUE"""),"Manager who explains what is expected, sets a goal and helps achieve it")</f>
        <v>Manager who explains what is expected, sets a goal and helps achieve it</v>
      </c>
      <c r="P1252" s="1" t="str">
        <f>IFERROR(__xludf.DUMMYFUNCTION("""COMPUTED_VALUE"""),"Work with 2 to 3 people in my team")</f>
        <v>Work with 2 to 3 people in my team</v>
      </c>
      <c r="Q1252" s="1" t="str">
        <f>IFERROR(__xludf.DUMMYFUNCTION("""COMPUTED_VALUE"""),"Yes, I Understand this is gonna happen everywhere")</f>
        <v>Yes, I Understand this is gonna happen everywhere</v>
      </c>
      <c r="R1252" s="1" t="str">
        <f>IFERROR(__xludf.DUMMYFUNCTION("""COMPUTED_VALUE"""),"This will be hard to do, but if it is the right company I would try")</f>
        <v>This will be hard to do, but if it is the right company I would try</v>
      </c>
      <c r="S1252" s="1"/>
    </row>
    <row r="1253">
      <c r="A1253" s="2">
        <f>IFERROR(__xludf.DUMMYFUNCTION("""COMPUTED_VALUE"""),45044.5416172338)</f>
        <v>45044.54162</v>
      </c>
      <c r="B1253" s="1" t="str">
        <f>IFERROR(__xludf.DUMMYFUNCTION("""COMPUTED_VALUE"""),"India")</f>
        <v>India</v>
      </c>
      <c r="C1253" s="1">
        <f>IFERROR(__xludf.DUMMYFUNCTION("""COMPUTED_VALUE"""),506167.0)</f>
        <v>506167</v>
      </c>
      <c r="D1253" s="1" t="str">
        <f>IFERROR(__xludf.DUMMYFUNCTION("""COMPUTED_VALUE"""),"Male")</f>
        <v>Male</v>
      </c>
      <c r="E1253" s="1" t="str">
        <f>IFERROR(__xludf.DUMMYFUNCTION("""COMPUTED_VALUE"""),"People from my circle, but not family members")</f>
        <v>People from my circle, but not family members</v>
      </c>
      <c r="F1253" s="1" t="str">
        <f>IFERROR(__xludf.DUMMYFUNCTION("""COMPUTED_VALUE"""),"No, But if someone could bare the cost I will")</f>
        <v>No, But if someone could bare the cost I will</v>
      </c>
      <c r="G1253" s="1" t="str">
        <f>IFERROR(__xludf.DUMMYFUNCTION("""COMPUTED_VALUE"""),"This will be hard to do, but if it is the right company I would try")</f>
        <v>This will be hard to do, but if it is the right company I would try</v>
      </c>
      <c r="H1253" s="1" t="str">
        <f>IFERROR(__xludf.DUMMYFUNCTION("""COMPUTED_VALUE"""),"No")</f>
        <v>No</v>
      </c>
      <c r="I1253" s="1" t="str">
        <f>IFERROR(__xludf.DUMMYFUNCTION("""COMPUTED_VALUE"""),"Will NOT work for them")</f>
        <v>Will NOT work for them</v>
      </c>
      <c r="J1253" s="1">
        <f>IFERROR(__xludf.DUMMYFUNCTION("""COMPUTED_VALUE"""),4.0)</f>
        <v>4</v>
      </c>
      <c r="K1253" s="1" t="str">
        <f>IFERROR(__xludf.DUMMYFUNCTION("""COMPUTED_VALUE"""),"Hybrid Working Environment with more than 15 days a month at office")</f>
        <v>Hybrid Working Environment with more than 15 days a month at office</v>
      </c>
      <c r="L12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5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53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1253" s="1" t="str">
        <f>IFERROR(__xludf.DUMMYFUNCTION("""COMPUTED_VALUE"""),"Manager who explains what is expected, sets a goal and helps achieve it")</f>
        <v>Manager who explains what is expected, sets a goal and helps achieve it</v>
      </c>
      <c r="P1253" s="1" t="str">
        <f>IFERROR(__xludf.DUMMYFUNCTION("""COMPUTED_VALUE"""),"Work with 5 to 6 people in my team")</f>
        <v>Work with 5 to 6 people in my team</v>
      </c>
      <c r="Q1253" s="1" t="str">
        <f>IFERROR(__xludf.DUMMYFUNCTION("""COMPUTED_VALUE"""),"Yes, I Understand this is gonna happen everywhere")</f>
        <v>Yes, I Understand this is gonna happen everywhere</v>
      </c>
      <c r="R1253" s="1" t="str">
        <f>IFERROR(__xludf.DUMMYFUNCTION("""COMPUTED_VALUE"""),"This will be hard to do, but if it is the right company I would try")</f>
        <v>This will be hard to do, but if it is the right company I would try</v>
      </c>
      <c r="S1253" s="1"/>
    </row>
    <row r="1254">
      <c r="A1254" s="2">
        <f>IFERROR(__xludf.DUMMYFUNCTION("""COMPUTED_VALUE"""),45044.54173229166)</f>
        <v>45044.54173</v>
      </c>
      <c r="B1254" s="1" t="str">
        <f>IFERROR(__xludf.DUMMYFUNCTION("""COMPUTED_VALUE"""),"India")</f>
        <v>India</v>
      </c>
      <c r="C1254" s="1">
        <f>IFERROR(__xludf.DUMMYFUNCTION("""COMPUTED_VALUE"""),611001.0)</f>
        <v>611001</v>
      </c>
      <c r="D1254" s="1" t="str">
        <f>IFERROR(__xludf.DUMMYFUNCTION("""COMPUTED_VALUE"""),"Female")</f>
        <v>Female</v>
      </c>
      <c r="E1254" s="1" t="str">
        <f>IFERROR(__xludf.DUMMYFUNCTION("""COMPUTED_VALUE"""),"Social Media like LinkedIn")</f>
        <v>Social Media like LinkedIn</v>
      </c>
      <c r="F1254" s="1" t="str">
        <f>IFERROR(__xludf.DUMMYFUNCTION("""COMPUTED_VALUE"""),"Yes, I will earn and do that")</f>
        <v>Yes, I will earn and do that</v>
      </c>
      <c r="G1254" s="1" t="str">
        <f>IFERROR(__xludf.DUMMYFUNCTION("""COMPUTED_VALUE"""),"This will be hard to do, but if it is the right company I would try")</f>
        <v>This will be hard to do, but if it is the right company I would try</v>
      </c>
      <c r="H1254" s="1" t="str">
        <f>IFERROR(__xludf.DUMMYFUNCTION("""COMPUTED_VALUE"""),"Yes")</f>
        <v>Yes</v>
      </c>
      <c r="I1254" s="1" t="str">
        <f>IFERROR(__xludf.DUMMYFUNCTION("""COMPUTED_VALUE"""),"Will NOT work for them")</f>
        <v>Will NOT work for them</v>
      </c>
      <c r="J1254" s="1">
        <f>IFERROR(__xludf.DUMMYFUNCTION("""COMPUTED_VALUE"""),3.0)</f>
        <v>3</v>
      </c>
      <c r="K1254" s="1" t="str">
        <f>IFERROR(__xludf.DUMMYFUNCTION("""COMPUTED_VALUE"""),"Hybrid Working Environment with more than 15 days a month at office")</f>
        <v>Hybrid Working Environment with more than 15 days a month at office</v>
      </c>
      <c r="L125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25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54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254" s="1" t="str">
        <f>IFERROR(__xludf.DUMMYFUNCTION("""COMPUTED_VALUE"""),"Manager who sets targets and expects me to achieve it")</f>
        <v>Manager who sets targets and expects me to achieve it</v>
      </c>
      <c r="P1254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54" s="1" t="str">
        <f>IFERROR(__xludf.DUMMYFUNCTION("""COMPUTED_VALUE"""),"No")</f>
        <v>No</v>
      </c>
      <c r="R1254" s="1" t="str">
        <f>IFERROR(__xludf.DUMMYFUNCTION("""COMPUTED_VALUE"""),"This will be hard to do, but if it is the right company I would try")</f>
        <v>This will be hard to do, but if it is the right company I would try</v>
      </c>
      <c r="S1254" s="1"/>
    </row>
    <row r="1255">
      <c r="A1255" s="2">
        <f>IFERROR(__xludf.DUMMYFUNCTION("""COMPUTED_VALUE"""),45044.54469958333)</f>
        <v>45044.5447</v>
      </c>
      <c r="B1255" s="1" t="str">
        <f>IFERROR(__xludf.DUMMYFUNCTION("""COMPUTED_VALUE"""),"India")</f>
        <v>India</v>
      </c>
      <c r="C1255" s="1">
        <f>IFERROR(__xludf.DUMMYFUNCTION("""COMPUTED_VALUE"""),324005.0)</f>
        <v>324005</v>
      </c>
      <c r="D1255" s="1" t="str">
        <f>IFERROR(__xludf.DUMMYFUNCTION("""COMPUTED_VALUE"""),"Male")</f>
        <v>Male</v>
      </c>
      <c r="E1255" s="1" t="str">
        <f>IFERROR(__xludf.DUMMYFUNCTION("""COMPUTED_VALUE"""),"People from my circle, but not family members")</f>
        <v>People from my circle, but not family members</v>
      </c>
      <c r="F1255" s="1" t="str">
        <f>IFERROR(__xludf.DUMMYFUNCTION("""COMPUTED_VALUE"""),"No, But if someone could bare the cost I will")</f>
        <v>No, But if someone could bare the cost I will</v>
      </c>
      <c r="G1255" s="1" t="str">
        <f>IFERROR(__xludf.DUMMYFUNCTION("""COMPUTED_VALUE"""),"This will be hard to do, but if it is the right company I would try")</f>
        <v>This will be hard to do, but if it is the right company I would try</v>
      </c>
      <c r="H1255" s="1" t="str">
        <f>IFERROR(__xludf.DUMMYFUNCTION("""COMPUTED_VALUE"""),"No")</f>
        <v>No</v>
      </c>
      <c r="I1255" s="1" t="str">
        <f>IFERROR(__xludf.DUMMYFUNCTION("""COMPUTED_VALUE"""),"Will NOT work for them")</f>
        <v>Will NOT work for them</v>
      </c>
      <c r="J1255" s="1">
        <f>IFERROR(__xludf.DUMMYFUNCTION("""COMPUTED_VALUE"""),7.0)</f>
        <v>7</v>
      </c>
      <c r="K1255" s="1" t="str">
        <f>IFERROR(__xludf.DUMMYFUNCTION("""COMPUTED_VALUE"""),"Hybrid Working Environment with more than 15 days a month at office")</f>
        <v>Hybrid Working Environment with more than 15 days a month at office</v>
      </c>
      <c r="L12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5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55" s="1" t="str">
        <f>IFERROR(__xludf.DUMMYFUNCTION("""COMPUTED_VALUE"""),"Teaching in any of the institutes/colleges/online or offline, Business Operations in any organization, Look deeply into Data and generate insights, Become a content Creator in some platform")</f>
        <v>Teaching in any of the institutes/colleges/online or offline, Business Operations in any organization, Look deeply into Data and generate insights, Become a content Creator in some platform</v>
      </c>
      <c r="O1255" s="1" t="str">
        <f>IFERROR(__xludf.DUMMYFUNCTION("""COMPUTED_VALUE"""),"Manager who explains what is expected, sets a goal and helps achieve it")</f>
        <v>Manager who explains what is expected, sets a goal and helps achieve it</v>
      </c>
      <c r="P1255" s="1" t="str">
        <f>IFERROR(__xludf.DUMMYFUNCTION("""COMPUTED_VALUE"""),"Work with 2 to 3 people in my team")</f>
        <v>Work with 2 to 3 people in my team</v>
      </c>
      <c r="Q1255" s="1" t="str">
        <f>IFERROR(__xludf.DUMMYFUNCTION("""COMPUTED_VALUE"""),"Yes, I Understand this is gonna happen everywhere")</f>
        <v>Yes, I Understand this is gonna happen everywhere</v>
      </c>
      <c r="R1255" s="1" t="str">
        <f>IFERROR(__xludf.DUMMYFUNCTION("""COMPUTED_VALUE"""),"No way")</f>
        <v>No way</v>
      </c>
      <c r="S1255" s="1"/>
    </row>
    <row r="1256">
      <c r="A1256" s="2">
        <f>IFERROR(__xludf.DUMMYFUNCTION("""COMPUTED_VALUE"""),45044.548194375)</f>
        <v>45044.54819</v>
      </c>
      <c r="B1256" s="1" t="str">
        <f>IFERROR(__xludf.DUMMYFUNCTION("""COMPUTED_VALUE"""),"India")</f>
        <v>India</v>
      </c>
      <c r="C1256" s="1">
        <f>IFERROR(__xludf.DUMMYFUNCTION("""COMPUTED_VALUE"""),411057.0)</f>
        <v>411057</v>
      </c>
      <c r="D1256" s="1" t="str">
        <f>IFERROR(__xludf.DUMMYFUNCTION("""COMPUTED_VALUE"""),"Male")</f>
        <v>Male</v>
      </c>
      <c r="E1256" s="1" t="str">
        <f>IFERROR(__xludf.DUMMYFUNCTION("""COMPUTED_VALUE"""),"People who have changed the world for better")</f>
        <v>People who have changed the world for better</v>
      </c>
      <c r="F1256" s="1" t="str">
        <f>IFERROR(__xludf.DUMMYFUNCTION("""COMPUTED_VALUE"""),"No I would not be pursuing Higher Education outside of India")</f>
        <v>No I would not be pursuing Higher Education outside of India</v>
      </c>
      <c r="G1256" s="1" t="str">
        <f>IFERROR(__xludf.DUMMYFUNCTION("""COMPUTED_VALUE"""),"This will be hard to do, but if it is the right company I would try")</f>
        <v>This will be hard to do, but if it is the right company I would try</v>
      </c>
      <c r="H1256" s="1" t="str">
        <f>IFERROR(__xludf.DUMMYFUNCTION("""COMPUTED_VALUE"""),"No")</f>
        <v>No</v>
      </c>
      <c r="I1256" s="1" t="str">
        <f>IFERROR(__xludf.DUMMYFUNCTION("""COMPUTED_VALUE"""),"Will NOT work for them")</f>
        <v>Will NOT work for them</v>
      </c>
      <c r="J1256" s="1">
        <f>IFERROR(__xludf.DUMMYFUNCTION("""COMPUTED_VALUE"""),7.0)</f>
        <v>7</v>
      </c>
      <c r="K1256" s="1" t="str">
        <f>IFERROR(__xludf.DUMMYFUNCTION("""COMPUTED_VALUE"""),"Fully Remote with Options to travel as and when needed")</f>
        <v>Fully Remote with Options to travel as and when needed</v>
      </c>
      <c r="L1256" s="1" t="str">
        <f>IFERROR(__xludf.DUMMYFUNCTION("""COMPUTED_VALUE"""),"Employer who rewards learning and enables that environment")</f>
        <v>Employer who rewards learning and enables that environment</v>
      </c>
      <c r="M125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5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256" s="1" t="str">
        <f>IFERROR(__xludf.DUMMYFUNCTION("""COMPUTED_VALUE"""),"Manager who clearly describes what she/he needs")</f>
        <v>Manager who clearly describes what she/he needs</v>
      </c>
      <c r="P1256" s="1" t="str">
        <f>IFERROR(__xludf.DUMMYFUNCTION("""COMPUTED_VALUE"""),"Work with 5 to 6 people in my team")</f>
        <v>Work with 5 to 6 people in my team</v>
      </c>
      <c r="Q1256" s="1" t="str">
        <f>IFERROR(__xludf.DUMMYFUNCTION("""COMPUTED_VALUE"""),"No")</f>
        <v>No</v>
      </c>
      <c r="R1256" s="1" t="str">
        <f>IFERROR(__xludf.DUMMYFUNCTION("""COMPUTED_VALUE"""),"This will be hard to do, but if it is the right company I would try")</f>
        <v>This will be hard to do, but if it is the right company I would try</v>
      </c>
      <c r="S1256" s="1"/>
    </row>
    <row r="1257">
      <c r="A1257" s="2">
        <f>IFERROR(__xludf.DUMMYFUNCTION("""COMPUTED_VALUE"""),45044.54865241898)</f>
        <v>45044.54865</v>
      </c>
      <c r="B1257" s="1" t="str">
        <f>IFERROR(__xludf.DUMMYFUNCTION("""COMPUTED_VALUE"""),"India")</f>
        <v>India</v>
      </c>
      <c r="C1257" s="1">
        <f>IFERROR(__xludf.DUMMYFUNCTION("""COMPUTED_VALUE"""),534245.0)</f>
        <v>534245</v>
      </c>
      <c r="D1257" s="1" t="str">
        <f>IFERROR(__xludf.DUMMYFUNCTION("""COMPUTED_VALUE"""),"Female")</f>
        <v>Female</v>
      </c>
      <c r="E1257" s="1" t="str">
        <f>IFERROR(__xludf.DUMMYFUNCTION("""COMPUTED_VALUE"""),"People from my circle, but not family members")</f>
        <v>People from my circle, but not family members</v>
      </c>
      <c r="F1257" s="1" t="str">
        <f>IFERROR(__xludf.DUMMYFUNCTION("""COMPUTED_VALUE"""),"Yes, I will earn and do that")</f>
        <v>Yes, I will earn and do that</v>
      </c>
      <c r="G1257" s="1" t="str">
        <f>IFERROR(__xludf.DUMMYFUNCTION("""COMPUTED_VALUE"""),"This will be hard to do, but if it is the right company I would try")</f>
        <v>This will be hard to do, but if it is the right company I would try</v>
      </c>
      <c r="H1257" s="1" t="str">
        <f>IFERROR(__xludf.DUMMYFUNCTION("""COMPUTED_VALUE"""),"No")</f>
        <v>No</v>
      </c>
      <c r="I1257" s="1" t="str">
        <f>IFERROR(__xludf.DUMMYFUNCTION("""COMPUTED_VALUE"""),"Will NOT work for them")</f>
        <v>Will NOT work for them</v>
      </c>
      <c r="J1257" s="1">
        <f>IFERROR(__xludf.DUMMYFUNCTION("""COMPUTED_VALUE"""),10.0)</f>
        <v>10</v>
      </c>
      <c r="K1257" s="1" t="str">
        <f>IFERROR(__xludf.DUMMYFUNCTION("""COMPUTED_VALUE"""),"Hybrid Working Environment with more than 15 days a month at office")</f>
        <v>Hybrid Working Environment with more than 15 days a month at office</v>
      </c>
      <c r="L1257" s="1" t="str">
        <f>IFERROR(__xludf.DUMMYFUNCTION("""COMPUTED_VALUE"""),"Employer who appreciates learning and enables that environment")</f>
        <v>Employer who appreciates learning and enables that environment</v>
      </c>
      <c r="M125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57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257" s="1" t="str">
        <f>IFERROR(__xludf.DUMMYFUNCTION("""COMPUTED_VALUE"""),"Manager who sets goal and helps me achieve it")</f>
        <v>Manager who sets goal and helps me achieve it</v>
      </c>
      <c r="P1257" s="1" t="str">
        <f>IFERROR(__xludf.DUMMYFUNCTION("""COMPUTED_VALUE"""),"Work with more than 10 people in my team")</f>
        <v>Work with more than 10 people in my team</v>
      </c>
      <c r="Q1257" s="1" t="str">
        <f>IFERROR(__xludf.DUMMYFUNCTION("""COMPUTED_VALUE"""),"No")</f>
        <v>No</v>
      </c>
      <c r="R1257" s="1" t="str">
        <f>IFERROR(__xludf.DUMMYFUNCTION("""COMPUTED_VALUE"""),"This will be hard to do, but if it is the right company I would try")</f>
        <v>This will be hard to do, but if it is the right company I would try</v>
      </c>
      <c r="S1257" s="1"/>
    </row>
    <row r="1258">
      <c r="A1258" s="2">
        <f>IFERROR(__xludf.DUMMYFUNCTION("""COMPUTED_VALUE"""),45044.55186049768)</f>
        <v>45044.55186</v>
      </c>
      <c r="B1258" s="1" t="str">
        <f>IFERROR(__xludf.DUMMYFUNCTION("""COMPUTED_VALUE"""),"India")</f>
        <v>India</v>
      </c>
      <c r="C1258" s="1">
        <f>IFERROR(__xludf.DUMMYFUNCTION("""COMPUTED_VALUE"""),110085.0)</f>
        <v>110085</v>
      </c>
      <c r="D1258" s="1" t="str">
        <f>IFERROR(__xludf.DUMMYFUNCTION("""COMPUTED_VALUE"""),"Male")</f>
        <v>Male</v>
      </c>
      <c r="E1258" s="1" t="str">
        <f>IFERROR(__xludf.DUMMYFUNCTION("""COMPUTED_VALUE"""),"People from my circle, but not family members")</f>
        <v>People from my circle, but not family members</v>
      </c>
      <c r="F1258" s="1" t="str">
        <f>IFERROR(__xludf.DUMMYFUNCTION("""COMPUTED_VALUE"""),"No I would not be pursuing Higher Education outside of India")</f>
        <v>No I would not be pursuing Higher Education outside of India</v>
      </c>
      <c r="G1258" s="1" t="str">
        <f>IFERROR(__xludf.DUMMYFUNCTION("""COMPUTED_VALUE"""),"Will work for 3 years or more")</f>
        <v>Will work for 3 years or more</v>
      </c>
      <c r="H1258" s="1" t="str">
        <f>IFERROR(__xludf.DUMMYFUNCTION("""COMPUTED_VALUE"""),"No")</f>
        <v>No</v>
      </c>
      <c r="I1258" s="1" t="str">
        <f>IFERROR(__xludf.DUMMYFUNCTION("""COMPUTED_VALUE"""),"Will NOT work for them")</f>
        <v>Will NOT work for them</v>
      </c>
      <c r="J1258" s="1">
        <f>IFERROR(__xludf.DUMMYFUNCTION("""COMPUTED_VALUE"""),10.0)</f>
        <v>10</v>
      </c>
      <c r="K1258" s="1" t="str">
        <f>IFERROR(__xludf.DUMMYFUNCTION("""COMPUTED_VALUE"""),"Hybrid Working Environment with more than 15 days a month at office")</f>
        <v>Hybrid Working Environment with more than 15 days a month at office</v>
      </c>
      <c r="L1258" s="1" t="str">
        <f>IFERROR(__xludf.DUMMYFUNCTION("""COMPUTED_VALUE"""),"Employer who rewards learning and enables that environment")</f>
        <v>Employer who rewards learning and enables that environment</v>
      </c>
      <c r="M1258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258" s="1" t="str">
        <f>IFERROR(__xludf.DUMMYFUNCTION("""COMPUTED_VALUE"""),"Business Operations in any organization, Design and Develop amazing software, Look deeply into Data and generate insights, Work as a freelancer and do my thing my way")</f>
        <v>Business Operations in any organization, Design and Develop amazing software, Look deeply into Data and generate insights, Work as a freelancer and do my thing my way</v>
      </c>
      <c r="O1258" s="1" t="str">
        <f>IFERROR(__xludf.DUMMYFUNCTION("""COMPUTED_VALUE"""),"Manager who explains what is expected, sets a goal and helps achieve it")</f>
        <v>Manager who explains what is expected, sets a goal and helps achieve it</v>
      </c>
      <c r="P125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258" s="1" t="str">
        <f>IFERROR(__xludf.DUMMYFUNCTION("""COMPUTED_VALUE"""),"Yes, I Understand this is gonna happen everywhere")</f>
        <v>Yes, I Understand this is gonna happen everywhere</v>
      </c>
      <c r="R1258" s="1" t="str">
        <f>IFERROR(__xludf.DUMMYFUNCTION("""COMPUTED_VALUE"""),"This will be hard to do, but if it is the right company I would try")</f>
        <v>This will be hard to do, but if it is the right company I would try</v>
      </c>
      <c r="S1258" s="1"/>
    </row>
    <row r="1259">
      <c r="A1259" s="2">
        <f>IFERROR(__xludf.DUMMYFUNCTION("""COMPUTED_VALUE"""),45044.55472162037)</f>
        <v>45044.55472</v>
      </c>
      <c r="B1259" s="1" t="str">
        <f>IFERROR(__xludf.DUMMYFUNCTION("""COMPUTED_VALUE"""),"India")</f>
        <v>India</v>
      </c>
      <c r="C1259" s="1">
        <f>IFERROR(__xludf.DUMMYFUNCTION("""COMPUTED_VALUE"""),506167.0)</f>
        <v>506167</v>
      </c>
      <c r="D1259" s="1" t="str">
        <f>IFERROR(__xludf.DUMMYFUNCTION("""COMPUTED_VALUE"""),"Male")</f>
        <v>Male</v>
      </c>
      <c r="E1259" s="1" t="str">
        <f>IFERROR(__xludf.DUMMYFUNCTION("""COMPUTED_VALUE"""),"Social Media like LinkedIn")</f>
        <v>Social Media like LinkedIn</v>
      </c>
      <c r="F1259" s="1" t="str">
        <f>IFERROR(__xludf.DUMMYFUNCTION("""COMPUTED_VALUE"""),"No I would not be pursuing Higher Education outside of India")</f>
        <v>No I would not be pursuing Higher Education outside of India</v>
      </c>
      <c r="G1259" s="1" t="str">
        <f>IFERROR(__xludf.DUMMYFUNCTION("""COMPUTED_VALUE"""),"Will work for 3 years or more")</f>
        <v>Will work for 3 years or more</v>
      </c>
      <c r="H1259" s="1" t="str">
        <f>IFERROR(__xludf.DUMMYFUNCTION("""COMPUTED_VALUE"""),"Yes")</f>
        <v>Yes</v>
      </c>
      <c r="I1259" s="1" t="str">
        <f>IFERROR(__xludf.DUMMYFUNCTION("""COMPUTED_VALUE"""),"Will work for them")</f>
        <v>Will work for them</v>
      </c>
      <c r="J1259" s="1">
        <f>IFERROR(__xludf.DUMMYFUNCTION("""COMPUTED_VALUE"""),8.0)</f>
        <v>8</v>
      </c>
      <c r="K1259" s="1" t="str">
        <f>IFERROR(__xludf.DUMMYFUNCTION("""COMPUTED_VALUE"""),"Fully Remote with Options to travel as and when needed")</f>
        <v>Fully Remote with Options to travel as and when needed</v>
      </c>
      <c r="L1259" s="1" t="str">
        <f>IFERROR(__xludf.DUMMYFUNCTION("""COMPUTED_VALUE"""),"Employer who appreciates learning and enables that environment")</f>
        <v>Employer who appreciates learning and enables that environment</v>
      </c>
      <c r="M12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59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259" s="1" t="str">
        <f>IFERROR(__xludf.DUMMYFUNCTION("""COMPUTED_VALUE"""),"Manager who clearly describes what she/he needs")</f>
        <v>Manager who clearly describes what she/he needs</v>
      </c>
      <c r="P1259" s="1" t="str">
        <f>IFERROR(__xludf.DUMMYFUNCTION("""COMPUTED_VALUE"""),"Work with more than 10 people in my team")</f>
        <v>Work with more than 10 people in my team</v>
      </c>
      <c r="Q1259" s="1" t="str">
        <f>IFERROR(__xludf.DUMMYFUNCTION("""COMPUTED_VALUE"""),"Yes, I Understand this is gonna happen everywhere")</f>
        <v>Yes, I Understand this is gonna happen everywhere</v>
      </c>
      <c r="R1259" s="1" t="str">
        <f>IFERROR(__xludf.DUMMYFUNCTION("""COMPUTED_VALUE"""),"Will work for 7 years or more")</f>
        <v>Will work for 7 years or more</v>
      </c>
      <c r="S1259" s="1"/>
    </row>
    <row r="1260">
      <c r="A1260" s="2">
        <f>IFERROR(__xludf.DUMMYFUNCTION("""COMPUTED_VALUE"""),45044.55505054398)</f>
        <v>45044.55505</v>
      </c>
      <c r="B1260" s="1" t="str">
        <f>IFERROR(__xludf.DUMMYFUNCTION("""COMPUTED_VALUE"""),"India")</f>
        <v>India</v>
      </c>
      <c r="C1260" s="1">
        <f>IFERROR(__xludf.DUMMYFUNCTION("""COMPUTED_VALUE"""),500056.0)</f>
        <v>500056</v>
      </c>
      <c r="D1260" s="1" t="str">
        <f>IFERROR(__xludf.DUMMYFUNCTION("""COMPUTED_VALUE"""),"Male")</f>
        <v>Male</v>
      </c>
      <c r="E1260" s="1" t="str">
        <f>IFERROR(__xludf.DUMMYFUNCTION("""COMPUTED_VALUE"""),"My Parents")</f>
        <v>My Parents</v>
      </c>
      <c r="F1260" s="1" t="str">
        <f>IFERROR(__xludf.DUMMYFUNCTION("""COMPUTED_VALUE"""),"Yes, I will earn and do that")</f>
        <v>Yes, I will earn and do that</v>
      </c>
      <c r="G1260" s="1" t="str">
        <f>IFERROR(__xludf.DUMMYFUNCTION("""COMPUTED_VALUE"""),"Will work for 3 years or more")</f>
        <v>Will work for 3 years or more</v>
      </c>
      <c r="H1260" s="1" t="str">
        <f>IFERROR(__xludf.DUMMYFUNCTION("""COMPUTED_VALUE"""),"Yes")</f>
        <v>Yes</v>
      </c>
      <c r="I1260" s="1" t="str">
        <f>IFERROR(__xludf.DUMMYFUNCTION("""COMPUTED_VALUE"""),"Will NOT work for them")</f>
        <v>Will NOT work for them</v>
      </c>
      <c r="J1260" s="1">
        <f>IFERROR(__xludf.DUMMYFUNCTION("""COMPUTED_VALUE"""),10.0)</f>
        <v>10</v>
      </c>
      <c r="K1260" s="1" t="str">
        <f>IFERROR(__xludf.DUMMYFUNCTION("""COMPUTED_VALUE"""),"Hybrid Working Environment with less than 3 days a month at office")</f>
        <v>Hybrid Working Environment with less than 3 days a month at office</v>
      </c>
      <c r="L1260" s="1" t="str">
        <f>IFERROR(__xludf.DUMMYFUNCTION("""COMPUTED_VALUE"""),"Employer who appreciates learning and enables that environment")</f>
        <v>Employer who appreciates learning and enables that environment</v>
      </c>
      <c r="M126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260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260" s="1" t="str">
        <f>IFERROR(__xludf.DUMMYFUNCTION("""COMPUTED_VALUE"""),"Manager who clearly describes what she/he needs")</f>
        <v>Manager who clearly describes what she/he needs</v>
      </c>
      <c r="P126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260" s="1" t="str">
        <f>IFERROR(__xludf.DUMMYFUNCTION("""COMPUTED_VALUE"""),"Yes, I Understand this is gonna happen everywhere")</f>
        <v>Yes, I Understand this is gonna happen everywhere</v>
      </c>
      <c r="R1260" s="1" t="str">
        <f>IFERROR(__xludf.DUMMYFUNCTION("""COMPUTED_VALUE"""),"This will be hard to do, but if it is the right company I would try")</f>
        <v>This will be hard to do, but if it is the right company I would try</v>
      </c>
      <c r="S1260" s="1"/>
    </row>
    <row r="1261">
      <c r="A1261" s="2">
        <f>IFERROR(__xludf.DUMMYFUNCTION("""COMPUTED_VALUE"""),45044.55612641203)</f>
        <v>45044.55613</v>
      </c>
      <c r="B1261" s="1" t="str">
        <f>IFERROR(__xludf.DUMMYFUNCTION("""COMPUTED_VALUE"""),"India")</f>
        <v>India</v>
      </c>
      <c r="C1261" s="1">
        <f>IFERROR(__xludf.DUMMYFUNCTION("""COMPUTED_VALUE"""),502279.0)</f>
        <v>502279</v>
      </c>
      <c r="D1261" s="1" t="str">
        <f>IFERROR(__xludf.DUMMYFUNCTION("""COMPUTED_VALUE"""),"Female")</f>
        <v>Female</v>
      </c>
      <c r="E1261" s="1" t="str">
        <f>IFERROR(__xludf.DUMMYFUNCTION("""COMPUTED_VALUE"""),"My Parents")</f>
        <v>My Parents</v>
      </c>
      <c r="F1261" s="1" t="str">
        <f>IFERROR(__xludf.DUMMYFUNCTION("""COMPUTED_VALUE"""),"No I would not be pursuing Higher Education outside of India")</f>
        <v>No I would not be pursuing Higher Education outside of India</v>
      </c>
      <c r="G1261" s="1" t="str">
        <f>IFERROR(__xludf.DUMMYFUNCTION("""COMPUTED_VALUE"""),"This will be hard to do, but if it is the right company I would try")</f>
        <v>This will be hard to do, but if it is the right company I would try</v>
      </c>
      <c r="H1261" s="1" t="str">
        <f>IFERROR(__xludf.DUMMYFUNCTION("""COMPUTED_VALUE"""),"No")</f>
        <v>No</v>
      </c>
      <c r="I1261" s="1" t="str">
        <f>IFERROR(__xludf.DUMMYFUNCTION("""COMPUTED_VALUE"""),"Will NOT work for them")</f>
        <v>Will NOT work for them</v>
      </c>
      <c r="J1261" s="1">
        <f>IFERROR(__xludf.DUMMYFUNCTION("""COMPUTED_VALUE"""),5.0)</f>
        <v>5</v>
      </c>
      <c r="K1261" s="1" t="str">
        <f>IFERROR(__xludf.DUMMYFUNCTION("""COMPUTED_VALUE"""),"Hybrid Working Environment with more than 15 days a month at office")</f>
        <v>Hybrid Working Environment with more than 15 days a month at office</v>
      </c>
      <c r="L1261" s="1" t="str">
        <f>IFERROR(__xludf.DUMMYFUNCTION("""COMPUTED_VALUE"""),"Employer who appreciates learning and enables that environment")</f>
        <v>Employer who appreciates learning and enables that environment</v>
      </c>
      <c r="M126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61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261" s="1" t="str">
        <f>IFERROR(__xludf.DUMMYFUNCTION("""COMPUTED_VALUE"""),"Manager who explains what is expected, sets a goal and helps achieve it")</f>
        <v>Manager who explains what is expected, sets a goal and helps achieve it</v>
      </c>
      <c r="P1261" s="1" t="str">
        <f>IFERROR(__xludf.DUMMYFUNCTION("""COMPUTED_VALUE"""),"Work with 5 to 6 people in my team")</f>
        <v>Work with 5 to 6 people in my team</v>
      </c>
      <c r="Q1261" s="1" t="str">
        <f>IFERROR(__xludf.DUMMYFUNCTION("""COMPUTED_VALUE"""),"Yes, I Understand this is gonna happen everywhere")</f>
        <v>Yes, I Understand this is gonna happen everywhere</v>
      </c>
      <c r="R1261" s="1" t="str">
        <f>IFERROR(__xludf.DUMMYFUNCTION("""COMPUTED_VALUE"""),"This will be hard to do, but if it is the right company I would try")</f>
        <v>This will be hard to do, but if it is the right company I would try</v>
      </c>
      <c r="S1261" s="1"/>
    </row>
    <row r="1262">
      <c r="A1262" s="2">
        <f>IFERROR(__xludf.DUMMYFUNCTION("""COMPUTED_VALUE"""),45044.55672648148)</f>
        <v>45044.55673</v>
      </c>
      <c r="B1262" s="1" t="str">
        <f>IFERROR(__xludf.DUMMYFUNCTION("""COMPUTED_VALUE"""),"India")</f>
        <v>India</v>
      </c>
      <c r="C1262" s="1">
        <f>IFERROR(__xludf.DUMMYFUNCTION("""COMPUTED_VALUE"""),533448.0)</f>
        <v>533448</v>
      </c>
      <c r="D1262" s="1" t="str">
        <f>IFERROR(__xludf.DUMMYFUNCTION("""COMPUTED_VALUE"""),"Female")</f>
        <v>Female</v>
      </c>
      <c r="E1262" s="1" t="str">
        <f>IFERROR(__xludf.DUMMYFUNCTION("""COMPUTED_VALUE"""),"My Parents")</f>
        <v>My Parents</v>
      </c>
      <c r="F1262" s="1" t="str">
        <f>IFERROR(__xludf.DUMMYFUNCTION("""COMPUTED_VALUE"""),"No, But if someone could bare the cost I will")</f>
        <v>No, But if someone could bare the cost I will</v>
      </c>
      <c r="G1262" s="1" t="str">
        <f>IFERROR(__xludf.DUMMYFUNCTION("""COMPUTED_VALUE"""),"This will be hard to do, but if it is the right company I would try")</f>
        <v>This will be hard to do, but if it is the right company I would try</v>
      </c>
      <c r="H1262" s="1" t="str">
        <f>IFERROR(__xludf.DUMMYFUNCTION("""COMPUTED_VALUE"""),"No")</f>
        <v>No</v>
      </c>
      <c r="I1262" s="1" t="str">
        <f>IFERROR(__xludf.DUMMYFUNCTION("""COMPUTED_VALUE"""),"Will NOT work for them")</f>
        <v>Will NOT work for them</v>
      </c>
      <c r="J1262" s="1">
        <f>IFERROR(__xludf.DUMMYFUNCTION("""COMPUTED_VALUE"""),5.0)</f>
        <v>5</v>
      </c>
      <c r="K1262" s="1" t="str">
        <f>IFERROR(__xludf.DUMMYFUNCTION("""COMPUTED_VALUE"""),"Fully Remote with Options to travel as and when needed")</f>
        <v>Fully Remote with Options to travel as and when needed</v>
      </c>
      <c r="L12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62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262" s="1" t="str">
        <f>IFERROR(__xludf.DUMMYFUNCTION("""COMPUTED_VALUE"""),"Manager who explains what is expected, sets a goal and helps achieve it")</f>
        <v>Manager who explains what is expected, sets a goal and helps achieve it</v>
      </c>
      <c r="P126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62" s="1" t="str">
        <f>IFERROR(__xludf.DUMMYFUNCTION("""COMPUTED_VALUE"""),"Yes, I Understand this is gonna happen everywhere")</f>
        <v>Yes, I Understand this is gonna happen everywhere</v>
      </c>
      <c r="R1262" s="1" t="str">
        <f>IFERROR(__xludf.DUMMYFUNCTION("""COMPUTED_VALUE"""),"No way")</f>
        <v>No way</v>
      </c>
      <c r="S1262" s="1"/>
    </row>
    <row r="1263">
      <c r="A1263" s="2">
        <f>IFERROR(__xludf.DUMMYFUNCTION("""COMPUTED_VALUE"""),45044.55926898148)</f>
        <v>45044.55927</v>
      </c>
      <c r="B1263" s="1" t="str">
        <f>IFERROR(__xludf.DUMMYFUNCTION("""COMPUTED_VALUE"""),"India")</f>
        <v>India</v>
      </c>
      <c r="C1263" s="1">
        <f>IFERROR(__xludf.DUMMYFUNCTION("""COMPUTED_VALUE"""),533201.0)</f>
        <v>533201</v>
      </c>
      <c r="D1263" s="1" t="str">
        <f>IFERROR(__xludf.DUMMYFUNCTION("""COMPUTED_VALUE"""),"Male")</f>
        <v>Male</v>
      </c>
      <c r="E1263" s="1" t="str">
        <f>IFERROR(__xludf.DUMMYFUNCTION("""COMPUTED_VALUE"""),"People from my circle, but not family members")</f>
        <v>People from my circle, but not family members</v>
      </c>
      <c r="F1263" s="1" t="str">
        <f>IFERROR(__xludf.DUMMYFUNCTION("""COMPUTED_VALUE"""),"No, But if someone could bare the cost I will")</f>
        <v>No, But if someone could bare the cost I will</v>
      </c>
      <c r="G1263" s="1" t="str">
        <f>IFERROR(__xludf.DUMMYFUNCTION("""COMPUTED_VALUE"""),"Will work for 3 years or more")</f>
        <v>Will work for 3 years or more</v>
      </c>
      <c r="H1263" s="1" t="str">
        <f>IFERROR(__xludf.DUMMYFUNCTION("""COMPUTED_VALUE"""),"Yes")</f>
        <v>Yes</v>
      </c>
      <c r="I1263" s="1" t="str">
        <f>IFERROR(__xludf.DUMMYFUNCTION("""COMPUTED_VALUE"""),"Will NOT work for them")</f>
        <v>Will NOT work for them</v>
      </c>
      <c r="J1263" s="1">
        <f>IFERROR(__xludf.DUMMYFUNCTION("""COMPUTED_VALUE"""),8.0)</f>
        <v>8</v>
      </c>
      <c r="K1263" s="1" t="str">
        <f>IFERROR(__xludf.DUMMYFUNCTION("""COMPUTED_VALUE"""),"Hybrid Working Environment with more than 15 days a month at office")</f>
        <v>Hybrid Working Environment with more than 15 days a month at office</v>
      </c>
      <c r="L12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63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263" s="1" t="str">
        <f>IFERROR(__xludf.DUMMYFUNCTION("""COMPUTED_VALUE"""),"Manager who explains what is expected, sets a goal and helps achieve it")</f>
        <v>Manager who explains what is expected, sets a goal and helps achieve it</v>
      </c>
      <c r="P1263" s="1" t="str">
        <f>IFERROR(__xludf.DUMMYFUNCTION("""COMPUTED_VALUE"""),"Work with 2 to 3 people in my team, Work with 5 to 6 people in my team")</f>
        <v>Work with 2 to 3 people in my team, Work with 5 to 6 people in my team</v>
      </c>
      <c r="Q1263" s="1" t="str">
        <f>IFERROR(__xludf.DUMMYFUNCTION("""COMPUTED_VALUE"""),"Yes, I Understand this is gonna happen everywhere")</f>
        <v>Yes, I Understand this is gonna happen everywhere</v>
      </c>
      <c r="R1263" s="1" t="str">
        <f>IFERROR(__xludf.DUMMYFUNCTION("""COMPUTED_VALUE"""),"This will be hard to do, but if it is the right company I would try")</f>
        <v>This will be hard to do, but if it is the right company I would try</v>
      </c>
      <c r="S1263" s="1"/>
    </row>
    <row r="1264">
      <c r="A1264" s="2">
        <f>IFERROR(__xludf.DUMMYFUNCTION("""COMPUTED_VALUE"""),45044.56370637732)</f>
        <v>45044.56371</v>
      </c>
      <c r="B1264" s="1" t="str">
        <f>IFERROR(__xludf.DUMMYFUNCTION("""COMPUTED_VALUE"""),"India")</f>
        <v>India</v>
      </c>
      <c r="C1264" s="1">
        <f>IFERROR(__xludf.DUMMYFUNCTION("""COMPUTED_VALUE"""),560076.0)</f>
        <v>560076</v>
      </c>
      <c r="D1264" s="1" t="str">
        <f>IFERROR(__xludf.DUMMYFUNCTION("""COMPUTED_VALUE"""),"Female")</f>
        <v>Female</v>
      </c>
      <c r="E1264" s="1" t="str">
        <f>IFERROR(__xludf.DUMMYFUNCTION("""COMPUTED_VALUE"""),"People who have changed the world for better")</f>
        <v>People who have changed the world for better</v>
      </c>
      <c r="F1264" s="1" t="str">
        <f>IFERROR(__xludf.DUMMYFUNCTION("""COMPUTED_VALUE"""),"No, But if someone could bare the cost I will")</f>
        <v>No, But if someone could bare the cost I will</v>
      </c>
      <c r="G1264" s="1" t="str">
        <f>IFERROR(__xludf.DUMMYFUNCTION("""COMPUTED_VALUE"""),"This will be hard to do, but if it is the right company I would try")</f>
        <v>This will be hard to do, but if it is the right company I would try</v>
      </c>
      <c r="H1264" s="1" t="str">
        <f>IFERROR(__xludf.DUMMYFUNCTION("""COMPUTED_VALUE"""),"No")</f>
        <v>No</v>
      </c>
      <c r="I1264" s="1" t="str">
        <f>IFERROR(__xludf.DUMMYFUNCTION("""COMPUTED_VALUE"""),"Will NOT work for them")</f>
        <v>Will NOT work for them</v>
      </c>
      <c r="J1264" s="1">
        <f>IFERROR(__xludf.DUMMYFUNCTION("""COMPUTED_VALUE"""),1.0)</f>
        <v>1</v>
      </c>
      <c r="K1264" s="1" t="str">
        <f>IFERROR(__xludf.DUMMYFUNCTION("""COMPUTED_VALUE"""),"Fully Remote with Options to travel as and when needed")</f>
        <v>Fully Remote with Options to travel as and when needed</v>
      </c>
      <c r="L12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64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264" s="1" t="str">
        <f>IFERROR(__xludf.DUMMYFUNCTION("""COMPUTED_VALUE"""),"Manager who explains what is expected, sets a goal and helps achieve it")</f>
        <v>Manager who explains what is expected, sets a goal and helps achieve it</v>
      </c>
      <c r="P1264" s="1" t="str">
        <f>IFERROR(__xludf.DUMMYFUNCTION("""COMPUTED_VALUE"""),"Work with more than 10 people in my team")</f>
        <v>Work with more than 10 people in my team</v>
      </c>
      <c r="Q1264" s="1" t="str">
        <f>IFERROR(__xludf.DUMMYFUNCTION("""COMPUTED_VALUE"""),"Yes, I Understand this is gonna happen everywhere")</f>
        <v>Yes, I Understand this is gonna happen everywhere</v>
      </c>
      <c r="R1264" s="1" t="str">
        <f>IFERROR(__xludf.DUMMYFUNCTION("""COMPUTED_VALUE"""),"This will be hard to do, but if it is the right company I would try")</f>
        <v>This will be hard to do, but if it is the right company I would try</v>
      </c>
      <c r="S1264" s="1"/>
    </row>
    <row r="1265">
      <c r="A1265" s="2">
        <f>IFERROR(__xludf.DUMMYFUNCTION("""COMPUTED_VALUE"""),45044.56783318287)</f>
        <v>45044.56783</v>
      </c>
      <c r="B1265" s="1" t="str">
        <f>IFERROR(__xludf.DUMMYFUNCTION("""COMPUTED_VALUE"""),"India")</f>
        <v>India</v>
      </c>
      <c r="C1265" s="1">
        <f>IFERROR(__xludf.DUMMYFUNCTION("""COMPUTED_VALUE"""),440024.0)</f>
        <v>440024</v>
      </c>
      <c r="D1265" s="1" t="str">
        <f>IFERROR(__xludf.DUMMYFUNCTION("""COMPUTED_VALUE"""),"Male")</f>
        <v>Male</v>
      </c>
      <c r="E1265" s="1" t="str">
        <f>IFERROR(__xludf.DUMMYFUNCTION("""COMPUTED_VALUE"""),"People who have changed the world for better")</f>
        <v>People who have changed the world for better</v>
      </c>
      <c r="F1265" s="1" t="str">
        <f>IFERROR(__xludf.DUMMYFUNCTION("""COMPUTED_VALUE"""),"No I would not be pursuing Higher Education outside of India")</f>
        <v>No I would not be pursuing Higher Education outside of India</v>
      </c>
      <c r="G1265" s="1" t="str">
        <f>IFERROR(__xludf.DUMMYFUNCTION("""COMPUTED_VALUE"""),"Will work for 3 years or more")</f>
        <v>Will work for 3 years or more</v>
      </c>
      <c r="H1265" s="1" t="str">
        <f>IFERROR(__xludf.DUMMYFUNCTION("""COMPUTED_VALUE"""),"No")</f>
        <v>No</v>
      </c>
      <c r="I1265" s="1" t="str">
        <f>IFERROR(__xludf.DUMMYFUNCTION("""COMPUTED_VALUE"""),"Will NOT work for them")</f>
        <v>Will NOT work for them</v>
      </c>
      <c r="J1265" s="1">
        <f>IFERROR(__xludf.DUMMYFUNCTION("""COMPUTED_VALUE"""),6.0)</f>
        <v>6</v>
      </c>
      <c r="K1265" s="1" t="str">
        <f>IFERROR(__xludf.DUMMYFUNCTION("""COMPUTED_VALUE"""),"Every Day Office Environment")</f>
        <v>Every Day Office Environment</v>
      </c>
      <c r="L12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65" s="1" t="str">
        <f>IFERROR(__xludf.DUMMYFUNCTION("""COMPUTED_VALUE"""),"Design and Creative strategy in any company, Teaching in any of the institutes/colleges/online or offline, Work as a freelancer and do my thing my way, Manufacturing / Oil and Gas/ Construction / Hard Physical Work related")</f>
        <v>Design and Creative strategy in any company, Teaching in any of the institutes/colleges/online or offline, Work as a freelancer and do my thing my way, Manufacturing / Oil and Gas/ Construction / Hard Physical Work related</v>
      </c>
      <c r="O1265" s="1" t="str">
        <f>IFERROR(__xludf.DUMMYFUNCTION("""COMPUTED_VALUE"""),"Manager who explains what is expected, sets a goal and helps achieve it")</f>
        <v>Manager who explains what is expected, sets a goal and helps achieve it</v>
      </c>
      <c r="P126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65" s="1" t="str">
        <f>IFERROR(__xludf.DUMMYFUNCTION("""COMPUTED_VALUE"""),"Yes")</f>
        <v>Yes</v>
      </c>
      <c r="R1265" s="1" t="str">
        <f>IFERROR(__xludf.DUMMYFUNCTION("""COMPUTED_VALUE"""),"No way")</f>
        <v>No way</v>
      </c>
      <c r="S1265" s="1"/>
    </row>
    <row r="1266">
      <c r="A1266" s="2">
        <f>IFERROR(__xludf.DUMMYFUNCTION("""COMPUTED_VALUE"""),45044.571593518514)</f>
        <v>45044.57159</v>
      </c>
      <c r="B1266" s="1" t="str">
        <f>IFERROR(__xludf.DUMMYFUNCTION("""COMPUTED_VALUE"""),"India")</f>
        <v>India</v>
      </c>
      <c r="C1266" s="1">
        <f>IFERROR(__xludf.DUMMYFUNCTION("""COMPUTED_VALUE"""),533201.0)</f>
        <v>533201</v>
      </c>
      <c r="D1266" s="1" t="str">
        <f>IFERROR(__xludf.DUMMYFUNCTION("""COMPUTED_VALUE"""),"Male")</f>
        <v>Male</v>
      </c>
      <c r="E1266" s="1" t="str">
        <f>IFERROR(__xludf.DUMMYFUNCTION("""COMPUTED_VALUE"""),"My Parents")</f>
        <v>My Parents</v>
      </c>
      <c r="F1266" s="1" t="str">
        <f>IFERROR(__xludf.DUMMYFUNCTION("""COMPUTED_VALUE"""),"No I would not be pursuing Higher Education outside of India")</f>
        <v>No I would not be pursuing Higher Education outside of India</v>
      </c>
      <c r="G1266" s="1" t="str">
        <f>IFERROR(__xludf.DUMMYFUNCTION("""COMPUTED_VALUE"""),"This will be hard to do, but if it is the right company I would try")</f>
        <v>This will be hard to do, but if it is the right company I would try</v>
      </c>
      <c r="H1266" s="1" t="str">
        <f>IFERROR(__xludf.DUMMYFUNCTION("""COMPUTED_VALUE"""),"No")</f>
        <v>No</v>
      </c>
      <c r="I1266" s="1" t="str">
        <f>IFERROR(__xludf.DUMMYFUNCTION("""COMPUTED_VALUE"""),"Will NOT work for them")</f>
        <v>Will NOT work for them</v>
      </c>
      <c r="J1266" s="1">
        <f>IFERROR(__xludf.DUMMYFUNCTION("""COMPUTED_VALUE"""),7.0)</f>
        <v>7</v>
      </c>
      <c r="K1266" s="1" t="str">
        <f>IFERROR(__xludf.DUMMYFUNCTION("""COMPUTED_VALUE"""),"Fully Remote with Options to travel as and when needed")</f>
        <v>Fully Remote with Options to travel as and when needed</v>
      </c>
      <c r="L12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66" s="1" t="str">
        <f>IFERROR(__xludf.DUMMYFUNCTION("""COMPUTED_VALUE"""),"Build and develop a Team, Design and Develop amazing software, Entrepreneur or Start Up, An Artificial Intelligence Specialist / Talking to Robots")</f>
        <v>Build and develop a Team, Design and Develop amazing software, Entrepreneur or Start Up, An Artificial Intelligence Specialist / Talking to Robots</v>
      </c>
      <c r="O1266" s="1" t="str">
        <f>IFERROR(__xludf.DUMMYFUNCTION("""COMPUTED_VALUE"""),"Manager who sets goal and helps me achieve it")</f>
        <v>Manager who sets goal and helps me achieve it</v>
      </c>
      <c r="P1266" s="1" t="str">
        <f>IFERROR(__xludf.DUMMYFUNCTION("""COMPUTED_VALUE"""),"Work with 7 to 10 or more people in my team")</f>
        <v>Work with 7 to 10 or more people in my team</v>
      </c>
      <c r="Q1266" s="1" t="str">
        <f>IFERROR(__xludf.DUMMYFUNCTION("""COMPUTED_VALUE"""),"Yes, I Understand this is gonna happen everywhere")</f>
        <v>Yes, I Understand this is gonna happen everywhere</v>
      </c>
      <c r="R1266" s="1" t="str">
        <f>IFERROR(__xludf.DUMMYFUNCTION("""COMPUTED_VALUE"""),"No way")</f>
        <v>No way</v>
      </c>
      <c r="S1266" s="1"/>
    </row>
    <row r="1267">
      <c r="A1267" s="2">
        <f>IFERROR(__xludf.DUMMYFUNCTION("""COMPUTED_VALUE"""),45044.57547206018)</f>
        <v>45044.57547</v>
      </c>
      <c r="B1267" s="1" t="str">
        <f>IFERROR(__xludf.DUMMYFUNCTION("""COMPUTED_VALUE"""),"India")</f>
        <v>India</v>
      </c>
      <c r="C1267" s="1">
        <f>IFERROR(__xludf.DUMMYFUNCTION("""COMPUTED_VALUE"""),413001.0)</f>
        <v>413001</v>
      </c>
      <c r="D1267" s="1" t="str">
        <f>IFERROR(__xludf.DUMMYFUNCTION("""COMPUTED_VALUE"""),"Male")</f>
        <v>Male</v>
      </c>
      <c r="E1267" s="1" t="str">
        <f>IFERROR(__xludf.DUMMYFUNCTION("""COMPUTED_VALUE"""),"People who have changed the world for better")</f>
        <v>People who have changed the world for better</v>
      </c>
      <c r="F1267" s="1" t="str">
        <f>IFERROR(__xludf.DUMMYFUNCTION("""COMPUTED_VALUE"""),"Yes, I will earn and do that")</f>
        <v>Yes, I will earn and do that</v>
      </c>
      <c r="G1267" s="1" t="str">
        <f>IFERROR(__xludf.DUMMYFUNCTION("""COMPUTED_VALUE"""),"This will be hard to do, but if it is the right company I would try")</f>
        <v>This will be hard to do, but if it is the right company I would try</v>
      </c>
      <c r="H1267" s="1" t="str">
        <f>IFERROR(__xludf.DUMMYFUNCTION("""COMPUTED_VALUE"""),"No")</f>
        <v>No</v>
      </c>
      <c r="I1267" s="1" t="str">
        <f>IFERROR(__xludf.DUMMYFUNCTION("""COMPUTED_VALUE"""),"Will NOT work for them")</f>
        <v>Will NOT work for them</v>
      </c>
      <c r="J1267" s="1">
        <f>IFERROR(__xludf.DUMMYFUNCTION("""COMPUTED_VALUE"""),5.0)</f>
        <v>5</v>
      </c>
      <c r="K1267" s="1" t="str">
        <f>IFERROR(__xludf.DUMMYFUNCTION("""COMPUTED_VALUE"""),"Fully Remote with Options to travel as and when needed")</f>
        <v>Fully Remote with Options to travel as and when needed</v>
      </c>
      <c r="L1267" s="1" t="str">
        <f>IFERROR(__xludf.DUMMYFUNCTION("""COMPUTED_VALUE"""),"Employer who rewards learning and enables that environment")</f>
        <v>Employer who rewards learning and enables that environment</v>
      </c>
      <c r="M126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6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67" s="1" t="str">
        <f>IFERROR(__xludf.DUMMYFUNCTION("""COMPUTED_VALUE"""),"Manager who explains what is expected, sets a goal and helps achieve it")</f>
        <v>Manager who explains what is expected, sets a goal and helps achieve it</v>
      </c>
      <c r="P1267" s="1" t="str">
        <f>IFERROR(__xludf.DUMMYFUNCTION("""COMPUTED_VALUE"""),"Work with 2 to 3 people in my team, Work with 5 to 6 people in my team")</f>
        <v>Work with 2 to 3 people in my team, Work with 5 to 6 people in my team</v>
      </c>
      <c r="Q1267" s="1" t="str">
        <f>IFERROR(__xludf.DUMMYFUNCTION("""COMPUTED_VALUE"""),"I have NO other choice")</f>
        <v>I have NO other choice</v>
      </c>
      <c r="R1267" s="1" t="str">
        <f>IFERROR(__xludf.DUMMYFUNCTION("""COMPUTED_VALUE"""),"This will be hard to do, but if it is the right company I would try")</f>
        <v>This will be hard to do, but if it is the right company I would try</v>
      </c>
      <c r="S1267" s="1"/>
    </row>
    <row r="1268">
      <c r="A1268" s="2">
        <f>IFERROR(__xludf.DUMMYFUNCTION("""COMPUTED_VALUE"""),45044.57702643519)</f>
        <v>45044.57703</v>
      </c>
      <c r="B1268" s="1" t="str">
        <f>IFERROR(__xludf.DUMMYFUNCTION("""COMPUTED_VALUE"""),"India")</f>
        <v>India</v>
      </c>
      <c r="C1268" s="1">
        <f>IFERROR(__xludf.DUMMYFUNCTION("""COMPUTED_VALUE"""),518512.0)</f>
        <v>518512</v>
      </c>
      <c r="D1268" s="1" t="str">
        <f>IFERROR(__xludf.DUMMYFUNCTION("""COMPUTED_VALUE"""),"Male")</f>
        <v>Male</v>
      </c>
      <c r="E1268" s="1" t="str">
        <f>IFERROR(__xludf.DUMMYFUNCTION("""COMPUTED_VALUE"""),"My Parents")</f>
        <v>My Parents</v>
      </c>
      <c r="F1268" s="1" t="str">
        <f>IFERROR(__xludf.DUMMYFUNCTION("""COMPUTED_VALUE"""),"No I would not be pursuing Higher Education outside of India")</f>
        <v>No I would not be pursuing Higher Education outside of India</v>
      </c>
      <c r="G1268" s="1" t="str">
        <f>IFERROR(__xludf.DUMMYFUNCTION("""COMPUTED_VALUE"""),"Will work for 3 years or more")</f>
        <v>Will work for 3 years or more</v>
      </c>
      <c r="H1268" s="1" t="str">
        <f>IFERROR(__xludf.DUMMYFUNCTION("""COMPUTED_VALUE"""),"No")</f>
        <v>No</v>
      </c>
      <c r="I1268" s="1" t="str">
        <f>IFERROR(__xludf.DUMMYFUNCTION("""COMPUTED_VALUE"""),"Will NOT work for them")</f>
        <v>Will NOT work for them</v>
      </c>
      <c r="J1268" s="1">
        <f>IFERROR(__xludf.DUMMYFUNCTION("""COMPUTED_VALUE"""),5.0)</f>
        <v>5</v>
      </c>
      <c r="K1268" s="1" t="str">
        <f>IFERROR(__xludf.DUMMYFUNCTION("""COMPUTED_VALUE"""),"Hybrid Working Environment with more than 15 days a month at office")</f>
        <v>Hybrid Working Environment with more than 15 days a month at office</v>
      </c>
      <c r="L1268" s="1" t="str">
        <f>IFERROR(__xludf.DUMMYFUNCTION("""COMPUTED_VALUE"""),"Employer who appreciates learning and enables that environment")</f>
        <v>Employer who appreciates learning and enables that environment</v>
      </c>
      <c r="M126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26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68" s="1" t="str">
        <f>IFERROR(__xludf.DUMMYFUNCTION("""COMPUTED_VALUE"""),"Manager who explains what is expected, sets a goal and helps achieve it")</f>
        <v>Manager who explains what is expected, sets a goal and helps achieve it</v>
      </c>
      <c r="P1268" s="1" t="str">
        <f>IFERROR(__xludf.DUMMYFUNCTION("""COMPUTED_VALUE"""),"Work with more than 10 people in my team")</f>
        <v>Work with more than 10 people in my team</v>
      </c>
      <c r="Q1268" s="1" t="str">
        <f>IFERROR(__xludf.DUMMYFUNCTION("""COMPUTED_VALUE"""),"Yes, I Understand this is gonna happen everywhere")</f>
        <v>Yes, I Understand this is gonna happen everywhere</v>
      </c>
      <c r="R1268" s="1" t="str">
        <f>IFERROR(__xludf.DUMMYFUNCTION("""COMPUTED_VALUE"""),"This will be hard to do, but if it is the right company I would try")</f>
        <v>This will be hard to do, but if it is the right company I would try</v>
      </c>
      <c r="S1268" s="1"/>
    </row>
    <row r="1269">
      <c r="A1269" s="2">
        <f>IFERROR(__xludf.DUMMYFUNCTION("""COMPUTED_VALUE"""),45044.57758887731)</f>
        <v>45044.57759</v>
      </c>
      <c r="B1269" s="1" t="str">
        <f>IFERROR(__xludf.DUMMYFUNCTION("""COMPUTED_VALUE"""),"India")</f>
        <v>India</v>
      </c>
      <c r="C1269" s="1">
        <f>IFERROR(__xludf.DUMMYFUNCTION("""COMPUTED_VALUE"""),506314.0)</f>
        <v>506314</v>
      </c>
      <c r="D1269" s="1" t="str">
        <f>IFERROR(__xludf.DUMMYFUNCTION("""COMPUTED_VALUE"""),"Male")</f>
        <v>Male</v>
      </c>
      <c r="E1269" s="1" t="str">
        <f>IFERROR(__xludf.DUMMYFUNCTION("""COMPUTED_VALUE"""),"People who have changed the world for better")</f>
        <v>People who have changed the world for better</v>
      </c>
      <c r="F1269" s="1" t="str">
        <f>IFERROR(__xludf.DUMMYFUNCTION("""COMPUTED_VALUE"""),"No I would not be pursuing Higher Education outside of India")</f>
        <v>No I would not be pursuing Higher Education outside of India</v>
      </c>
      <c r="G1269" s="1" t="str">
        <f>IFERROR(__xludf.DUMMYFUNCTION("""COMPUTED_VALUE"""),"This will be hard to do, but if it is the right company I would try")</f>
        <v>This will be hard to do, but if it is the right company I would try</v>
      </c>
      <c r="H1269" s="1" t="str">
        <f>IFERROR(__xludf.DUMMYFUNCTION("""COMPUTED_VALUE"""),"No")</f>
        <v>No</v>
      </c>
      <c r="I1269" s="1" t="str">
        <f>IFERROR(__xludf.DUMMYFUNCTION("""COMPUTED_VALUE"""),"Will work for them")</f>
        <v>Will work for them</v>
      </c>
      <c r="J1269" s="1">
        <f>IFERROR(__xludf.DUMMYFUNCTION("""COMPUTED_VALUE"""),8.0)</f>
        <v>8</v>
      </c>
      <c r="K1269" s="1" t="str">
        <f>IFERROR(__xludf.DUMMYFUNCTION("""COMPUTED_VALUE"""),"Fully Remote with No option to visit offices")</f>
        <v>Fully Remote with No option to visit offices</v>
      </c>
      <c r="L1269" s="1" t="str">
        <f>IFERROR(__xludf.DUMMYFUNCTION("""COMPUTED_VALUE"""),"Employer who appreciates learning and enables that environment")</f>
        <v>Employer who appreciates learning and enables that environment</v>
      </c>
      <c r="M126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69" s="1" t="str">
        <f>IFERROR(__xludf.DUMMYFUNCTION("""COMPUTED_VALUE"""),"Teaching in any of the institutes/colleges/online or offline, Build and develop a Team, Entrepreneur or Start Up, Manufacturing / Oil and Gas/ Construction / Hard Physical Work related")</f>
        <v>Teaching in any of the institutes/colleges/online or offline, Build and develop a Team, Entrepreneur or Start Up, Manufacturing / Oil and Gas/ Construction / Hard Physical Work related</v>
      </c>
      <c r="O1269" s="1" t="str">
        <f>IFERROR(__xludf.DUMMYFUNCTION("""COMPUTED_VALUE"""),"Manager who clearly describes what she/he needs")</f>
        <v>Manager who clearly describes what she/he needs</v>
      </c>
      <c r="P1269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69" s="1" t="str">
        <f>IFERROR(__xludf.DUMMYFUNCTION("""COMPUTED_VALUE"""),"Yes")</f>
        <v>Yes</v>
      </c>
      <c r="R1269" s="1" t="str">
        <f>IFERROR(__xludf.DUMMYFUNCTION("""COMPUTED_VALUE"""),"This will be hard to do, but if it is the right company I would try")</f>
        <v>This will be hard to do, but if it is the right company I would try</v>
      </c>
      <c r="S1269" s="1"/>
    </row>
    <row r="1270">
      <c r="A1270" s="2">
        <f>IFERROR(__xludf.DUMMYFUNCTION("""COMPUTED_VALUE"""),45044.577612696754)</f>
        <v>45044.57761</v>
      </c>
      <c r="B1270" s="1" t="str">
        <f>IFERROR(__xludf.DUMMYFUNCTION("""COMPUTED_VALUE"""),"India")</f>
        <v>India</v>
      </c>
      <c r="C1270" s="1">
        <f>IFERROR(__xludf.DUMMYFUNCTION("""COMPUTED_VALUE"""),500018.0)</f>
        <v>500018</v>
      </c>
      <c r="D1270" s="1" t="str">
        <f>IFERROR(__xludf.DUMMYFUNCTION("""COMPUTED_VALUE"""),"Male")</f>
        <v>Male</v>
      </c>
      <c r="E1270" s="1" t="str">
        <f>IFERROR(__xludf.DUMMYFUNCTION("""COMPUTED_VALUE"""),"People who have changed the world for better")</f>
        <v>People who have changed the world for better</v>
      </c>
      <c r="F1270" s="1" t="str">
        <f>IFERROR(__xludf.DUMMYFUNCTION("""COMPUTED_VALUE"""),"No, But if someone could bare the cost I will")</f>
        <v>No, But if someone could bare the cost I will</v>
      </c>
      <c r="G1270" s="1" t="str">
        <f>IFERROR(__xludf.DUMMYFUNCTION("""COMPUTED_VALUE"""),"Will work for 3 years or more")</f>
        <v>Will work for 3 years or more</v>
      </c>
      <c r="H1270" s="1" t="str">
        <f>IFERROR(__xludf.DUMMYFUNCTION("""COMPUTED_VALUE"""),"No")</f>
        <v>No</v>
      </c>
      <c r="I1270" s="1" t="str">
        <f>IFERROR(__xludf.DUMMYFUNCTION("""COMPUTED_VALUE"""),"Will NOT work for them")</f>
        <v>Will NOT work for them</v>
      </c>
      <c r="J1270" s="1">
        <f>IFERROR(__xludf.DUMMYFUNCTION("""COMPUTED_VALUE"""),1.0)</f>
        <v>1</v>
      </c>
      <c r="K1270" s="1" t="str">
        <f>IFERROR(__xludf.DUMMYFUNCTION("""COMPUTED_VALUE"""),"Every Day Office Environment")</f>
        <v>Every Day Office Environment</v>
      </c>
      <c r="L12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70" s="1" t="str">
        <f>IFERROR(__xludf.DUMMYFUNCTION("""COMPUTED_VALUE"""),"Become a content Creator in some platform, Entrepreneur or Start Up, I Want to sell things/Sales, Manufacturing / Oil and Gas/ Construction / Hard Physical Work related")</f>
        <v>Become a content Creator in some platform, Entrepreneur or Start Up, I Want to sell things/Sales, Manufacturing / Oil and Gas/ Construction / Hard Physical Work related</v>
      </c>
      <c r="O1270" s="1" t="str">
        <f>IFERROR(__xludf.DUMMYFUNCTION("""COMPUTED_VALUE"""),"Manager who explains what is expected, sets a goal and helps achieve it")</f>
        <v>Manager who explains what is expected, sets a goal and helps achieve it</v>
      </c>
      <c r="P1270" s="1" t="str">
        <f>IFERROR(__xludf.DUMMYFUNCTION("""COMPUTED_VALUE"""),"Work with 2 to 3 people in my team")</f>
        <v>Work with 2 to 3 people in my team</v>
      </c>
      <c r="Q1270" s="1" t="str">
        <f>IFERROR(__xludf.DUMMYFUNCTION("""COMPUTED_VALUE"""),"Yes, I Understand this is gonna happen everywhere")</f>
        <v>Yes, I Understand this is gonna happen everywhere</v>
      </c>
      <c r="R1270" s="1" t="str">
        <f>IFERROR(__xludf.DUMMYFUNCTION("""COMPUTED_VALUE"""),"This will be hard to do, but if it is the right company I would try")</f>
        <v>This will be hard to do, but if it is the right company I would try</v>
      </c>
      <c r="S1270" s="1"/>
    </row>
    <row r="1271">
      <c r="A1271" s="2">
        <f>IFERROR(__xludf.DUMMYFUNCTION("""COMPUTED_VALUE"""),45044.57841246528)</f>
        <v>45044.57841</v>
      </c>
      <c r="B1271" s="1" t="str">
        <f>IFERROR(__xludf.DUMMYFUNCTION("""COMPUTED_VALUE"""),"India")</f>
        <v>India</v>
      </c>
      <c r="C1271" s="1">
        <f>IFERROR(__xludf.DUMMYFUNCTION("""COMPUTED_VALUE"""),421503.0)</f>
        <v>421503</v>
      </c>
      <c r="D1271" s="1" t="str">
        <f>IFERROR(__xludf.DUMMYFUNCTION("""COMPUTED_VALUE"""),"Male")</f>
        <v>Male</v>
      </c>
      <c r="E1271" s="1" t="str">
        <f>IFERROR(__xludf.DUMMYFUNCTION("""COMPUTED_VALUE"""),"People who have changed the world for better")</f>
        <v>People who have changed the world for better</v>
      </c>
      <c r="F1271" s="1" t="str">
        <f>IFERROR(__xludf.DUMMYFUNCTION("""COMPUTED_VALUE"""),"No, But if someone could bare the cost I will")</f>
        <v>No, But if someone could bare the cost I will</v>
      </c>
      <c r="G1271" s="1" t="str">
        <f>IFERROR(__xludf.DUMMYFUNCTION("""COMPUTED_VALUE"""),"This will be hard to do, but if it is the right company I would try")</f>
        <v>This will be hard to do, but if it is the right company I would try</v>
      </c>
      <c r="H1271" s="1" t="str">
        <f>IFERROR(__xludf.DUMMYFUNCTION("""COMPUTED_VALUE"""),"No")</f>
        <v>No</v>
      </c>
      <c r="I1271" s="1" t="str">
        <f>IFERROR(__xludf.DUMMYFUNCTION("""COMPUTED_VALUE"""),"Will NOT work for them")</f>
        <v>Will NOT work for them</v>
      </c>
      <c r="J1271" s="1">
        <f>IFERROR(__xludf.DUMMYFUNCTION("""COMPUTED_VALUE"""),8.0)</f>
        <v>8</v>
      </c>
      <c r="K1271" s="1" t="str">
        <f>IFERROR(__xludf.DUMMYFUNCTION("""COMPUTED_VALUE"""),"Hybrid Working Environment with less than 3 days a month at office")</f>
        <v>Hybrid Working Environment with less than 3 days a month at office</v>
      </c>
      <c r="L12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71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271" s="1" t="str">
        <f>IFERROR(__xludf.DUMMYFUNCTION("""COMPUTED_VALUE"""),"Manager who clearly describes what she/he needs")</f>
        <v>Manager who clearly describes what she/he needs</v>
      </c>
      <c r="P1271" s="1" t="str">
        <f>IFERROR(__xludf.DUMMYFUNCTION("""COMPUTED_VALUE"""),"Work with 5 to 6 people in my team")</f>
        <v>Work with 5 to 6 people in my team</v>
      </c>
      <c r="Q1271" s="1" t="str">
        <f>IFERROR(__xludf.DUMMYFUNCTION("""COMPUTED_VALUE"""),"Yes, I Understand this is gonna happen everywhere")</f>
        <v>Yes, I Understand this is gonna happen everywhere</v>
      </c>
      <c r="R1271" s="1" t="str">
        <f>IFERROR(__xludf.DUMMYFUNCTION("""COMPUTED_VALUE"""),"This will be hard to do, but if it is the right company I would try")</f>
        <v>This will be hard to do, but if it is the right company I would try</v>
      </c>
      <c r="S1271" s="1"/>
    </row>
    <row r="1272">
      <c r="A1272" s="2">
        <f>IFERROR(__xludf.DUMMYFUNCTION("""COMPUTED_VALUE"""),45044.57887262732)</f>
        <v>45044.57887</v>
      </c>
      <c r="B1272" s="1" t="str">
        <f>IFERROR(__xludf.DUMMYFUNCTION("""COMPUTED_VALUE"""),"India")</f>
        <v>India</v>
      </c>
      <c r="C1272" s="1">
        <f>IFERROR(__xludf.DUMMYFUNCTION("""COMPUTED_VALUE"""),411057.0)</f>
        <v>411057</v>
      </c>
      <c r="D1272" s="1" t="str">
        <f>IFERROR(__xludf.DUMMYFUNCTION("""COMPUTED_VALUE"""),"Male")</f>
        <v>Male</v>
      </c>
      <c r="E1272" s="1" t="str">
        <f>IFERROR(__xludf.DUMMYFUNCTION("""COMPUTED_VALUE"""),"People who have changed the world for better")</f>
        <v>People who have changed the world for better</v>
      </c>
      <c r="F1272" s="1" t="str">
        <f>IFERROR(__xludf.DUMMYFUNCTION("""COMPUTED_VALUE"""),"No, But if someone could bare the cost I will")</f>
        <v>No, But if someone could bare the cost I will</v>
      </c>
      <c r="G1272" s="1" t="str">
        <f>IFERROR(__xludf.DUMMYFUNCTION("""COMPUTED_VALUE"""),"This will be hard to do, but if it is the right company I would try")</f>
        <v>This will be hard to do, but if it is the right company I would try</v>
      </c>
      <c r="H1272" s="1" t="str">
        <f>IFERROR(__xludf.DUMMYFUNCTION("""COMPUTED_VALUE"""),"Yes")</f>
        <v>Yes</v>
      </c>
      <c r="I1272" s="1" t="str">
        <f>IFERROR(__xludf.DUMMYFUNCTION("""COMPUTED_VALUE"""),"Will work for them")</f>
        <v>Will work for them</v>
      </c>
      <c r="J1272" s="1">
        <f>IFERROR(__xludf.DUMMYFUNCTION("""COMPUTED_VALUE"""),8.0)</f>
        <v>8</v>
      </c>
      <c r="K1272" s="1" t="str">
        <f>IFERROR(__xludf.DUMMYFUNCTION("""COMPUTED_VALUE"""),"Fully Remote with Options to travel as and when needed")</f>
        <v>Fully Remote with Options to travel as and when needed</v>
      </c>
      <c r="L1272" s="1" t="str">
        <f>IFERROR(__xludf.DUMMYFUNCTION("""COMPUTED_VALUE"""),"Employer who appreciates learning and enables that environment")</f>
        <v>Employer who appreciates learning and enables that environment</v>
      </c>
      <c r="M127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72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272" s="1" t="str">
        <f>IFERROR(__xludf.DUMMYFUNCTION("""COMPUTED_VALUE"""),"Manager who clearly describes what she/he needs")</f>
        <v>Manager who clearly describes what she/he needs</v>
      </c>
      <c r="P127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272" s="1" t="str">
        <f>IFERROR(__xludf.DUMMYFUNCTION("""COMPUTED_VALUE"""),"Yes, I Understand this is gonna happen everywhere")</f>
        <v>Yes, I Understand this is gonna happen everywhere</v>
      </c>
      <c r="R1272" s="1" t="str">
        <f>IFERROR(__xludf.DUMMYFUNCTION("""COMPUTED_VALUE"""),"This will be hard to do, but if it is the right company I would try")</f>
        <v>This will be hard to do, but if it is the right company I would try</v>
      </c>
      <c r="S1272" s="1"/>
    </row>
    <row r="1273">
      <c r="A1273" s="2">
        <f>IFERROR(__xludf.DUMMYFUNCTION("""COMPUTED_VALUE"""),45044.58170747686)</f>
        <v>45044.58171</v>
      </c>
      <c r="B1273" s="1" t="str">
        <f>IFERROR(__xludf.DUMMYFUNCTION("""COMPUTED_VALUE"""),"India")</f>
        <v>India</v>
      </c>
      <c r="C1273" s="1">
        <f>IFERROR(__xludf.DUMMYFUNCTION("""COMPUTED_VALUE"""),700029.0)</f>
        <v>700029</v>
      </c>
      <c r="D1273" s="1" t="str">
        <f>IFERROR(__xludf.DUMMYFUNCTION("""COMPUTED_VALUE"""),"Male")</f>
        <v>Male</v>
      </c>
      <c r="E1273" s="1" t="str">
        <f>IFERROR(__xludf.DUMMYFUNCTION("""COMPUTED_VALUE"""),"Social Media like LinkedIn")</f>
        <v>Social Media like LinkedIn</v>
      </c>
      <c r="F1273" s="1" t="str">
        <f>IFERROR(__xludf.DUMMYFUNCTION("""COMPUTED_VALUE"""),"Yes, I will earn and do that")</f>
        <v>Yes, I will earn and do that</v>
      </c>
      <c r="G1273" s="1" t="str">
        <f>IFERROR(__xludf.DUMMYFUNCTION("""COMPUTED_VALUE"""),"Will work for 3 years or more")</f>
        <v>Will work for 3 years or more</v>
      </c>
      <c r="H1273" s="1" t="str">
        <f>IFERROR(__xludf.DUMMYFUNCTION("""COMPUTED_VALUE"""),"No")</f>
        <v>No</v>
      </c>
      <c r="I1273" s="1" t="str">
        <f>IFERROR(__xludf.DUMMYFUNCTION("""COMPUTED_VALUE"""),"Will NOT work for them")</f>
        <v>Will NOT work for them</v>
      </c>
      <c r="J1273" s="1">
        <f>IFERROR(__xludf.DUMMYFUNCTION("""COMPUTED_VALUE"""),4.0)</f>
        <v>4</v>
      </c>
      <c r="K1273" s="1" t="str">
        <f>IFERROR(__xludf.DUMMYFUNCTION("""COMPUTED_VALUE"""),"Hybrid Working Environment with more than 15 days a month at office")</f>
        <v>Hybrid Working Environment with more than 15 days a month at office</v>
      </c>
      <c r="L12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3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273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273" s="1" t="str">
        <f>IFERROR(__xludf.DUMMYFUNCTION("""COMPUTED_VALUE"""),"Manager who explains what is expected, sets a goal and helps achieve it")</f>
        <v>Manager who explains what is expected, sets a goal and helps achieve it</v>
      </c>
      <c r="P1273" s="1" t="str">
        <f>IFERROR(__xludf.DUMMYFUNCTION("""COMPUTED_VALUE"""),"Work with 5 to 6 people in my team")</f>
        <v>Work with 5 to 6 people in my team</v>
      </c>
      <c r="Q1273" s="1" t="str">
        <f>IFERROR(__xludf.DUMMYFUNCTION("""COMPUTED_VALUE"""),"Yes, I Understand this is gonna happen everywhere")</f>
        <v>Yes, I Understand this is gonna happen everywhere</v>
      </c>
      <c r="R1273" s="1" t="str">
        <f>IFERROR(__xludf.DUMMYFUNCTION("""COMPUTED_VALUE"""),"This will be hard to do, but if it is the right company I would try")</f>
        <v>This will be hard to do, but if it is the right company I would try</v>
      </c>
      <c r="S1273" s="1"/>
    </row>
    <row r="1274">
      <c r="A1274" s="2">
        <f>IFERROR(__xludf.DUMMYFUNCTION("""COMPUTED_VALUE"""),45044.58591376158)</f>
        <v>45044.58591</v>
      </c>
      <c r="B1274" s="1" t="str">
        <f>IFERROR(__xludf.DUMMYFUNCTION("""COMPUTED_VALUE"""),"India")</f>
        <v>India</v>
      </c>
      <c r="C1274" s="1">
        <f>IFERROR(__xludf.DUMMYFUNCTION("""COMPUTED_VALUE"""),400009.0)</f>
        <v>400009</v>
      </c>
      <c r="D1274" s="1" t="str">
        <f>IFERROR(__xludf.DUMMYFUNCTION("""COMPUTED_VALUE"""),"Female")</f>
        <v>Female</v>
      </c>
      <c r="E1274" s="1" t="str">
        <f>IFERROR(__xludf.DUMMYFUNCTION("""COMPUTED_VALUE"""),"My Parents")</f>
        <v>My Parents</v>
      </c>
      <c r="F1274" s="1" t="str">
        <f>IFERROR(__xludf.DUMMYFUNCTION("""COMPUTED_VALUE"""),"No, But if someone could bare the cost I will")</f>
        <v>No, But if someone could bare the cost I will</v>
      </c>
      <c r="G1274" s="1" t="str">
        <f>IFERROR(__xludf.DUMMYFUNCTION("""COMPUTED_VALUE"""),"Will work for 3 years or more")</f>
        <v>Will work for 3 years or more</v>
      </c>
      <c r="H1274" s="1" t="str">
        <f>IFERROR(__xludf.DUMMYFUNCTION("""COMPUTED_VALUE"""),"No")</f>
        <v>No</v>
      </c>
      <c r="I1274" s="1" t="str">
        <f>IFERROR(__xludf.DUMMYFUNCTION("""COMPUTED_VALUE"""),"Will NOT work for them")</f>
        <v>Will NOT work for them</v>
      </c>
      <c r="J1274" s="1">
        <f>IFERROR(__xludf.DUMMYFUNCTION("""COMPUTED_VALUE"""),3.0)</f>
        <v>3</v>
      </c>
      <c r="K1274" s="1" t="str">
        <f>IFERROR(__xludf.DUMMYFUNCTION("""COMPUTED_VALUE"""),"Hybrid Working Environment with more than 15 days a month at office")</f>
        <v>Hybrid Working Environment with more than 15 days a month at office</v>
      </c>
      <c r="L12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74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1274" s="1" t="str">
        <f>IFERROR(__xludf.DUMMYFUNCTION("""COMPUTED_VALUE"""),"Manager who explains what is expected, sets a goal and helps achieve it")</f>
        <v>Manager who explains what is expected, sets a goal and helps achieve it</v>
      </c>
      <c r="P1274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74" s="1" t="str">
        <f>IFERROR(__xludf.DUMMYFUNCTION("""COMPUTED_VALUE"""),"No")</f>
        <v>No</v>
      </c>
      <c r="R1274" s="1" t="str">
        <f>IFERROR(__xludf.DUMMYFUNCTION("""COMPUTED_VALUE"""),"This will be hard to do, but if it is the right company I would try")</f>
        <v>This will be hard to do, but if it is the right company I would try</v>
      </c>
      <c r="S1274" s="1"/>
    </row>
    <row r="1275">
      <c r="A1275" s="2">
        <f>IFERROR(__xludf.DUMMYFUNCTION("""COMPUTED_VALUE"""),45044.58842759259)</f>
        <v>45044.58843</v>
      </c>
      <c r="B1275" s="1" t="str">
        <f>IFERROR(__xludf.DUMMYFUNCTION("""COMPUTED_VALUE"""),"India")</f>
        <v>India</v>
      </c>
      <c r="C1275" s="1">
        <f>IFERROR(__xludf.DUMMYFUNCTION("""COMPUTED_VALUE"""),411044.0)</f>
        <v>411044</v>
      </c>
      <c r="D1275" s="1" t="str">
        <f>IFERROR(__xludf.DUMMYFUNCTION("""COMPUTED_VALUE"""),"Male")</f>
        <v>Male</v>
      </c>
      <c r="E1275" s="1" t="str">
        <f>IFERROR(__xludf.DUMMYFUNCTION("""COMPUTED_VALUE"""),"People who have changed the world for better")</f>
        <v>People who have changed the world for better</v>
      </c>
      <c r="F1275" s="1" t="str">
        <f>IFERROR(__xludf.DUMMYFUNCTION("""COMPUTED_VALUE"""),"Yes, I will earn and do that")</f>
        <v>Yes, I will earn and do that</v>
      </c>
      <c r="G1275" s="1" t="str">
        <f>IFERROR(__xludf.DUMMYFUNCTION("""COMPUTED_VALUE"""),"This will be hard to do, but if it is the right company I would try")</f>
        <v>This will be hard to do, but if it is the right company I would try</v>
      </c>
      <c r="H1275" s="1" t="str">
        <f>IFERROR(__xludf.DUMMYFUNCTION("""COMPUTED_VALUE"""),"No")</f>
        <v>No</v>
      </c>
      <c r="I1275" s="1" t="str">
        <f>IFERROR(__xludf.DUMMYFUNCTION("""COMPUTED_VALUE"""),"Will NOT work for them")</f>
        <v>Will NOT work for them</v>
      </c>
      <c r="J1275" s="1">
        <f>IFERROR(__xludf.DUMMYFUNCTION("""COMPUTED_VALUE"""),4.0)</f>
        <v>4</v>
      </c>
      <c r="K1275" s="1" t="str">
        <f>IFERROR(__xludf.DUMMYFUNCTION("""COMPUTED_VALUE"""),"Hybrid Working Environment with less than 3 days a month at office")</f>
        <v>Hybrid Working Environment with less than 3 days a month at office</v>
      </c>
      <c r="L12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5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275" s="1" t="str">
        <f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1275" s="1" t="str">
        <f>IFERROR(__xludf.DUMMYFUNCTION("""COMPUTED_VALUE"""),"Manager who explains what is expected, sets a goal and helps achieve it")</f>
        <v>Manager who explains what is expected, sets a goal and helps achieve it</v>
      </c>
      <c r="P1275" s="1" t="str">
        <f>IFERROR(__xludf.DUMMYFUNCTION("""COMPUTED_VALUE"""),"Work with 5 to 6 people in my team")</f>
        <v>Work with 5 to 6 people in my team</v>
      </c>
      <c r="Q1275" s="1" t="str">
        <f>IFERROR(__xludf.DUMMYFUNCTION("""COMPUTED_VALUE"""),"Yes, I Understand this is gonna happen everywhere")</f>
        <v>Yes, I Understand this is gonna happen everywhere</v>
      </c>
      <c r="R1275" s="1" t="str">
        <f>IFERROR(__xludf.DUMMYFUNCTION("""COMPUTED_VALUE"""),"No way")</f>
        <v>No way</v>
      </c>
      <c r="S1275" s="1"/>
    </row>
    <row r="1276">
      <c r="A1276" s="2">
        <f>IFERROR(__xludf.DUMMYFUNCTION("""COMPUTED_VALUE"""),45044.58871877315)</f>
        <v>45044.58872</v>
      </c>
      <c r="B1276" s="1" t="str">
        <f>IFERROR(__xludf.DUMMYFUNCTION("""COMPUTED_VALUE"""),"India")</f>
        <v>India</v>
      </c>
      <c r="C1276" s="1">
        <f>IFERROR(__xludf.DUMMYFUNCTION("""COMPUTED_VALUE"""),560036.0)</f>
        <v>560036</v>
      </c>
      <c r="D1276" s="1" t="str">
        <f>IFERROR(__xludf.DUMMYFUNCTION("""COMPUTED_VALUE"""),"Male")</f>
        <v>Male</v>
      </c>
      <c r="E1276" s="1" t="str">
        <f>IFERROR(__xludf.DUMMYFUNCTION("""COMPUTED_VALUE"""),"Social Media like LinkedIn")</f>
        <v>Social Media like LinkedIn</v>
      </c>
      <c r="F1276" s="1" t="str">
        <f>IFERROR(__xludf.DUMMYFUNCTION("""COMPUTED_VALUE"""),"No I would not be pursuing Higher Education outside of India")</f>
        <v>No I would not be pursuing Higher Education outside of India</v>
      </c>
      <c r="G1276" s="1" t="str">
        <f>IFERROR(__xludf.DUMMYFUNCTION("""COMPUTED_VALUE"""),"This will be hard to do, but if it is the right company I would try")</f>
        <v>This will be hard to do, but if it is the right company I would try</v>
      </c>
      <c r="H1276" s="1" t="str">
        <f>IFERROR(__xludf.DUMMYFUNCTION("""COMPUTED_VALUE"""),"Yes")</f>
        <v>Yes</v>
      </c>
      <c r="I1276" s="1" t="str">
        <f>IFERROR(__xludf.DUMMYFUNCTION("""COMPUTED_VALUE"""),"Will work for them")</f>
        <v>Will work for them</v>
      </c>
      <c r="J1276" s="1">
        <f>IFERROR(__xludf.DUMMYFUNCTION("""COMPUTED_VALUE"""),9.0)</f>
        <v>9</v>
      </c>
      <c r="K1276" s="1" t="str">
        <f>IFERROR(__xludf.DUMMYFUNCTION("""COMPUTED_VALUE"""),"Hybrid Working Environment with more than 15 days a month at office")</f>
        <v>Hybrid Working Environment with more than 15 days a month at office</v>
      </c>
      <c r="L1276" s="1" t="str">
        <f>IFERROR(__xludf.DUMMYFUNCTION("""COMPUTED_VALUE"""),"Employer who rewards learning and enables that environment")</f>
        <v>Employer who rewards learning and enables that environment</v>
      </c>
      <c r="M12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7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276" s="1" t="str">
        <f>IFERROR(__xludf.DUMMYFUNCTION("""COMPUTED_VALUE"""),"Manager who explains what is expected, sets a goal and helps achieve it")</f>
        <v>Manager who explains what is expected, sets a goal and helps achieve it</v>
      </c>
      <c r="P1276" s="1" t="str">
        <f>IFERROR(__xludf.DUMMYFUNCTION("""COMPUTED_VALUE"""),"Work with more than 10 people in my team")</f>
        <v>Work with more than 10 people in my team</v>
      </c>
      <c r="Q1276" s="1" t="str">
        <f>IFERROR(__xludf.DUMMYFUNCTION("""COMPUTED_VALUE"""),"Yes, I Understand this is gonna happen everywhere")</f>
        <v>Yes, I Understand this is gonna happen everywhere</v>
      </c>
      <c r="R1276" s="1" t="str">
        <f>IFERROR(__xludf.DUMMYFUNCTION("""COMPUTED_VALUE"""),"No way")</f>
        <v>No way</v>
      </c>
      <c r="S1276" s="1"/>
    </row>
    <row r="1277">
      <c r="A1277" s="2">
        <f>IFERROR(__xludf.DUMMYFUNCTION("""COMPUTED_VALUE"""),45044.5896024074)</f>
        <v>45044.5896</v>
      </c>
      <c r="B1277" s="1" t="str">
        <f>IFERROR(__xludf.DUMMYFUNCTION("""COMPUTED_VALUE"""),"India")</f>
        <v>India</v>
      </c>
      <c r="C1277" s="1">
        <f>IFERROR(__xludf.DUMMYFUNCTION("""COMPUTED_VALUE"""),500053.0)</f>
        <v>500053</v>
      </c>
      <c r="D1277" s="1" t="str">
        <f>IFERROR(__xludf.DUMMYFUNCTION("""COMPUTED_VALUE"""),"Male")</f>
        <v>Male</v>
      </c>
      <c r="E1277" s="1" t="str">
        <f>IFERROR(__xludf.DUMMYFUNCTION("""COMPUTED_VALUE"""),"People who have changed the world for better")</f>
        <v>People who have changed the world for better</v>
      </c>
      <c r="F1277" s="1" t="str">
        <f>IFERROR(__xludf.DUMMYFUNCTION("""COMPUTED_VALUE"""),"No I would not be pursuing Higher Education outside of India")</f>
        <v>No I would not be pursuing Higher Education outside of India</v>
      </c>
      <c r="G1277" s="1" t="str">
        <f>IFERROR(__xludf.DUMMYFUNCTION("""COMPUTED_VALUE"""),"Will work for 3 years or more")</f>
        <v>Will work for 3 years or more</v>
      </c>
      <c r="H1277" s="1" t="str">
        <f>IFERROR(__xludf.DUMMYFUNCTION("""COMPUTED_VALUE"""),"No")</f>
        <v>No</v>
      </c>
      <c r="I1277" s="1" t="str">
        <f>IFERROR(__xludf.DUMMYFUNCTION("""COMPUTED_VALUE"""),"Will NOT work for them")</f>
        <v>Will NOT work for them</v>
      </c>
      <c r="J1277" s="1">
        <f>IFERROR(__xludf.DUMMYFUNCTION("""COMPUTED_VALUE"""),1.0)</f>
        <v>1</v>
      </c>
      <c r="K1277" s="1" t="str">
        <f>IFERROR(__xludf.DUMMYFUNCTION("""COMPUTED_VALUE"""),"Fully Remote with Options to travel as and when needed")</f>
        <v>Fully Remote with Options to travel as and when needed</v>
      </c>
      <c r="L12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77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1277" s="1" t="str">
        <f>IFERROR(__xludf.DUMMYFUNCTION("""COMPUTED_VALUE"""),"Manager who clearly describes what she/he needs")</f>
        <v>Manager who clearly describes what she/he needs</v>
      </c>
      <c r="P1277" s="1" t="str">
        <f>IFERROR(__xludf.DUMMYFUNCTION("""COMPUTED_VALUE"""),"Work alone")</f>
        <v>Work alone</v>
      </c>
      <c r="Q1277" s="1" t="str">
        <f>IFERROR(__xludf.DUMMYFUNCTION("""COMPUTED_VALUE"""),"Yes, I Understand this is gonna happen everywhere")</f>
        <v>Yes, I Understand this is gonna happen everywhere</v>
      </c>
      <c r="R1277" s="1" t="str">
        <f>IFERROR(__xludf.DUMMYFUNCTION("""COMPUTED_VALUE"""),"This will be hard to do, but if it is the right company I would try")</f>
        <v>This will be hard to do, but if it is the right company I would try</v>
      </c>
      <c r="S1277" s="1"/>
    </row>
    <row r="1278">
      <c r="A1278" s="2">
        <f>IFERROR(__xludf.DUMMYFUNCTION("""COMPUTED_VALUE"""),45044.590217951394)</f>
        <v>45044.59022</v>
      </c>
      <c r="B1278" s="1" t="str">
        <f>IFERROR(__xludf.DUMMYFUNCTION("""COMPUTED_VALUE"""),"India")</f>
        <v>India</v>
      </c>
      <c r="C1278" s="1">
        <f>IFERROR(__xludf.DUMMYFUNCTION("""COMPUTED_VALUE"""),440013.0)</f>
        <v>440013</v>
      </c>
      <c r="D1278" s="1" t="str">
        <f>IFERROR(__xludf.DUMMYFUNCTION("""COMPUTED_VALUE"""),"Male")</f>
        <v>Male</v>
      </c>
      <c r="E1278" s="1" t="str">
        <f>IFERROR(__xludf.DUMMYFUNCTION("""COMPUTED_VALUE"""),"Influencers who had successful careers")</f>
        <v>Influencers who had successful careers</v>
      </c>
      <c r="F1278" s="1" t="str">
        <f>IFERROR(__xludf.DUMMYFUNCTION("""COMPUTED_VALUE"""),"No, But if someone could bare the cost I will")</f>
        <v>No, But if someone could bare the cost I will</v>
      </c>
      <c r="G1278" s="1" t="str">
        <f>IFERROR(__xludf.DUMMYFUNCTION("""COMPUTED_VALUE"""),"This will be hard to do, but if it is the right company I would try")</f>
        <v>This will be hard to do, but if it is the right company I would try</v>
      </c>
      <c r="H1278" s="1" t="str">
        <f>IFERROR(__xludf.DUMMYFUNCTION("""COMPUTED_VALUE"""),"Yes")</f>
        <v>Yes</v>
      </c>
      <c r="I1278" s="1" t="str">
        <f>IFERROR(__xludf.DUMMYFUNCTION("""COMPUTED_VALUE"""),"Will NOT work for them")</f>
        <v>Will NOT work for them</v>
      </c>
      <c r="J1278" s="1">
        <f>IFERROR(__xludf.DUMMYFUNCTION("""COMPUTED_VALUE"""),7.0)</f>
        <v>7</v>
      </c>
      <c r="K1278" s="1" t="str">
        <f>IFERROR(__xludf.DUMMYFUNCTION("""COMPUTED_VALUE"""),"Fully Remote with No option to visit offices")</f>
        <v>Fully Remote with No option to visit offices</v>
      </c>
      <c r="L1278" s="1" t="str">
        <f>IFERROR(__xludf.DUMMYFUNCTION("""COMPUTED_VALUE"""),"Employer who rewards learning and enables that environment")</f>
        <v>Employer who rewards learning and enables that environment</v>
      </c>
      <c r="M127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278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1278" s="1" t="str">
        <f>IFERROR(__xludf.DUMMYFUNCTION("""COMPUTED_VALUE"""),"Manager who explains what is expected, sets a goal and helps achieve it")</f>
        <v>Manager who explains what is expected, sets a goal and helps achieve it</v>
      </c>
      <c r="P1278" s="1" t="str">
        <f>IFERROR(__xludf.DUMMYFUNCTION("""COMPUTED_VALUE"""),"Work with more than 10 people in my team")</f>
        <v>Work with more than 10 people in my team</v>
      </c>
      <c r="Q1278" s="1" t="str">
        <f>IFERROR(__xludf.DUMMYFUNCTION("""COMPUTED_VALUE"""),"No")</f>
        <v>No</v>
      </c>
      <c r="R1278" s="1" t="str">
        <f>IFERROR(__xludf.DUMMYFUNCTION("""COMPUTED_VALUE"""),"This will be hard to do, but if it is the right company I would try")</f>
        <v>This will be hard to do, but if it is the right company I would try</v>
      </c>
      <c r="S1278" s="1"/>
    </row>
    <row r="1279">
      <c r="A1279" s="2">
        <f>IFERROR(__xludf.DUMMYFUNCTION("""COMPUTED_VALUE"""),45044.59099107639)</f>
        <v>45044.59099</v>
      </c>
      <c r="B1279" s="1" t="str">
        <f>IFERROR(__xludf.DUMMYFUNCTION("""COMPUTED_VALUE"""),"India")</f>
        <v>India</v>
      </c>
      <c r="C1279" s="1">
        <f>IFERROR(__xludf.DUMMYFUNCTION("""COMPUTED_VALUE"""),221405.0)</f>
        <v>221405</v>
      </c>
      <c r="D1279" s="1" t="str">
        <f>IFERROR(__xludf.DUMMYFUNCTION("""COMPUTED_VALUE"""),"Female")</f>
        <v>Female</v>
      </c>
      <c r="E1279" s="1" t="str">
        <f>IFERROR(__xludf.DUMMYFUNCTION("""COMPUTED_VALUE"""),"My Parents")</f>
        <v>My Parents</v>
      </c>
      <c r="F1279" s="1" t="str">
        <f>IFERROR(__xludf.DUMMYFUNCTION("""COMPUTED_VALUE"""),"No, But if someone could bare the cost I will")</f>
        <v>No, But if someone could bare the cost I will</v>
      </c>
      <c r="G1279" s="1" t="str">
        <f>IFERROR(__xludf.DUMMYFUNCTION("""COMPUTED_VALUE"""),"Will work for 3 years or more")</f>
        <v>Will work for 3 years or more</v>
      </c>
      <c r="H1279" s="1" t="str">
        <f>IFERROR(__xludf.DUMMYFUNCTION("""COMPUTED_VALUE"""),"No")</f>
        <v>No</v>
      </c>
      <c r="I1279" s="1" t="str">
        <f>IFERROR(__xludf.DUMMYFUNCTION("""COMPUTED_VALUE"""),"Will NOT work for them")</f>
        <v>Will NOT work for them</v>
      </c>
      <c r="J1279" s="1">
        <f>IFERROR(__xludf.DUMMYFUNCTION("""COMPUTED_VALUE"""),6.0)</f>
        <v>6</v>
      </c>
      <c r="K1279" s="1" t="str">
        <f>IFERROR(__xludf.DUMMYFUNCTION("""COMPUTED_VALUE"""),"Every Day Office Environment")</f>
        <v>Every Day Office Environment</v>
      </c>
      <c r="L1279" s="1" t="str">
        <f>IFERROR(__xludf.DUMMYFUNCTION("""COMPUTED_VALUE"""),"Employer who appreciates learning and enables that environment")</f>
        <v>Employer who appreciates learning and enables that environment</v>
      </c>
      <c r="M12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79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279" s="1" t="str">
        <f>IFERROR(__xludf.DUMMYFUNCTION("""COMPUTED_VALUE"""),"Manager who sets goal and helps me achieve it")</f>
        <v>Manager who sets goal and helps me achieve it</v>
      </c>
      <c r="P1279" s="1" t="str">
        <f>IFERROR(__xludf.DUMMYFUNCTION("""COMPUTED_VALUE"""),"Work with 5 to 6 people in my team")</f>
        <v>Work with 5 to 6 people in my team</v>
      </c>
      <c r="Q1279" s="1" t="str">
        <f>IFERROR(__xludf.DUMMYFUNCTION("""COMPUTED_VALUE"""),"Yes, I Understand this is gonna happen everywhere")</f>
        <v>Yes, I Understand this is gonna happen everywhere</v>
      </c>
      <c r="R1279" s="1" t="str">
        <f>IFERROR(__xludf.DUMMYFUNCTION("""COMPUTED_VALUE"""),"Will work for 7 years or more")</f>
        <v>Will work for 7 years or more</v>
      </c>
      <c r="S1279" s="1"/>
    </row>
    <row r="1280">
      <c r="A1280" s="2">
        <f>IFERROR(__xludf.DUMMYFUNCTION("""COMPUTED_VALUE"""),45044.59451663194)</f>
        <v>45044.59452</v>
      </c>
      <c r="B1280" s="1" t="str">
        <f>IFERROR(__xludf.DUMMYFUNCTION("""COMPUTED_VALUE"""),"India")</f>
        <v>India</v>
      </c>
      <c r="C1280" s="1">
        <f>IFERROR(__xludf.DUMMYFUNCTION("""COMPUTED_VALUE"""),411058.0)</f>
        <v>411058</v>
      </c>
      <c r="D1280" s="1" t="str">
        <f>IFERROR(__xludf.DUMMYFUNCTION("""COMPUTED_VALUE"""),"Male")</f>
        <v>Male</v>
      </c>
      <c r="E1280" s="1" t="str">
        <f>IFERROR(__xludf.DUMMYFUNCTION("""COMPUTED_VALUE"""),"People from my circle, but not family members")</f>
        <v>People from my circle, but not family members</v>
      </c>
      <c r="F1280" s="1" t="str">
        <f>IFERROR(__xludf.DUMMYFUNCTION("""COMPUTED_VALUE"""),"No, But if someone could bare the cost I will")</f>
        <v>No, But if someone could bare the cost I will</v>
      </c>
      <c r="G1280" s="1" t="str">
        <f>IFERROR(__xludf.DUMMYFUNCTION("""COMPUTED_VALUE"""),"This will be hard to do, but if it is the right company I would try")</f>
        <v>This will be hard to do, but if it is the right company I would try</v>
      </c>
      <c r="H1280" s="1" t="str">
        <f>IFERROR(__xludf.DUMMYFUNCTION("""COMPUTED_VALUE"""),"Yes")</f>
        <v>Yes</v>
      </c>
      <c r="I1280" s="1" t="str">
        <f>IFERROR(__xludf.DUMMYFUNCTION("""COMPUTED_VALUE"""),"Will NOT work for them")</f>
        <v>Will NOT work for them</v>
      </c>
      <c r="J1280" s="1">
        <f>IFERROR(__xludf.DUMMYFUNCTION("""COMPUTED_VALUE"""),8.0)</f>
        <v>8</v>
      </c>
      <c r="K1280" s="1" t="str">
        <f>IFERROR(__xludf.DUMMYFUNCTION("""COMPUTED_VALUE"""),"Fully Remote with Options to travel as and when needed")</f>
        <v>Fully Remote with Options to travel as and when needed</v>
      </c>
      <c r="L1280" s="1" t="str">
        <f>IFERROR(__xludf.DUMMYFUNCTION("""COMPUTED_VALUE"""),"Employer who rewards learning and enables that environment")</f>
        <v>Employer who rewards learning and enables that environment</v>
      </c>
      <c r="M128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80" s="1" t="str">
        <f>IFERROR(__xludf.DUMMYFUNCTION("""COMPUTED_VALUE"""),"Teaching in any of the institutes/colleges/online or offline, Build and develop a Team, Design and Develop amazing software, Entrepreneur or Start Up")</f>
        <v>Teaching in any of the institutes/colleges/online or offline, Build and develop a Team, Design and Develop amazing software, Entrepreneur or Start Up</v>
      </c>
      <c r="O1280" s="1" t="str">
        <f>IFERROR(__xludf.DUMMYFUNCTION("""COMPUTED_VALUE"""),"Manager who clearly describes what she/he needs")</f>
        <v>Manager who clearly describes what she/he needs</v>
      </c>
      <c r="P1280" s="1" t="str">
        <f>IFERROR(__xludf.DUMMYFUNCTION("""COMPUTED_VALUE"""),"Work with 2 to 3 people in my team")</f>
        <v>Work with 2 to 3 people in my team</v>
      </c>
      <c r="Q1280" s="1" t="str">
        <f>IFERROR(__xludf.DUMMYFUNCTION("""COMPUTED_VALUE"""),"No")</f>
        <v>No</v>
      </c>
      <c r="R1280" s="1" t="str">
        <f>IFERROR(__xludf.DUMMYFUNCTION("""COMPUTED_VALUE"""),"No way")</f>
        <v>No way</v>
      </c>
      <c r="S1280" s="1"/>
    </row>
    <row r="1281">
      <c r="A1281" s="2">
        <f>IFERROR(__xludf.DUMMYFUNCTION("""COMPUTED_VALUE"""),45044.59696604167)</f>
        <v>45044.59697</v>
      </c>
      <c r="B1281" s="1" t="str">
        <f>IFERROR(__xludf.DUMMYFUNCTION("""COMPUTED_VALUE"""),"India")</f>
        <v>India</v>
      </c>
      <c r="C1281" s="1">
        <f>IFERROR(__xludf.DUMMYFUNCTION("""COMPUTED_VALUE"""),520012.0)</f>
        <v>520012</v>
      </c>
      <c r="D1281" s="1" t="str">
        <f>IFERROR(__xludf.DUMMYFUNCTION("""COMPUTED_VALUE"""),"Female")</f>
        <v>Female</v>
      </c>
      <c r="E1281" s="1" t="str">
        <f>IFERROR(__xludf.DUMMYFUNCTION("""COMPUTED_VALUE"""),"People from my circle, but not family members")</f>
        <v>People from my circle, but not family members</v>
      </c>
      <c r="F1281" s="1" t="str">
        <f>IFERROR(__xludf.DUMMYFUNCTION("""COMPUTED_VALUE"""),"No I would not be pursuing Higher Education outside of India")</f>
        <v>No I would not be pursuing Higher Education outside of India</v>
      </c>
      <c r="G1281" s="1" t="str">
        <f>IFERROR(__xludf.DUMMYFUNCTION("""COMPUTED_VALUE"""),"This will be hard to do, but if it is the right company I would try")</f>
        <v>This will be hard to do, but if it is the right company I would try</v>
      </c>
      <c r="H1281" s="1" t="str">
        <f>IFERROR(__xludf.DUMMYFUNCTION("""COMPUTED_VALUE"""),"No")</f>
        <v>No</v>
      </c>
      <c r="I1281" s="1" t="str">
        <f>IFERROR(__xludf.DUMMYFUNCTION("""COMPUTED_VALUE"""),"Will NOT work for them")</f>
        <v>Will NOT work for them</v>
      </c>
      <c r="J1281" s="1">
        <f>IFERROR(__xludf.DUMMYFUNCTION("""COMPUTED_VALUE"""),5.0)</f>
        <v>5</v>
      </c>
      <c r="K1281" s="1" t="str">
        <f>IFERROR(__xludf.DUMMYFUNCTION("""COMPUTED_VALUE"""),"Every Day Office Environment")</f>
        <v>Every Day Office Environment</v>
      </c>
      <c r="L1281" s="1" t="str">
        <f>IFERROR(__xludf.DUMMYFUNCTION("""COMPUTED_VALUE"""),"Employer who appreciates learning and enables that environment")</f>
        <v>Employer who appreciates learning and enables that environment</v>
      </c>
      <c r="M128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81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281" s="1" t="str">
        <f>IFERROR(__xludf.DUMMYFUNCTION("""COMPUTED_VALUE"""),"Manager who clearly describes what she/he needs")</f>
        <v>Manager who clearly describes what she/he needs</v>
      </c>
      <c r="P1281" s="1" t="str">
        <f>IFERROR(__xludf.DUMMYFUNCTION("""COMPUTED_VALUE"""),"Work with 2 to 3 people in my team")</f>
        <v>Work with 2 to 3 people in my team</v>
      </c>
      <c r="Q1281" s="1" t="str">
        <f>IFERROR(__xludf.DUMMYFUNCTION("""COMPUTED_VALUE"""),"No")</f>
        <v>No</v>
      </c>
      <c r="R1281" s="1" t="str">
        <f>IFERROR(__xludf.DUMMYFUNCTION("""COMPUTED_VALUE"""),"This will be hard to do, but if it is the right company I would try")</f>
        <v>This will be hard to do, but if it is the right company I would try</v>
      </c>
      <c r="S1281" s="1"/>
    </row>
    <row r="1282">
      <c r="A1282" s="2">
        <f>IFERROR(__xludf.DUMMYFUNCTION("""COMPUTED_VALUE"""),45044.59711998842)</f>
        <v>45044.59712</v>
      </c>
      <c r="B1282" s="1" t="str">
        <f>IFERROR(__xludf.DUMMYFUNCTION("""COMPUTED_VALUE"""),"India")</f>
        <v>India</v>
      </c>
      <c r="C1282" s="1">
        <f>IFERROR(__xludf.DUMMYFUNCTION("""COMPUTED_VALUE"""),535002.0)</f>
        <v>535002</v>
      </c>
      <c r="D1282" s="1" t="str">
        <f>IFERROR(__xludf.DUMMYFUNCTION("""COMPUTED_VALUE"""),"Female")</f>
        <v>Female</v>
      </c>
      <c r="E1282" s="1" t="str">
        <f>IFERROR(__xludf.DUMMYFUNCTION("""COMPUTED_VALUE"""),"Social Media like LinkedIn")</f>
        <v>Social Media like LinkedIn</v>
      </c>
      <c r="F1282" s="1" t="str">
        <f>IFERROR(__xludf.DUMMYFUNCTION("""COMPUTED_VALUE"""),"No, But if someone could bare the cost I will")</f>
        <v>No, But if someone could bare the cost I will</v>
      </c>
      <c r="G1282" s="1" t="str">
        <f>IFERROR(__xludf.DUMMYFUNCTION("""COMPUTED_VALUE"""),"This will be hard to do, but if it is the right company I would try")</f>
        <v>This will be hard to do, but if it is the right company I would try</v>
      </c>
      <c r="H1282" s="1" t="str">
        <f>IFERROR(__xludf.DUMMYFUNCTION("""COMPUTED_VALUE"""),"No")</f>
        <v>No</v>
      </c>
      <c r="I1282" s="1" t="str">
        <f>IFERROR(__xludf.DUMMYFUNCTION("""COMPUTED_VALUE"""),"Will NOT work for them")</f>
        <v>Will NOT work for them</v>
      </c>
      <c r="J1282" s="1">
        <f>IFERROR(__xludf.DUMMYFUNCTION("""COMPUTED_VALUE"""),10.0)</f>
        <v>10</v>
      </c>
      <c r="K1282" s="1" t="str">
        <f>IFERROR(__xludf.DUMMYFUNCTION("""COMPUTED_VALUE"""),"Fully Remote with Options to travel as and when needed")</f>
        <v>Fully Remote with Options to travel as and when needed</v>
      </c>
      <c r="L12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82" s="1" t="str">
        <f>IFERROR(__xludf.DUMMYFUNCTION("""COMPUTED_VALUE"""),"Design and Creative strategy in any company, Business Operations in any organization, Work in a BPO setup for some well known client, Work as a freelancer and do my thing my way")</f>
        <v>Design and Creative strategy in any company, Business Operations in any organization, Work in a BPO setup for some well known client, Work as a freelancer and do my thing my way</v>
      </c>
      <c r="O1282" s="1" t="str">
        <f>IFERROR(__xludf.DUMMYFUNCTION("""COMPUTED_VALUE"""),"Manager who explains what is expected, sets a goal and helps achieve it")</f>
        <v>Manager who explains what is expected, sets a goal and helps achieve it</v>
      </c>
      <c r="P1282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282" s="1" t="str">
        <f>IFERROR(__xludf.DUMMYFUNCTION("""COMPUTED_VALUE"""),"Yes, I Understand this is gonna happen everywhere")</f>
        <v>Yes, I Understand this is gonna happen everywhere</v>
      </c>
      <c r="R1282" s="1" t="str">
        <f>IFERROR(__xludf.DUMMYFUNCTION("""COMPUTED_VALUE"""),"This will be hard to do, but if it is the right company I would try")</f>
        <v>This will be hard to do, but if it is the right company I would try</v>
      </c>
      <c r="S1282" s="1"/>
    </row>
    <row r="1283">
      <c r="A1283" s="2">
        <f>IFERROR(__xludf.DUMMYFUNCTION("""COMPUTED_VALUE"""),45044.597342905094)</f>
        <v>45044.59734</v>
      </c>
      <c r="B1283" s="1" t="str">
        <f>IFERROR(__xludf.DUMMYFUNCTION("""COMPUTED_VALUE"""),"India")</f>
        <v>India</v>
      </c>
      <c r="C1283" s="1">
        <f>IFERROR(__xludf.DUMMYFUNCTION("""COMPUTED_VALUE"""),638401.0)</f>
        <v>638401</v>
      </c>
      <c r="D1283" s="1" t="str">
        <f>IFERROR(__xludf.DUMMYFUNCTION("""COMPUTED_VALUE"""),"Female")</f>
        <v>Female</v>
      </c>
      <c r="E1283" s="1" t="str">
        <f>IFERROR(__xludf.DUMMYFUNCTION("""COMPUTED_VALUE"""),"Influencers who had successful careers")</f>
        <v>Influencers who had successful careers</v>
      </c>
      <c r="F1283" s="1" t="str">
        <f>IFERROR(__xludf.DUMMYFUNCTION("""COMPUTED_VALUE"""),"Yes, I will earn and do that")</f>
        <v>Yes, I will earn and do that</v>
      </c>
      <c r="G1283" s="1" t="str">
        <f>IFERROR(__xludf.DUMMYFUNCTION("""COMPUTED_VALUE"""),"Will work for 3 years or more")</f>
        <v>Will work for 3 years or more</v>
      </c>
      <c r="H1283" s="1" t="str">
        <f>IFERROR(__xludf.DUMMYFUNCTION("""COMPUTED_VALUE"""),"Yes")</f>
        <v>Yes</v>
      </c>
      <c r="I1283" s="1" t="str">
        <f>IFERROR(__xludf.DUMMYFUNCTION("""COMPUTED_VALUE"""),"Will work for them")</f>
        <v>Will work for them</v>
      </c>
      <c r="J1283" s="1">
        <f>IFERROR(__xludf.DUMMYFUNCTION("""COMPUTED_VALUE"""),3.0)</f>
        <v>3</v>
      </c>
      <c r="K1283" s="1" t="str">
        <f>IFERROR(__xludf.DUMMYFUNCTION("""COMPUTED_VALUE"""),"Hybrid Working Environment with more than 15 days a month at office")</f>
        <v>Hybrid Working Environment with more than 15 days a month at office</v>
      </c>
      <c r="L1283" s="1" t="str">
        <f>IFERROR(__xludf.DUMMYFUNCTION("""COMPUTED_VALUE"""),"Employer who appreciates learning and enables that environment")</f>
        <v>Employer who appreciates learning and enables that environment</v>
      </c>
      <c r="M1283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283" s="1" t="str">
        <f>IFERROR(__xludf.DUMMYFUNCTION("""COMPUTED_VALUE"""),"Design and Creative strategy in any company, Manage and drive End-to-End Projects or Products, Design and Develop amazing software, Manufacturing / Oil and Gas/ Construction / Hard Physical Work related")</f>
        <v>Design and Creative strategy in any company, Manage and drive End-to-End Projects or Products, Design and Develop amazing software, Manufacturing / Oil and Gas/ Construction / Hard Physical Work related</v>
      </c>
      <c r="O1283" s="1" t="str">
        <f>IFERROR(__xludf.DUMMYFUNCTION("""COMPUTED_VALUE"""),"Manager who explains what is expected, sets a goal and helps achieve it")</f>
        <v>Manager who explains what is expected, sets a goal and helps achieve it</v>
      </c>
      <c r="P1283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283" s="1" t="str">
        <f>IFERROR(__xludf.DUMMYFUNCTION("""COMPUTED_VALUE"""),"Yes")</f>
        <v>Yes</v>
      </c>
      <c r="R1283" s="1" t="str">
        <f>IFERROR(__xludf.DUMMYFUNCTION("""COMPUTED_VALUE"""),"Will work for 7 years or more")</f>
        <v>Will work for 7 years or more</v>
      </c>
      <c r="S1283" s="1"/>
    </row>
    <row r="1284">
      <c r="A1284" s="2">
        <f>IFERROR(__xludf.DUMMYFUNCTION("""COMPUTED_VALUE"""),45044.59740774306)</f>
        <v>45044.59741</v>
      </c>
      <c r="B1284" s="1" t="str">
        <f>IFERROR(__xludf.DUMMYFUNCTION("""COMPUTED_VALUE"""),"India")</f>
        <v>India</v>
      </c>
      <c r="C1284" s="1">
        <f>IFERROR(__xludf.DUMMYFUNCTION("""COMPUTED_VALUE"""),500040.0)</f>
        <v>500040</v>
      </c>
      <c r="D1284" s="1" t="str">
        <f>IFERROR(__xludf.DUMMYFUNCTION("""COMPUTED_VALUE"""),"Female")</f>
        <v>Female</v>
      </c>
      <c r="E1284" s="1" t="str">
        <f>IFERROR(__xludf.DUMMYFUNCTION("""COMPUTED_VALUE"""),"People from my circle, but not family members")</f>
        <v>People from my circle, but not family members</v>
      </c>
      <c r="F1284" s="1" t="str">
        <f>IFERROR(__xludf.DUMMYFUNCTION("""COMPUTED_VALUE"""),"Yes, I will earn and do that")</f>
        <v>Yes, I will earn and do that</v>
      </c>
      <c r="G1284" s="1" t="str">
        <f>IFERROR(__xludf.DUMMYFUNCTION("""COMPUTED_VALUE"""),"Will work for 3 years or more")</f>
        <v>Will work for 3 years or more</v>
      </c>
      <c r="H1284" s="1" t="str">
        <f>IFERROR(__xludf.DUMMYFUNCTION("""COMPUTED_VALUE"""),"No")</f>
        <v>No</v>
      </c>
      <c r="I1284" s="1" t="str">
        <f>IFERROR(__xludf.DUMMYFUNCTION("""COMPUTED_VALUE"""),"Will NOT work for them")</f>
        <v>Will NOT work for them</v>
      </c>
      <c r="J1284" s="1">
        <f>IFERROR(__xludf.DUMMYFUNCTION("""COMPUTED_VALUE"""),6.0)</f>
        <v>6</v>
      </c>
      <c r="K1284" s="1" t="str">
        <f>IFERROR(__xludf.DUMMYFUNCTION("""COMPUTED_VALUE"""),"Fully Remote with Options to travel as and when needed")</f>
        <v>Fully Remote with Options to travel as and when needed</v>
      </c>
      <c r="L12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84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284" s="1" t="str">
        <f>IFERROR(__xludf.DUMMYFUNCTION("""COMPUTED_VALUE"""),"Manager who explains what is expected, sets a goal and helps achieve it")</f>
        <v>Manager who explains what is expected, sets a goal and helps achieve it</v>
      </c>
      <c r="P1284" s="1" t="str">
        <f>IFERROR(__xludf.DUMMYFUNCTION("""COMPUTED_VALUE"""),"Work with 2 to 3 people in my team, Work with 5 to 6 people in my team")</f>
        <v>Work with 2 to 3 people in my team, Work with 5 to 6 people in my team</v>
      </c>
      <c r="Q1284" s="1" t="str">
        <f>IFERROR(__xludf.DUMMYFUNCTION("""COMPUTED_VALUE"""),"Yes, I Understand this is gonna happen everywhere")</f>
        <v>Yes, I Understand this is gonna happen everywhere</v>
      </c>
      <c r="R1284" s="1" t="str">
        <f>IFERROR(__xludf.DUMMYFUNCTION("""COMPUTED_VALUE"""),"This will be hard to do, but if it is the right company I would try")</f>
        <v>This will be hard to do, but if it is the right company I would try</v>
      </c>
      <c r="S1284" s="1"/>
    </row>
    <row r="1285">
      <c r="A1285" s="2">
        <f>IFERROR(__xludf.DUMMYFUNCTION("""COMPUTED_VALUE"""),45044.59971954861)</f>
        <v>45044.59972</v>
      </c>
      <c r="B1285" s="1" t="str">
        <f>IFERROR(__xludf.DUMMYFUNCTION("""COMPUTED_VALUE"""),"India")</f>
        <v>India</v>
      </c>
      <c r="C1285" s="1">
        <f>IFERROR(__xludf.DUMMYFUNCTION("""COMPUTED_VALUE"""),641006.0)</f>
        <v>641006</v>
      </c>
      <c r="D1285" s="1" t="str">
        <f>IFERROR(__xludf.DUMMYFUNCTION("""COMPUTED_VALUE"""),"Female")</f>
        <v>Female</v>
      </c>
      <c r="E1285" s="1" t="str">
        <f>IFERROR(__xludf.DUMMYFUNCTION("""COMPUTED_VALUE"""),"My Parents")</f>
        <v>My Parents</v>
      </c>
      <c r="F1285" s="1" t="str">
        <f>IFERROR(__xludf.DUMMYFUNCTION("""COMPUTED_VALUE"""),"No I would not be pursuing Higher Education outside of India")</f>
        <v>No I would not be pursuing Higher Education outside of India</v>
      </c>
      <c r="G1285" s="1" t="str">
        <f>IFERROR(__xludf.DUMMYFUNCTION("""COMPUTED_VALUE"""),"This will be hard to do, but if it is the right company I would try")</f>
        <v>This will be hard to do, but if it is the right company I would try</v>
      </c>
      <c r="H1285" s="1" t="str">
        <f>IFERROR(__xludf.DUMMYFUNCTION("""COMPUTED_VALUE"""),"No")</f>
        <v>No</v>
      </c>
      <c r="I1285" s="1" t="str">
        <f>IFERROR(__xludf.DUMMYFUNCTION("""COMPUTED_VALUE"""),"Will NOT work for them")</f>
        <v>Will NOT work for them</v>
      </c>
      <c r="J1285" s="1">
        <f>IFERROR(__xludf.DUMMYFUNCTION("""COMPUTED_VALUE"""),1.0)</f>
        <v>1</v>
      </c>
      <c r="K1285" s="1" t="str">
        <f>IFERROR(__xludf.DUMMYFUNCTION("""COMPUTED_VALUE"""),"Fully Remote with Options to travel as and when needed")</f>
        <v>Fully Remote with Options to travel as and when needed</v>
      </c>
      <c r="L12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5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285" s="1" t="str">
        <f>IFERROR(__xludf.DUMMYFUNCTION("""COMPUTED_VALUE"""),"Design and Creative strategy in any company, Manage and drive End-to-End Projects or Products, Design and Develop amazing software, Become a content Creator in some platform")</f>
        <v>Design and Creative strategy in any company, Manage and drive End-to-End Projects or Products, Design and Develop amazing software, Become a content Creator in some platform</v>
      </c>
      <c r="O1285" s="1" t="str">
        <f>IFERROR(__xludf.DUMMYFUNCTION("""COMPUTED_VALUE"""),"Manager who explains what is expected, sets a goal and helps achieve it")</f>
        <v>Manager who explains what is expected, sets a goal and helps achieve it</v>
      </c>
      <c r="P1285" s="1" t="str">
        <f>IFERROR(__xludf.DUMMYFUNCTION("""COMPUTED_VALUE"""),"Work with 7 to 10 or more people in my team")</f>
        <v>Work with 7 to 10 or more people in my team</v>
      </c>
      <c r="Q1285" s="1" t="str">
        <f>IFERROR(__xludf.DUMMYFUNCTION("""COMPUTED_VALUE"""),"Yes, I Understand this is gonna happen everywhere")</f>
        <v>Yes, I Understand this is gonna happen everywhere</v>
      </c>
      <c r="R1285" s="1" t="str">
        <f>IFERROR(__xludf.DUMMYFUNCTION("""COMPUTED_VALUE"""),"This will be hard to do, but if it is the right company I would try")</f>
        <v>This will be hard to do, but if it is the right company I would try</v>
      </c>
      <c r="S1285" s="1"/>
    </row>
    <row r="1286">
      <c r="A1286" s="2">
        <f>IFERROR(__xludf.DUMMYFUNCTION("""COMPUTED_VALUE"""),45044.5998415625)</f>
        <v>45044.59984</v>
      </c>
      <c r="B1286" s="1" t="str">
        <f>IFERROR(__xludf.DUMMYFUNCTION("""COMPUTED_VALUE"""),"India")</f>
        <v>India</v>
      </c>
      <c r="C1286" s="1">
        <f>IFERROR(__xludf.DUMMYFUNCTION("""COMPUTED_VALUE"""),600097.0)</f>
        <v>600097</v>
      </c>
      <c r="D1286" s="1" t="str">
        <f>IFERROR(__xludf.DUMMYFUNCTION("""COMPUTED_VALUE"""),"Female")</f>
        <v>Female</v>
      </c>
      <c r="E1286" s="1" t="str">
        <f>IFERROR(__xludf.DUMMYFUNCTION("""COMPUTED_VALUE"""),"Social Media like LinkedIn")</f>
        <v>Social Media like LinkedIn</v>
      </c>
      <c r="F1286" s="1" t="str">
        <f>IFERROR(__xludf.DUMMYFUNCTION("""COMPUTED_VALUE"""),"No I would not be pursuing Higher Education outside of India")</f>
        <v>No I would not be pursuing Higher Education outside of India</v>
      </c>
      <c r="G1286" s="1" t="str">
        <f>IFERROR(__xludf.DUMMYFUNCTION("""COMPUTED_VALUE"""),"Will work for 3 years or more")</f>
        <v>Will work for 3 years or more</v>
      </c>
      <c r="H1286" s="1" t="str">
        <f>IFERROR(__xludf.DUMMYFUNCTION("""COMPUTED_VALUE"""),"Yes")</f>
        <v>Yes</v>
      </c>
      <c r="I1286" s="1" t="str">
        <f>IFERROR(__xludf.DUMMYFUNCTION("""COMPUTED_VALUE"""),"Will work for them")</f>
        <v>Will work for them</v>
      </c>
      <c r="J1286" s="1">
        <f>IFERROR(__xludf.DUMMYFUNCTION("""COMPUTED_VALUE"""),7.0)</f>
        <v>7</v>
      </c>
      <c r="K1286" s="1" t="str">
        <f>IFERROR(__xludf.DUMMYFUNCTION("""COMPUTED_VALUE"""),"Every Day Office Environment")</f>
        <v>Every Day Office Environment</v>
      </c>
      <c r="L1286" s="1" t="str">
        <f>IFERROR(__xludf.DUMMYFUNCTION("""COMPUTED_VALUE"""),"Employer who appreciates learning and enables that environment")</f>
        <v>Employer who appreciates learning and enables that environment</v>
      </c>
      <c r="M128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86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286" s="1" t="str">
        <f>IFERROR(__xludf.DUMMYFUNCTION("""COMPUTED_VALUE"""),"Manager who sets goal and helps me achieve it")</f>
        <v>Manager who sets goal and helps me achieve it</v>
      </c>
      <c r="P1286" s="1" t="str">
        <f>IFERROR(__xludf.DUMMYFUNCTION("""COMPUTED_VALUE"""),"Work with 5 to 6 people in my team")</f>
        <v>Work with 5 to 6 people in my team</v>
      </c>
      <c r="Q1286" s="1" t="str">
        <f>IFERROR(__xludf.DUMMYFUNCTION("""COMPUTED_VALUE"""),"Yes, I Understand this is gonna happen everywhere")</f>
        <v>Yes, I Understand this is gonna happen everywhere</v>
      </c>
      <c r="R1286" s="1" t="str">
        <f>IFERROR(__xludf.DUMMYFUNCTION("""COMPUTED_VALUE"""),"This will be hard to do, but if it is the right company I would try")</f>
        <v>This will be hard to do, but if it is the right company I would try</v>
      </c>
      <c r="S1286" s="1"/>
    </row>
    <row r="1287">
      <c r="A1287" s="2">
        <f>IFERROR(__xludf.DUMMYFUNCTION("""COMPUTED_VALUE"""),45044.60199648148)</f>
        <v>45044.602</v>
      </c>
      <c r="B1287" s="1" t="str">
        <f>IFERROR(__xludf.DUMMYFUNCTION("""COMPUTED_VALUE"""),"India")</f>
        <v>India</v>
      </c>
      <c r="C1287" s="1">
        <f>IFERROR(__xludf.DUMMYFUNCTION("""COMPUTED_VALUE"""),620002.0)</f>
        <v>620002</v>
      </c>
      <c r="D1287" s="1" t="str">
        <f>IFERROR(__xludf.DUMMYFUNCTION("""COMPUTED_VALUE"""),"Male")</f>
        <v>Male</v>
      </c>
      <c r="E1287" s="1" t="str">
        <f>IFERROR(__xludf.DUMMYFUNCTION("""COMPUTED_VALUE"""),"People from my circle, but not family members")</f>
        <v>People from my circle, but not family members</v>
      </c>
      <c r="F1287" s="1" t="str">
        <f>IFERROR(__xludf.DUMMYFUNCTION("""COMPUTED_VALUE"""),"No I would not be pursuing Higher Education outside of India")</f>
        <v>No I would not be pursuing Higher Education outside of India</v>
      </c>
      <c r="G1287" s="1" t="str">
        <f>IFERROR(__xludf.DUMMYFUNCTION("""COMPUTED_VALUE"""),"This will be hard to do, but if it is the right company I would try")</f>
        <v>This will be hard to do, but if it is the right company I would try</v>
      </c>
      <c r="H1287" s="1" t="str">
        <f>IFERROR(__xludf.DUMMYFUNCTION("""COMPUTED_VALUE"""),"Yes")</f>
        <v>Yes</v>
      </c>
      <c r="I1287" s="1" t="str">
        <f>IFERROR(__xludf.DUMMYFUNCTION("""COMPUTED_VALUE"""),"Will work for them")</f>
        <v>Will work for them</v>
      </c>
      <c r="J1287" s="1">
        <f>IFERROR(__xludf.DUMMYFUNCTION("""COMPUTED_VALUE"""),8.0)</f>
        <v>8</v>
      </c>
      <c r="K1287" s="1" t="str">
        <f>IFERROR(__xludf.DUMMYFUNCTION("""COMPUTED_VALUE"""),"Fully Remote with Options to travel as and when needed")</f>
        <v>Fully Remote with Options to travel as and when needed</v>
      </c>
      <c r="L12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87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287" s="1" t="str">
        <f>IFERROR(__xludf.DUMMYFUNCTION("""COMPUTED_VALUE"""),"Manager who explains what is expected, sets a goal and helps achieve it")</f>
        <v>Manager who explains what is expected, sets a goal and helps achieve it</v>
      </c>
      <c r="P1287" s="1" t="str">
        <f>IFERROR(__xludf.DUMMYFUNCTION("""COMPUTED_VALUE"""),"Work with 5 to 6 people in my team")</f>
        <v>Work with 5 to 6 people in my team</v>
      </c>
      <c r="Q1287" s="1" t="str">
        <f>IFERROR(__xludf.DUMMYFUNCTION("""COMPUTED_VALUE"""),"Yes, I Understand this is gonna happen everywhere")</f>
        <v>Yes, I Understand this is gonna happen everywhere</v>
      </c>
      <c r="R1287" s="1" t="str">
        <f>IFERROR(__xludf.DUMMYFUNCTION("""COMPUTED_VALUE"""),"This will be hard to do, but if it is the right company I would try")</f>
        <v>This will be hard to do, but if it is the right company I would try</v>
      </c>
      <c r="S1287" s="1"/>
    </row>
    <row r="1288">
      <c r="A1288" s="2">
        <f>IFERROR(__xludf.DUMMYFUNCTION("""COMPUTED_VALUE"""),45044.606249108794)</f>
        <v>45044.60625</v>
      </c>
      <c r="B1288" s="1" t="str">
        <f>IFERROR(__xludf.DUMMYFUNCTION("""COMPUTED_VALUE"""),"India")</f>
        <v>India</v>
      </c>
      <c r="C1288" s="1">
        <f>IFERROR(__xludf.DUMMYFUNCTION("""COMPUTED_VALUE"""),642114.0)</f>
        <v>642114</v>
      </c>
      <c r="D1288" s="1" t="str">
        <f>IFERROR(__xludf.DUMMYFUNCTION("""COMPUTED_VALUE"""),"Male")</f>
        <v>Male</v>
      </c>
      <c r="E1288" s="1" t="str">
        <f>IFERROR(__xludf.DUMMYFUNCTION("""COMPUTED_VALUE"""),"People from my circle, but not family members")</f>
        <v>People from my circle, but not family members</v>
      </c>
      <c r="F1288" s="1" t="str">
        <f>IFERROR(__xludf.DUMMYFUNCTION("""COMPUTED_VALUE"""),"No I would not be pursuing Higher Education outside of India")</f>
        <v>No I would not be pursuing Higher Education outside of India</v>
      </c>
      <c r="G1288" s="1" t="str">
        <f>IFERROR(__xludf.DUMMYFUNCTION("""COMPUTED_VALUE"""),"No way")</f>
        <v>No way</v>
      </c>
      <c r="H1288" s="1" t="str">
        <f>IFERROR(__xludf.DUMMYFUNCTION("""COMPUTED_VALUE"""),"No")</f>
        <v>No</v>
      </c>
      <c r="I1288" s="1" t="str">
        <f>IFERROR(__xludf.DUMMYFUNCTION("""COMPUTED_VALUE"""),"Will NOT work for them")</f>
        <v>Will NOT work for them</v>
      </c>
      <c r="J1288" s="1">
        <f>IFERROR(__xludf.DUMMYFUNCTION("""COMPUTED_VALUE"""),1.0)</f>
        <v>1</v>
      </c>
      <c r="K1288" s="1" t="str">
        <f>IFERROR(__xludf.DUMMYFUNCTION("""COMPUTED_VALUE"""),"Hybrid Working Environment with more than 15 days a month at office")</f>
        <v>Hybrid Working Environment with more than 15 days a month at office</v>
      </c>
      <c r="L1288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28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288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288" s="1" t="str">
        <f>IFERROR(__xludf.DUMMYFUNCTION("""COMPUTED_VALUE"""),"Manager who clearly describes what she/he needs")</f>
        <v>Manager who clearly describes what she/he needs</v>
      </c>
      <c r="P128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88" s="1" t="str">
        <f>IFERROR(__xludf.DUMMYFUNCTION("""COMPUTED_VALUE"""),"I have NO other choice")</f>
        <v>I have NO other choice</v>
      </c>
      <c r="R1288" s="1" t="str">
        <f>IFERROR(__xludf.DUMMYFUNCTION("""COMPUTED_VALUE"""),"No way")</f>
        <v>No way</v>
      </c>
      <c r="S1288" s="1"/>
    </row>
    <row r="1289">
      <c r="A1289" s="2">
        <f>IFERROR(__xludf.DUMMYFUNCTION("""COMPUTED_VALUE"""),45044.60862695602)</f>
        <v>45044.60863</v>
      </c>
      <c r="B1289" s="1" t="str">
        <f>IFERROR(__xludf.DUMMYFUNCTION("""COMPUTED_VALUE"""),"India")</f>
        <v>India</v>
      </c>
      <c r="C1289" s="1">
        <f>IFERROR(__xludf.DUMMYFUNCTION("""COMPUTED_VALUE"""),122016.0)</f>
        <v>122016</v>
      </c>
      <c r="D1289" s="1" t="str">
        <f>IFERROR(__xludf.DUMMYFUNCTION("""COMPUTED_VALUE"""),"Male")</f>
        <v>Male</v>
      </c>
      <c r="E1289" s="1" t="str">
        <f>IFERROR(__xludf.DUMMYFUNCTION("""COMPUTED_VALUE"""),"People who have changed the world for better")</f>
        <v>People who have changed the world for better</v>
      </c>
      <c r="F1289" s="1" t="str">
        <f>IFERROR(__xludf.DUMMYFUNCTION("""COMPUTED_VALUE"""),"No, But if someone could bare the cost I will")</f>
        <v>No, But if someone could bare the cost I will</v>
      </c>
      <c r="G1289" s="1" t="str">
        <f>IFERROR(__xludf.DUMMYFUNCTION("""COMPUTED_VALUE"""),"Will work for 3 years or more")</f>
        <v>Will work for 3 years or more</v>
      </c>
      <c r="H1289" s="1" t="str">
        <f>IFERROR(__xludf.DUMMYFUNCTION("""COMPUTED_VALUE"""),"Yes")</f>
        <v>Yes</v>
      </c>
      <c r="I1289" s="1" t="str">
        <f>IFERROR(__xludf.DUMMYFUNCTION("""COMPUTED_VALUE"""),"Will NOT work for them")</f>
        <v>Will NOT work for them</v>
      </c>
      <c r="J1289" s="1">
        <f>IFERROR(__xludf.DUMMYFUNCTION("""COMPUTED_VALUE"""),8.0)</f>
        <v>8</v>
      </c>
      <c r="K1289" s="1" t="str">
        <f>IFERROR(__xludf.DUMMYFUNCTION("""COMPUTED_VALUE"""),"Hybrid Working Environment with more than 15 days a month at office")</f>
        <v>Hybrid Working Environment with more than 15 days a month at office</v>
      </c>
      <c r="L12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89" s="1" t="str">
        <f>IFERROR(__xludf.DUMMYFUNCTION("""COMPUTED_VALUE"""),"Design and Creative strategy in any company, Business Operations in any organization, Work in a BPO setup for some well known client, Entrepreneur or Start Up")</f>
        <v>Design and Creative strategy in any company, Business Operations in any organization, Work in a BPO setup for some well known client, Entrepreneur or Start Up</v>
      </c>
      <c r="O1289" s="1" t="str">
        <f>IFERROR(__xludf.DUMMYFUNCTION("""COMPUTED_VALUE"""),"Manager who explains what is expected, sets a goal and helps achieve it")</f>
        <v>Manager who explains what is expected, sets a goal and helps achieve it</v>
      </c>
      <c r="P1289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89" s="1" t="str">
        <f>IFERROR(__xludf.DUMMYFUNCTION("""COMPUTED_VALUE"""),"Yes, I Understand this is gonna happen everywhere")</f>
        <v>Yes, I Understand this is gonna happen everywhere</v>
      </c>
      <c r="R1289" s="1" t="str">
        <f>IFERROR(__xludf.DUMMYFUNCTION("""COMPUTED_VALUE"""),"This will be hard to do, but if it is the right company I would try")</f>
        <v>This will be hard to do, but if it is the right company I would try</v>
      </c>
      <c r="S1289" s="1"/>
    </row>
    <row r="1290">
      <c r="A1290" s="2">
        <f>IFERROR(__xludf.DUMMYFUNCTION("""COMPUTED_VALUE"""),45044.60973739583)</f>
        <v>45044.60974</v>
      </c>
      <c r="B1290" s="1" t="str">
        <f>IFERROR(__xludf.DUMMYFUNCTION("""COMPUTED_VALUE"""),"India")</f>
        <v>India</v>
      </c>
      <c r="C1290" s="1">
        <f>IFERROR(__xludf.DUMMYFUNCTION("""COMPUTED_VALUE"""),631151.0)</f>
        <v>631151</v>
      </c>
      <c r="D1290" s="1" t="str">
        <f>IFERROR(__xludf.DUMMYFUNCTION("""COMPUTED_VALUE"""),"Male")</f>
        <v>Male</v>
      </c>
      <c r="E1290" s="1" t="str">
        <f>IFERROR(__xludf.DUMMYFUNCTION("""COMPUTED_VALUE"""),"My Parents")</f>
        <v>My Parents</v>
      </c>
      <c r="F1290" s="1" t="str">
        <f>IFERROR(__xludf.DUMMYFUNCTION("""COMPUTED_VALUE"""),"Yes, I will earn and do that")</f>
        <v>Yes, I will earn and do that</v>
      </c>
      <c r="G1290" s="1" t="str">
        <f>IFERROR(__xludf.DUMMYFUNCTION("""COMPUTED_VALUE"""),"Will work for 3 years or more")</f>
        <v>Will work for 3 years or more</v>
      </c>
      <c r="H1290" s="1" t="str">
        <f>IFERROR(__xludf.DUMMYFUNCTION("""COMPUTED_VALUE"""),"No")</f>
        <v>No</v>
      </c>
      <c r="I1290" s="1" t="str">
        <f>IFERROR(__xludf.DUMMYFUNCTION("""COMPUTED_VALUE"""),"Will NOT work for them")</f>
        <v>Will NOT work for them</v>
      </c>
      <c r="J1290" s="1">
        <f>IFERROR(__xludf.DUMMYFUNCTION("""COMPUTED_VALUE"""),5.0)</f>
        <v>5</v>
      </c>
      <c r="K1290" s="1" t="str">
        <f>IFERROR(__xludf.DUMMYFUNCTION("""COMPUTED_VALUE"""),"Every Day Office Environment")</f>
        <v>Every Day Office Environment</v>
      </c>
      <c r="L12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9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90" s="1" t="str">
        <f>IFERROR(__xludf.DUMMYFUNCTION("""COMPUTED_VALUE"""),"Manager who clearly describes what she/he needs")</f>
        <v>Manager who clearly describes what she/he needs</v>
      </c>
      <c r="P1290" s="1" t="str">
        <f>IFERROR(__xludf.DUMMYFUNCTION("""COMPUTED_VALUE"""),"Work with 5 to 6 people in my team")</f>
        <v>Work with 5 to 6 people in my team</v>
      </c>
      <c r="Q1290" s="1" t="str">
        <f>IFERROR(__xludf.DUMMYFUNCTION("""COMPUTED_VALUE"""),"No")</f>
        <v>No</v>
      </c>
      <c r="R1290" s="1" t="str">
        <f>IFERROR(__xludf.DUMMYFUNCTION("""COMPUTED_VALUE"""),"Will work for 7 years or more")</f>
        <v>Will work for 7 years or more</v>
      </c>
      <c r="S1290" s="1"/>
    </row>
    <row r="1291">
      <c r="A1291" s="2">
        <f>IFERROR(__xludf.DUMMYFUNCTION("""COMPUTED_VALUE"""),45044.609768055554)</f>
        <v>45044.60977</v>
      </c>
      <c r="B1291" s="1" t="str">
        <f>IFERROR(__xludf.DUMMYFUNCTION("""COMPUTED_VALUE"""),"India")</f>
        <v>India</v>
      </c>
      <c r="C1291" s="1">
        <f>IFERROR(__xludf.DUMMYFUNCTION("""COMPUTED_VALUE"""),411044.0)</f>
        <v>411044</v>
      </c>
      <c r="D1291" s="1" t="str">
        <f>IFERROR(__xludf.DUMMYFUNCTION("""COMPUTED_VALUE"""),"Male")</f>
        <v>Male</v>
      </c>
      <c r="E1291" s="1" t="str">
        <f>IFERROR(__xludf.DUMMYFUNCTION("""COMPUTED_VALUE"""),"People who have changed the world for better")</f>
        <v>People who have changed the world for better</v>
      </c>
      <c r="F1291" s="1" t="str">
        <f>IFERROR(__xludf.DUMMYFUNCTION("""COMPUTED_VALUE"""),"No I would not be pursuing Higher Education outside of India")</f>
        <v>No I would not be pursuing Higher Education outside of India</v>
      </c>
      <c r="G1291" s="1" t="str">
        <f>IFERROR(__xludf.DUMMYFUNCTION("""COMPUTED_VALUE"""),"This will be hard to do, but if it is the right company I would try")</f>
        <v>This will be hard to do, but if it is the right company I would try</v>
      </c>
      <c r="H1291" s="1" t="str">
        <f>IFERROR(__xludf.DUMMYFUNCTION("""COMPUTED_VALUE"""),"No")</f>
        <v>No</v>
      </c>
      <c r="I1291" s="1" t="str">
        <f>IFERROR(__xludf.DUMMYFUNCTION("""COMPUTED_VALUE"""),"Will NOT work for them")</f>
        <v>Will NOT work for them</v>
      </c>
      <c r="J1291" s="1">
        <f>IFERROR(__xludf.DUMMYFUNCTION("""COMPUTED_VALUE"""),5.0)</f>
        <v>5</v>
      </c>
      <c r="K1291" s="1" t="str">
        <f>IFERROR(__xludf.DUMMYFUNCTION("""COMPUTED_VALUE"""),"Hybrid Working Environment with more than 15 days a month at office")</f>
        <v>Hybrid Working Environment with more than 15 days a month at office</v>
      </c>
      <c r="L12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91" s="1" t="str">
        <f>IFERROR(__xludf.DUMMYFUNCTION("""COMPUTED_VALUE"""),"Teaching in any of the institutes/colleges/online or offline, Manage and drive End-to-End Projects or Products, Become a content Creator in some platform, Entrepreneur or Start Up")</f>
        <v>Teaching in any of the institutes/colleges/online or offline, Manage and drive End-to-End Projects or Products, Become a content Creator in some platform, Entrepreneur or Start Up</v>
      </c>
      <c r="O1291" s="1" t="str">
        <f>IFERROR(__xludf.DUMMYFUNCTION("""COMPUTED_VALUE"""),"Manager who explains what is expected, sets a goal and helps achieve it")</f>
        <v>Manager who explains what is expected, sets a goal and helps achieve it</v>
      </c>
      <c r="P129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91" s="1" t="str">
        <f>IFERROR(__xludf.DUMMYFUNCTION("""COMPUTED_VALUE"""),"No")</f>
        <v>No</v>
      </c>
      <c r="R1291" s="1" t="str">
        <f>IFERROR(__xludf.DUMMYFUNCTION("""COMPUTED_VALUE"""),"This will be hard to do, but if it is the right company I would try")</f>
        <v>This will be hard to do, but if it is the right company I would try</v>
      </c>
      <c r="S1291" s="1"/>
    </row>
    <row r="1292">
      <c r="A1292" s="2">
        <f>IFERROR(__xludf.DUMMYFUNCTION("""COMPUTED_VALUE"""),45044.61083709491)</f>
        <v>45044.61084</v>
      </c>
      <c r="B1292" s="1" t="str">
        <f>IFERROR(__xludf.DUMMYFUNCTION("""COMPUTED_VALUE"""),"India")</f>
        <v>India</v>
      </c>
      <c r="C1292" s="1">
        <f>IFERROR(__xludf.DUMMYFUNCTION("""COMPUTED_VALUE"""),440013.0)</f>
        <v>440013</v>
      </c>
      <c r="D1292" s="1" t="str">
        <f>IFERROR(__xludf.DUMMYFUNCTION("""COMPUTED_VALUE"""),"Male")</f>
        <v>Male</v>
      </c>
      <c r="E1292" s="1" t="str">
        <f>IFERROR(__xludf.DUMMYFUNCTION("""COMPUTED_VALUE"""),"Influencers who had successful careers")</f>
        <v>Influencers who had successful careers</v>
      </c>
      <c r="F1292" s="1" t="str">
        <f>IFERROR(__xludf.DUMMYFUNCTION("""COMPUTED_VALUE"""),"No, But if someone could bare the cost I will")</f>
        <v>No, But if someone could bare the cost I will</v>
      </c>
      <c r="G1292" s="1" t="str">
        <f>IFERROR(__xludf.DUMMYFUNCTION("""COMPUTED_VALUE"""),"This will be hard to do, but if it is the right company I would try")</f>
        <v>This will be hard to do, but if it is the right company I would try</v>
      </c>
      <c r="H1292" s="1" t="str">
        <f>IFERROR(__xludf.DUMMYFUNCTION("""COMPUTED_VALUE"""),"No")</f>
        <v>No</v>
      </c>
      <c r="I1292" s="1" t="str">
        <f>IFERROR(__xludf.DUMMYFUNCTION("""COMPUTED_VALUE"""),"Will NOT work for them")</f>
        <v>Will NOT work for them</v>
      </c>
      <c r="J1292" s="1">
        <f>IFERROR(__xludf.DUMMYFUNCTION("""COMPUTED_VALUE"""),10.0)</f>
        <v>10</v>
      </c>
      <c r="K1292" s="1" t="str">
        <f>IFERROR(__xludf.DUMMYFUNCTION("""COMPUTED_VALUE"""),"Every Day Office Environment")</f>
        <v>Every Day Office Environment</v>
      </c>
      <c r="L1292" s="1" t="str">
        <f>IFERROR(__xludf.DUMMYFUNCTION("""COMPUTED_VALUE"""),"Employer who appreciates learning and enables that environment")</f>
        <v>Employer who appreciates learning and enables that environment</v>
      </c>
      <c r="M129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92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1292" s="1" t="str">
        <f>IFERROR(__xludf.DUMMYFUNCTION("""COMPUTED_VALUE"""),"Manager who sets goal and helps me achieve it")</f>
        <v>Manager who sets goal and helps me achieve it</v>
      </c>
      <c r="P1292" s="1" t="str">
        <f>IFERROR(__xludf.DUMMYFUNCTION("""COMPUTED_VALUE"""),"Work with 5 to 6 people in my team")</f>
        <v>Work with 5 to 6 people in my team</v>
      </c>
      <c r="Q1292" s="1" t="str">
        <f>IFERROR(__xludf.DUMMYFUNCTION("""COMPUTED_VALUE"""),"Yes, I Understand this is gonna happen everywhere")</f>
        <v>Yes, I Understand this is gonna happen everywhere</v>
      </c>
      <c r="R1292" s="1" t="str">
        <f>IFERROR(__xludf.DUMMYFUNCTION("""COMPUTED_VALUE"""),"This will be hard to do, but if it is the right company I would try")</f>
        <v>This will be hard to do, but if it is the right company I would try</v>
      </c>
      <c r="S1292" s="1"/>
    </row>
    <row r="1293">
      <c r="A1293" s="2">
        <f>IFERROR(__xludf.DUMMYFUNCTION("""COMPUTED_VALUE"""),45044.611605)</f>
        <v>45044.61161</v>
      </c>
      <c r="B1293" s="1" t="str">
        <f>IFERROR(__xludf.DUMMYFUNCTION("""COMPUTED_VALUE"""),"India")</f>
        <v>India</v>
      </c>
      <c r="C1293" s="1">
        <f>IFERROR(__xludf.DUMMYFUNCTION("""COMPUTED_VALUE"""),110006.0)</f>
        <v>110006</v>
      </c>
      <c r="D1293" s="1" t="str">
        <f>IFERROR(__xludf.DUMMYFUNCTION("""COMPUTED_VALUE"""),"Male")</f>
        <v>Male</v>
      </c>
      <c r="E1293" s="1" t="str">
        <f>IFERROR(__xludf.DUMMYFUNCTION("""COMPUTED_VALUE"""),"People who have changed the world for better")</f>
        <v>People who have changed the world for better</v>
      </c>
      <c r="F1293" s="1" t="str">
        <f>IFERROR(__xludf.DUMMYFUNCTION("""COMPUTED_VALUE"""),"Yes, I will earn and do that")</f>
        <v>Yes, I will earn and do that</v>
      </c>
      <c r="G1293" s="1" t="str">
        <f>IFERROR(__xludf.DUMMYFUNCTION("""COMPUTED_VALUE"""),"Will work for 3 years or more")</f>
        <v>Will work for 3 years or more</v>
      </c>
      <c r="H1293" s="1" t="str">
        <f>IFERROR(__xludf.DUMMYFUNCTION("""COMPUTED_VALUE"""),"Yes")</f>
        <v>Yes</v>
      </c>
      <c r="I1293" s="1" t="str">
        <f>IFERROR(__xludf.DUMMYFUNCTION("""COMPUTED_VALUE"""),"Will NOT work for them")</f>
        <v>Will NOT work for them</v>
      </c>
      <c r="J1293" s="1">
        <f>IFERROR(__xludf.DUMMYFUNCTION("""COMPUTED_VALUE"""),5.0)</f>
        <v>5</v>
      </c>
      <c r="K1293" s="1" t="str">
        <f>IFERROR(__xludf.DUMMYFUNCTION("""COMPUTED_VALUE"""),"Fully Remote with Options to travel as and when needed")</f>
        <v>Fully Remote with Options to travel as and when needed</v>
      </c>
      <c r="L12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93" s="1" t="str">
        <f>IFERROR(__xludf.DUMMYFUNCTION("""COMPUTED_VALUE"""),"Design and Develop amazing software, Work as a freelancer and do my thing my way, Become a content Creator in some platform, Entrepreneur or Start Up")</f>
        <v>Design and Develop amazing software, Work as a freelancer and do my thing my way, Become a content Creator in some platform, Entrepreneur or Start Up</v>
      </c>
      <c r="O1293" s="1" t="str">
        <f>IFERROR(__xludf.DUMMYFUNCTION("""COMPUTED_VALUE"""),"Manager who explains what is expected, sets a goal and helps achieve it")</f>
        <v>Manager who explains what is expected, sets a goal and helps achieve it</v>
      </c>
      <c r="P1293" s="1" t="str">
        <f>IFERROR(__xludf.DUMMYFUNCTION("""COMPUTED_VALUE"""),"Work with 2 to 3 people in my team")</f>
        <v>Work with 2 to 3 people in my team</v>
      </c>
      <c r="Q1293" s="1" t="str">
        <f>IFERROR(__xludf.DUMMYFUNCTION("""COMPUTED_VALUE"""),"Yes, I Understand this is gonna happen everywhere")</f>
        <v>Yes, I Understand this is gonna happen everywhere</v>
      </c>
      <c r="R1293" s="1" t="str">
        <f>IFERROR(__xludf.DUMMYFUNCTION("""COMPUTED_VALUE"""),"This will be hard to do, but if it is the right company I would try")</f>
        <v>This will be hard to do, but if it is the right company I would try</v>
      </c>
      <c r="S1293" s="1"/>
    </row>
    <row r="1294">
      <c r="A1294" s="2">
        <f>IFERROR(__xludf.DUMMYFUNCTION("""COMPUTED_VALUE"""),45044.611606597224)</f>
        <v>45044.61161</v>
      </c>
      <c r="B1294" s="1" t="str">
        <f>IFERROR(__xludf.DUMMYFUNCTION("""COMPUTED_VALUE"""),"India")</f>
        <v>India</v>
      </c>
      <c r="C1294" s="1">
        <f>IFERROR(__xludf.DUMMYFUNCTION("""COMPUTED_VALUE"""),410210.0)</f>
        <v>410210</v>
      </c>
      <c r="D1294" s="1" t="str">
        <f>IFERROR(__xludf.DUMMYFUNCTION("""COMPUTED_VALUE"""),"Male")</f>
        <v>Male</v>
      </c>
      <c r="E1294" s="1" t="str">
        <f>IFERROR(__xludf.DUMMYFUNCTION("""COMPUTED_VALUE"""),"People who have changed the world for better")</f>
        <v>People who have changed the world for better</v>
      </c>
      <c r="F1294" s="1" t="str">
        <f>IFERROR(__xludf.DUMMYFUNCTION("""COMPUTED_VALUE"""),"No I would not be pursuing Higher Education outside of India")</f>
        <v>No I would not be pursuing Higher Education outside of India</v>
      </c>
      <c r="G1294" s="1" t="str">
        <f>IFERROR(__xludf.DUMMYFUNCTION("""COMPUTED_VALUE"""),"Will work for 3 years or more")</f>
        <v>Will work for 3 years or more</v>
      </c>
      <c r="H1294" s="1" t="str">
        <f>IFERROR(__xludf.DUMMYFUNCTION("""COMPUTED_VALUE"""),"Yes")</f>
        <v>Yes</v>
      </c>
      <c r="I1294" s="1" t="str">
        <f>IFERROR(__xludf.DUMMYFUNCTION("""COMPUTED_VALUE"""),"Will work for them")</f>
        <v>Will work for them</v>
      </c>
      <c r="J1294" s="1">
        <f>IFERROR(__xludf.DUMMYFUNCTION("""COMPUTED_VALUE"""),7.0)</f>
        <v>7</v>
      </c>
      <c r="K1294" s="1" t="str">
        <f>IFERROR(__xludf.DUMMYFUNCTION("""COMPUTED_VALUE"""),"Hybrid Working Environment with more than 15 days a month at office")</f>
        <v>Hybrid Working Environment with more than 15 days a month at office</v>
      </c>
      <c r="L12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9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294" s="1" t="str">
        <f>IFERROR(__xludf.DUMMYFUNCTION("""COMPUTED_VALUE"""),"Manager who sets goal and helps me achieve it")</f>
        <v>Manager who sets goal and helps me achieve it</v>
      </c>
      <c r="P129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94" s="1" t="str">
        <f>IFERROR(__xludf.DUMMYFUNCTION("""COMPUTED_VALUE"""),"Yes, I Understand this is gonna happen everywhere")</f>
        <v>Yes, I Understand this is gonna happen everywhere</v>
      </c>
      <c r="R1294" s="1" t="str">
        <f>IFERROR(__xludf.DUMMYFUNCTION("""COMPUTED_VALUE"""),"This will be hard to do, but if it is the right company I would try")</f>
        <v>This will be hard to do, but if it is the right company I would try</v>
      </c>
      <c r="S1294" s="1"/>
    </row>
    <row r="1295">
      <c r="A1295" s="2">
        <f>IFERROR(__xludf.DUMMYFUNCTION("""COMPUTED_VALUE"""),45044.61170609954)</f>
        <v>45044.61171</v>
      </c>
      <c r="B1295" s="1" t="str">
        <f>IFERROR(__xludf.DUMMYFUNCTION("""COMPUTED_VALUE"""),"India")</f>
        <v>India</v>
      </c>
      <c r="C1295" s="1">
        <f>IFERROR(__xludf.DUMMYFUNCTION("""COMPUTED_VALUE"""),603102.0)</f>
        <v>603102</v>
      </c>
      <c r="D1295" s="1" t="str">
        <f>IFERROR(__xludf.DUMMYFUNCTION("""COMPUTED_VALUE"""),"Male")</f>
        <v>Male</v>
      </c>
      <c r="E1295" s="1" t="str">
        <f>IFERROR(__xludf.DUMMYFUNCTION("""COMPUTED_VALUE"""),"People who have changed the world for better")</f>
        <v>People who have changed the world for better</v>
      </c>
      <c r="F1295" s="1" t="str">
        <f>IFERROR(__xludf.DUMMYFUNCTION("""COMPUTED_VALUE"""),"Yes, I will earn and do that")</f>
        <v>Yes, I will earn and do that</v>
      </c>
      <c r="G1295" s="1" t="str">
        <f>IFERROR(__xludf.DUMMYFUNCTION("""COMPUTED_VALUE"""),"This will be hard to do, but if it is the right company I would try")</f>
        <v>This will be hard to do, but if it is the right company I would try</v>
      </c>
      <c r="H1295" s="1" t="str">
        <f>IFERROR(__xludf.DUMMYFUNCTION("""COMPUTED_VALUE"""),"No")</f>
        <v>No</v>
      </c>
      <c r="I1295" s="1" t="str">
        <f>IFERROR(__xludf.DUMMYFUNCTION("""COMPUTED_VALUE"""),"Will NOT work for them")</f>
        <v>Will NOT work for them</v>
      </c>
      <c r="J1295" s="1">
        <f>IFERROR(__xludf.DUMMYFUNCTION("""COMPUTED_VALUE"""),2.0)</f>
        <v>2</v>
      </c>
      <c r="K1295" s="1" t="str">
        <f>IFERROR(__xludf.DUMMYFUNCTION("""COMPUTED_VALUE"""),"Hybrid Working Environment with more than 15 days a month at office")</f>
        <v>Hybrid Working Environment with more than 15 days a month at office</v>
      </c>
      <c r="L1295" s="1" t="str">
        <f>IFERROR(__xludf.DUMMYFUNCTION("""COMPUTED_VALUE"""),"Employer who appreciates learning and enables that environment")</f>
        <v>Employer who appreciates learning and enables that environment</v>
      </c>
      <c r="M129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95" s="1" t="str">
        <f>IFERROR(__xludf.DUMMYFUNCTION("""COMPUTED_VALUE"""),"Teaching in any of the institutes/colleges/online or offline, Business Operations in any organization, Look deeply into Data and generate insights, Work in a BPO setup for some well known client")</f>
        <v>Teaching in any of the institutes/colleges/online or offline, Business Operations in any organization, Look deeply into Data and generate insights, Work in a BPO setup for some well known client</v>
      </c>
      <c r="O1295" s="1" t="str">
        <f>IFERROR(__xludf.DUMMYFUNCTION("""COMPUTED_VALUE"""),"Manager who explains what is expected, sets a goal and helps achieve it")</f>
        <v>Manager who explains what is expected, sets a goal and helps achieve it</v>
      </c>
      <c r="P1295" s="1" t="str">
        <f>IFERROR(__xludf.DUMMYFUNCTION("""COMPUTED_VALUE"""),"Work with 7 to 10 or more people in my team")</f>
        <v>Work with 7 to 10 or more people in my team</v>
      </c>
      <c r="Q1295" s="1" t="str">
        <f>IFERROR(__xludf.DUMMYFUNCTION("""COMPUTED_VALUE"""),"Yes, I Understand this is gonna happen everywhere")</f>
        <v>Yes, I Understand this is gonna happen everywhere</v>
      </c>
      <c r="R1295" s="1" t="str">
        <f>IFERROR(__xludf.DUMMYFUNCTION("""COMPUTED_VALUE"""),"This will be hard to do, but if it is the right company I would try")</f>
        <v>This will be hard to do, but if it is the right company I would try</v>
      </c>
      <c r="S1295" s="1"/>
    </row>
    <row r="1296">
      <c r="A1296" s="2">
        <f>IFERROR(__xludf.DUMMYFUNCTION("""COMPUTED_VALUE"""),45044.61307707176)</f>
        <v>45044.61308</v>
      </c>
      <c r="B1296" s="1" t="str">
        <f>IFERROR(__xludf.DUMMYFUNCTION("""COMPUTED_VALUE"""),"India")</f>
        <v>India</v>
      </c>
      <c r="C1296" s="1">
        <f>IFERROR(__xludf.DUMMYFUNCTION("""COMPUTED_VALUE"""),828307.0)</f>
        <v>828307</v>
      </c>
      <c r="D1296" s="1" t="str">
        <f>IFERROR(__xludf.DUMMYFUNCTION("""COMPUTED_VALUE"""),"Female")</f>
        <v>Female</v>
      </c>
      <c r="E1296" s="1" t="str">
        <f>IFERROR(__xludf.DUMMYFUNCTION("""COMPUTED_VALUE"""),"People who have changed the world for better")</f>
        <v>People who have changed the world for better</v>
      </c>
      <c r="F1296" s="1" t="str">
        <f>IFERROR(__xludf.DUMMYFUNCTION("""COMPUTED_VALUE"""),"No I would not be pursuing Higher Education outside of India")</f>
        <v>No I would not be pursuing Higher Education outside of India</v>
      </c>
      <c r="G1296" s="1" t="str">
        <f>IFERROR(__xludf.DUMMYFUNCTION("""COMPUTED_VALUE"""),"This will be hard to do, but if it is the right company I would try")</f>
        <v>This will be hard to do, but if it is the right company I would try</v>
      </c>
      <c r="H1296" s="1" t="str">
        <f>IFERROR(__xludf.DUMMYFUNCTION("""COMPUTED_VALUE"""),"Yes")</f>
        <v>Yes</v>
      </c>
      <c r="I1296" s="1" t="str">
        <f>IFERROR(__xludf.DUMMYFUNCTION("""COMPUTED_VALUE"""),"Will NOT work for them")</f>
        <v>Will NOT work for them</v>
      </c>
      <c r="J1296" s="1">
        <f>IFERROR(__xludf.DUMMYFUNCTION("""COMPUTED_VALUE"""),5.0)</f>
        <v>5</v>
      </c>
      <c r="K1296" s="1" t="str">
        <f>IFERROR(__xludf.DUMMYFUNCTION("""COMPUTED_VALUE"""),"Fully Remote with Options to travel as and when needed")</f>
        <v>Fully Remote with Options to travel as and when needed</v>
      </c>
      <c r="L1296" s="1" t="str">
        <f>IFERROR(__xludf.DUMMYFUNCTION("""COMPUTED_VALUE"""),"Employer who appreciates learning and enables that environment")</f>
        <v>Employer who appreciates learning and enables that environment</v>
      </c>
      <c r="M129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96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296" s="1" t="str">
        <f>IFERROR(__xludf.DUMMYFUNCTION("""COMPUTED_VALUE"""),"Manager who clearly describes what she/he needs")</f>
        <v>Manager who clearly describes what she/he needs</v>
      </c>
      <c r="P1296" s="1" t="str">
        <f>IFERROR(__xludf.DUMMYFUNCTION("""COMPUTED_VALUE"""),"Work with 2 to 3 people in my team")</f>
        <v>Work with 2 to 3 people in my team</v>
      </c>
      <c r="Q1296" s="1" t="str">
        <f>IFERROR(__xludf.DUMMYFUNCTION("""COMPUTED_VALUE"""),"Yes, I Understand this is gonna happen everywhere")</f>
        <v>Yes, I Understand this is gonna happen everywhere</v>
      </c>
      <c r="R1296" s="1" t="str">
        <f>IFERROR(__xludf.DUMMYFUNCTION("""COMPUTED_VALUE"""),"This will be hard to do, but if it is the right company I would try")</f>
        <v>This will be hard to do, but if it is the right company I would try</v>
      </c>
      <c r="S1296" s="1"/>
    </row>
    <row r="1297">
      <c r="A1297" s="2">
        <f>IFERROR(__xludf.DUMMYFUNCTION("""COMPUTED_VALUE"""),45044.614474270835)</f>
        <v>45044.61447</v>
      </c>
      <c r="B1297" s="1" t="str">
        <f>IFERROR(__xludf.DUMMYFUNCTION("""COMPUTED_VALUE"""),"India")</f>
        <v>India</v>
      </c>
      <c r="C1297" s="1">
        <f>IFERROR(__xludf.DUMMYFUNCTION("""COMPUTED_VALUE"""),600049.0)</f>
        <v>600049</v>
      </c>
      <c r="D1297" s="1" t="str">
        <f>IFERROR(__xludf.DUMMYFUNCTION("""COMPUTED_VALUE"""),"Female")</f>
        <v>Female</v>
      </c>
      <c r="E1297" s="1" t="str">
        <f>IFERROR(__xludf.DUMMYFUNCTION("""COMPUTED_VALUE"""),"My Parents")</f>
        <v>My Parents</v>
      </c>
      <c r="F1297" s="1" t="str">
        <f>IFERROR(__xludf.DUMMYFUNCTION("""COMPUTED_VALUE"""),"No, But if someone could bare the cost I will")</f>
        <v>No, But if someone could bare the cost I will</v>
      </c>
      <c r="G1297" s="1" t="str">
        <f>IFERROR(__xludf.DUMMYFUNCTION("""COMPUTED_VALUE"""),"Will work for 3 years or more")</f>
        <v>Will work for 3 years or more</v>
      </c>
      <c r="H1297" s="1" t="str">
        <f>IFERROR(__xludf.DUMMYFUNCTION("""COMPUTED_VALUE"""),"No")</f>
        <v>No</v>
      </c>
      <c r="I1297" s="1" t="str">
        <f>IFERROR(__xludf.DUMMYFUNCTION("""COMPUTED_VALUE"""),"Will NOT work for them")</f>
        <v>Will NOT work for them</v>
      </c>
      <c r="J1297" s="1">
        <f>IFERROR(__xludf.DUMMYFUNCTION("""COMPUTED_VALUE"""),10.0)</f>
        <v>10</v>
      </c>
      <c r="K1297" s="1" t="str">
        <f>IFERROR(__xludf.DUMMYFUNCTION("""COMPUTED_VALUE"""),"Hybrid Working Environment with more than 15 days a month at office")</f>
        <v>Hybrid Working Environment with more than 15 days a month at office</v>
      </c>
      <c r="L1297" s="1" t="str">
        <f>IFERROR(__xludf.DUMMYFUNCTION("""COMPUTED_VALUE"""),"Employer who appreciates learning and enables that environment")</f>
        <v>Employer who appreciates learning and enables that environment</v>
      </c>
      <c r="M129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97" s="1" t="str">
        <f>IFERROR(__xludf.DUMMYFUNCTION("""COMPUTED_VALUE"""),"Business Operations in any organization, Manage and drive End-to-End Projects or Products, Build and develop a Team, Become a content Creator in some platform")</f>
        <v>Business Operations in any organization, Manage and drive End-to-End Projects or Products, Build and develop a Team, Become a content Creator in some platform</v>
      </c>
      <c r="O1297" s="1" t="str">
        <f>IFERROR(__xludf.DUMMYFUNCTION("""COMPUTED_VALUE"""),"Manager who sets goal and helps me achieve it")</f>
        <v>Manager who sets goal and helps me achieve it</v>
      </c>
      <c r="P1297" s="1" t="str">
        <f>IFERROR(__xludf.DUMMYFUNCTION("""COMPUTED_VALUE"""),"Work with more than 10 people in my team")</f>
        <v>Work with more than 10 people in my team</v>
      </c>
      <c r="Q1297" s="1" t="str">
        <f>IFERROR(__xludf.DUMMYFUNCTION("""COMPUTED_VALUE"""),"No")</f>
        <v>No</v>
      </c>
      <c r="R1297" s="1" t="str">
        <f>IFERROR(__xludf.DUMMYFUNCTION("""COMPUTED_VALUE"""),"This will be hard to do, but if it is the right company I would try")</f>
        <v>This will be hard to do, but if it is the right company I would try</v>
      </c>
      <c r="S1297" s="1"/>
    </row>
    <row r="1298">
      <c r="A1298" s="2">
        <f>IFERROR(__xludf.DUMMYFUNCTION("""COMPUTED_VALUE"""),45044.61968704862)</f>
        <v>45044.61969</v>
      </c>
      <c r="B1298" s="1" t="str">
        <f>IFERROR(__xludf.DUMMYFUNCTION("""COMPUTED_VALUE"""),"India")</f>
        <v>India</v>
      </c>
      <c r="C1298" s="1">
        <f>IFERROR(__xludf.DUMMYFUNCTION("""COMPUTED_VALUE"""),600032.0)</f>
        <v>600032</v>
      </c>
      <c r="D1298" s="1" t="str">
        <f>IFERROR(__xludf.DUMMYFUNCTION("""COMPUTED_VALUE"""),"Male")</f>
        <v>Male</v>
      </c>
      <c r="E1298" s="1" t="str">
        <f>IFERROR(__xludf.DUMMYFUNCTION("""COMPUTED_VALUE"""),"People from my circle, but not family members")</f>
        <v>People from my circle, but not family members</v>
      </c>
      <c r="F1298" s="1" t="str">
        <f>IFERROR(__xludf.DUMMYFUNCTION("""COMPUTED_VALUE"""),"No I would not be pursuing Higher Education outside of India")</f>
        <v>No I would not be pursuing Higher Education outside of India</v>
      </c>
      <c r="G1298" s="1" t="str">
        <f>IFERROR(__xludf.DUMMYFUNCTION("""COMPUTED_VALUE"""),"This will be hard to do, but if it is the right company I would try")</f>
        <v>This will be hard to do, but if it is the right company I would try</v>
      </c>
      <c r="H1298" s="1" t="str">
        <f>IFERROR(__xludf.DUMMYFUNCTION("""COMPUTED_VALUE"""),"No")</f>
        <v>No</v>
      </c>
      <c r="I1298" s="1" t="str">
        <f>IFERROR(__xludf.DUMMYFUNCTION("""COMPUTED_VALUE"""),"Will NOT work for them")</f>
        <v>Will NOT work for them</v>
      </c>
      <c r="J1298" s="1">
        <f>IFERROR(__xludf.DUMMYFUNCTION("""COMPUTED_VALUE"""),8.0)</f>
        <v>8</v>
      </c>
      <c r="K1298" s="1" t="str">
        <f>IFERROR(__xludf.DUMMYFUNCTION("""COMPUTED_VALUE"""),"Hybrid Working Environment with less than 3 days a month at office")</f>
        <v>Hybrid Working Environment with less than 3 days a month at office</v>
      </c>
      <c r="L1298" s="1" t="str">
        <f>IFERROR(__xludf.DUMMYFUNCTION("""COMPUTED_VALUE"""),"Employer who appreciates learning and enables that environment")</f>
        <v>Employer who appreciates learning and enables that environment</v>
      </c>
      <c r="M129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98" s="1" t="str">
        <f>IFERROR(__xludf.DUMMYFUNCTION("""COMPUTED_VALUE"""),"Business Operations in any organization, Build and develop a Team, Look deeply into Data and generate insights, I Want to sell things/Sales")</f>
        <v>Business Operations in any organization, Build and develop a Team, Look deeply into Data and generate insights, I Want to sell things/Sales</v>
      </c>
      <c r="O1298" s="1" t="str">
        <f>IFERROR(__xludf.DUMMYFUNCTION("""COMPUTED_VALUE"""),"Manager who sets goal and helps me achieve it")</f>
        <v>Manager who sets goal and helps me achieve it</v>
      </c>
      <c r="P1298" s="1" t="str">
        <f>IFERROR(__xludf.DUMMYFUNCTION("""COMPUTED_VALUE"""),"Work with 7 to 10 or more people in my team")</f>
        <v>Work with 7 to 10 or more people in my team</v>
      </c>
      <c r="Q1298" s="1" t="str">
        <f>IFERROR(__xludf.DUMMYFUNCTION("""COMPUTED_VALUE"""),"Yes, I Understand this is gonna happen everywhere")</f>
        <v>Yes, I Understand this is gonna happen everywhere</v>
      </c>
      <c r="R1298" s="1" t="str">
        <f>IFERROR(__xludf.DUMMYFUNCTION("""COMPUTED_VALUE"""),"No way")</f>
        <v>No way</v>
      </c>
      <c r="S1298" s="1"/>
    </row>
    <row r="1299">
      <c r="A1299" s="2">
        <f>IFERROR(__xludf.DUMMYFUNCTION("""COMPUTED_VALUE"""),45044.62047851852)</f>
        <v>45044.62048</v>
      </c>
      <c r="B1299" s="1" t="str">
        <f>IFERROR(__xludf.DUMMYFUNCTION("""COMPUTED_VALUE"""),"India")</f>
        <v>India</v>
      </c>
      <c r="C1299" s="1">
        <f>IFERROR(__xludf.DUMMYFUNCTION("""COMPUTED_VALUE"""),89.0)</f>
        <v>89</v>
      </c>
      <c r="D1299" s="1" t="str">
        <f>IFERROR(__xludf.DUMMYFUNCTION("""COMPUTED_VALUE"""),"Male")</f>
        <v>Male</v>
      </c>
      <c r="E1299" s="1" t="str">
        <f>IFERROR(__xludf.DUMMYFUNCTION("""COMPUTED_VALUE"""),"People from my circle, but not family members")</f>
        <v>People from my circle, but not family members</v>
      </c>
      <c r="F1299" s="1" t="str">
        <f>IFERROR(__xludf.DUMMYFUNCTION("""COMPUTED_VALUE"""),"Yes, I will earn and do that")</f>
        <v>Yes, I will earn and do that</v>
      </c>
      <c r="G1299" s="1" t="str">
        <f>IFERROR(__xludf.DUMMYFUNCTION("""COMPUTED_VALUE"""),"This will be hard to do, but if it is the right company I would try")</f>
        <v>This will be hard to do, but if it is the right company I would try</v>
      </c>
      <c r="H1299" s="1" t="str">
        <f>IFERROR(__xludf.DUMMYFUNCTION("""COMPUTED_VALUE"""),"Yes")</f>
        <v>Yes</v>
      </c>
      <c r="I1299" s="1" t="str">
        <f>IFERROR(__xludf.DUMMYFUNCTION("""COMPUTED_VALUE"""),"Will NOT work for them")</f>
        <v>Will NOT work for them</v>
      </c>
      <c r="J1299" s="1">
        <f>IFERROR(__xludf.DUMMYFUNCTION("""COMPUTED_VALUE"""),5.0)</f>
        <v>5</v>
      </c>
      <c r="K1299" s="1" t="str">
        <f>IFERROR(__xludf.DUMMYFUNCTION("""COMPUTED_VALUE"""),"Fully Remote with No option to visit offices")</f>
        <v>Fully Remote with No option to visit offices</v>
      </c>
      <c r="L1299" s="1" t="str">
        <f>IFERROR(__xludf.DUMMYFUNCTION("""COMPUTED_VALUE"""),"Employer who rewards learning and enables that environment")</f>
        <v>Employer who rewards learning and enables that environment</v>
      </c>
      <c r="M129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99" s="1" t="str">
        <f>IFERROR(__xludf.DUMMYFUNCTION("""COMPUTED_VALUE"""),"Design and Creative strategy in any company, Build and develop a Team, Work in a BPO setup for some well known client, Entrepreneur or Start Up")</f>
        <v>Design and Creative strategy in any company, Build and develop a Team, Work in a BPO setup for some well known client, Entrepreneur or Start Up</v>
      </c>
      <c r="O1299" s="1" t="str">
        <f>IFERROR(__xludf.DUMMYFUNCTION("""COMPUTED_VALUE"""),"Manager who sets goal and helps me achieve it")</f>
        <v>Manager who sets goal and helps me achieve it</v>
      </c>
      <c r="P1299" s="1" t="str">
        <f>IFERROR(__xludf.DUMMYFUNCTION("""COMPUTED_VALUE"""),"Work with 2 to 3 people in my team")</f>
        <v>Work with 2 to 3 people in my team</v>
      </c>
      <c r="Q1299" s="1" t="str">
        <f>IFERROR(__xludf.DUMMYFUNCTION("""COMPUTED_VALUE"""),"Yes, I Understand this is gonna happen everywhere")</f>
        <v>Yes, I Understand this is gonna happen everywhere</v>
      </c>
      <c r="R1299" s="1" t="str">
        <f>IFERROR(__xludf.DUMMYFUNCTION("""COMPUTED_VALUE"""),"Will work for 7 years or more")</f>
        <v>Will work for 7 years or more</v>
      </c>
      <c r="S1299" s="1"/>
    </row>
    <row r="1300">
      <c r="A1300" s="2">
        <f>IFERROR(__xludf.DUMMYFUNCTION("""COMPUTED_VALUE"""),45044.62387277778)</f>
        <v>45044.62387</v>
      </c>
      <c r="B1300" s="1" t="str">
        <f>IFERROR(__xludf.DUMMYFUNCTION("""COMPUTED_VALUE"""),"India")</f>
        <v>India</v>
      </c>
      <c r="C1300" s="1">
        <f>IFERROR(__xludf.DUMMYFUNCTION("""COMPUTED_VALUE"""),600083.0)</f>
        <v>600083</v>
      </c>
      <c r="D1300" s="1" t="str">
        <f>IFERROR(__xludf.DUMMYFUNCTION("""COMPUTED_VALUE"""),"Female")</f>
        <v>Female</v>
      </c>
      <c r="E1300" s="1" t="str">
        <f>IFERROR(__xludf.DUMMYFUNCTION("""COMPUTED_VALUE"""),"People who have changed the world for better")</f>
        <v>People who have changed the world for better</v>
      </c>
      <c r="F1300" s="1" t="str">
        <f>IFERROR(__xludf.DUMMYFUNCTION("""COMPUTED_VALUE"""),"Yes, I will earn and do that")</f>
        <v>Yes, I will earn and do that</v>
      </c>
      <c r="G1300" s="1" t="str">
        <f>IFERROR(__xludf.DUMMYFUNCTION("""COMPUTED_VALUE"""),"Will work for 3 years or more")</f>
        <v>Will work for 3 years or more</v>
      </c>
      <c r="H1300" s="1" t="str">
        <f>IFERROR(__xludf.DUMMYFUNCTION("""COMPUTED_VALUE"""),"No")</f>
        <v>No</v>
      </c>
      <c r="I1300" s="1" t="str">
        <f>IFERROR(__xludf.DUMMYFUNCTION("""COMPUTED_VALUE"""),"Will NOT work for them")</f>
        <v>Will NOT work for them</v>
      </c>
      <c r="J1300" s="1">
        <f>IFERROR(__xludf.DUMMYFUNCTION("""COMPUTED_VALUE"""),3.0)</f>
        <v>3</v>
      </c>
      <c r="K1300" s="1" t="str">
        <f>IFERROR(__xludf.DUMMYFUNCTION("""COMPUTED_VALUE"""),"Fully Remote with Options to travel as and when needed")</f>
        <v>Fully Remote with Options to travel as and when needed</v>
      </c>
      <c r="L130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0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00" s="1" t="str">
        <f>IFERROR(__xludf.DUMMYFUNCTION("""COMPUTED_VALUE"""),"Design and Creative strategy in any company, Manage and drive End-to-End Projects or Products, Work in a BPO setup for some well known client, I Want to sell things/Sales")</f>
        <v>Design and Creative strategy in any company, Manage and drive End-to-End Projects or Products, Work in a BPO setup for some well known client, I Want to sell things/Sales</v>
      </c>
      <c r="O1300" s="1" t="str">
        <f>IFERROR(__xludf.DUMMYFUNCTION("""COMPUTED_VALUE"""),"Manager who sets goal and helps me achieve it")</f>
        <v>Manager who sets goal and helps me achieve it</v>
      </c>
      <c r="P1300" s="1" t="str">
        <f>IFERROR(__xludf.DUMMYFUNCTION("""COMPUTED_VALUE"""),"Work with more than 10 people in my team")</f>
        <v>Work with more than 10 people in my team</v>
      </c>
      <c r="Q1300" s="1" t="str">
        <f>IFERROR(__xludf.DUMMYFUNCTION("""COMPUTED_VALUE"""),"No")</f>
        <v>No</v>
      </c>
      <c r="R1300" s="1" t="str">
        <f>IFERROR(__xludf.DUMMYFUNCTION("""COMPUTED_VALUE"""),"No way")</f>
        <v>No way</v>
      </c>
      <c r="S1300" s="1"/>
    </row>
    <row r="1301">
      <c r="A1301" s="2">
        <f>IFERROR(__xludf.DUMMYFUNCTION("""COMPUTED_VALUE"""),45044.626094548614)</f>
        <v>45044.62609</v>
      </c>
      <c r="B1301" s="1" t="str">
        <f>IFERROR(__xludf.DUMMYFUNCTION("""COMPUTED_VALUE"""),"India")</f>
        <v>India</v>
      </c>
      <c r="C1301" s="1">
        <f>IFERROR(__xludf.DUMMYFUNCTION("""COMPUTED_VALUE"""),562106.0)</f>
        <v>562106</v>
      </c>
      <c r="D1301" s="1" t="str">
        <f>IFERROR(__xludf.DUMMYFUNCTION("""COMPUTED_VALUE"""),"Female")</f>
        <v>Female</v>
      </c>
      <c r="E1301" s="1" t="str">
        <f>IFERROR(__xludf.DUMMYFUNCTION("""COMPUTED_VALUE"""),"Social Media like LinkedIn")</f>
        <v>Social Media like LinkedIn</v>
      </c>
      <c r="F1301" s="1" t="str">
        <f>IFERROR(__xludf.DUMMYFUNCTION("""COMPUTED_VALUE"""),"Yes, I will earn and do that")</f>
        <v>Yes, I will earn and do that</v>
      </c>
      <c r="G1301" s="1" t="str">
        <f>IFERROR(__xludf.DUMMYFUNCTION("""COMPUTED_VALUE"""),"This will be hard to do, but if it is the right company I would try")</f>
        <v>This will be hard to do, but if it is the right company I would try</v>
      </c>
      <c r="H1301" s="1" t="str">
        <f>IFERROR(__xludf.DUMMYFUNCTION("""COMPUTED_VALUE"""),"No")</f>
        <v>No</v>
      </c>
      <c r="I1301" s="1" t="str">
        <f>IFERROR(__xludf.DUMMYFUNCTION("""COMPUTED_VALUE"""),"Will NOT work for them")</f>
        <v>Will NOT work for them</v>
      </c>
      <c r="J1301" s="1">
        <f>IFERROR(__xludf.DUMMYFUNCTION("""COMPUTED_VALUE"""),10.0)</f>
        <v>10</v>
      </c>
      <c r="K1301" s="1" t="str">
        <f>IFERROR(__xludf.DUMMYFUNCTION("""COMPUTED_VALUE"""),"Hybrid Working Environment with more than 15 days a month at office")</f>
        <v>Hybrid Working Environment with more than 15 days a month at office</v>
      </c>
      <c r="L13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0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01" s="1" t="str">
        <f>IFERROR(__xludf.DUMMYFUNCTION("""COMPUTED_VALUE"""),"Manager who explains what is expected, sets a goal and helps achieve it")</f>
        <v>Manager who explains what is expected, sets a goal and helps achieve it</v>
      </c>
      <c r="P1301" s="1" t="str">
        <f>IFERROR(__xludf.DUMMYFUNCTION("""COMPUTED_VALUE"""),"Work with 5 to 6 people in my team")</f>
        <v>Work with 5 to 6 people in my team</v>
      </c>
      <c r="Q1301" s="1" t="str">
        <f>IFERROR(__xludf.DUMMYFUNCTION("""COMPUTED_VALUE"""),"Yes, I Understand this is gonna happen everywhere")</f>
        <v>Yes, I Understand this is gonna happen everywhere</v>
      </c>
      <c r="R1301" s="1" t="str">
        <f>IFERROR(__xludf.DUMMYFUNCTION("""COMPUTED_VALUE"""),"This will be hard to do, but if it is the right company I would try")</f>
        <v>This will be hard to do, but if it is the right company I would try</v>
      </c>
      <c r="S1301" s="1"/>
    </row>
    <row r="1302">
      <c r="A1302" s="2">
        <f>IFERROR(__xludf.DUMMYFUNCTION("""COMPUTED_VALUE"""),45044.62618501157)</f>
        <v>45044.62619</v>
      </c>
      <c r="B1302" s="1" t="str">
        <f>IFERROR(__xludf.DUMMYFUNCTION("""COMPUTED_VALUE"""),"India")</f>
        <v>India</v>
      </c>
      <c r="C1302" s="1">
        <f>IFERROR(__xludf.DUMMYFUNCTION("""COMPUTED_VALUE"""),201003.0)</f>
        <v>201003</v>
      </c>
      <c r="D1302" s="1" t="str">
        <f>IFERROR(__xludf.DUMMYFUNCTION("""COMPUTED_VALUE"""),"Female")</f>
        <v>Female</v>
      </c>
      <c r="E1302" s="1" t="str">
        <f>IFERROR(__xludf.DUMMYFUNCTION("""COMPUTED_VALUE"""),"My Parents")</f>
        <v>My Parents</v>
      </c>
      <c r="F1302" s="1" t="str">
        <f>IFERROR(__xludf.DUMMYFUNCTION("""COMPUTED_VALUE"""),"Yes, I will earn and do that")</f>
        <v>Yes, I will earn and do that</v>
      </c>
      <c r="G1302" s="1" t="str">
        <f>IFERROR(__xludf.DUMMYFUNCTION("""COMPUTED_VALUE"""),"Will work for 3 years or more")</f>
        <v>Will work for 3 years or more</v>
      </c>
      <c r="H1302" s="1" t="str">
        <f>IFERROR(__xludf.DUMMYFUNCTION("""COMPUTED_VALUE"""),"No")</f>
        <v>No</v>
      </c>
      <c r="I1302" s="1" t="str">
        <f>IFERROR(__xludf.DUMMYFUNCTION("""COMPUTED_VALUE"""),"Will NOT work for them")</f>
        <v>Will NOT work for them</v>
      </c>
      <c r="J1302" s="1">
        <f>IFERROR(__xludf.DUMMYFUNCTION("""COMPUTED_VALUE"""),5.0)</f>
        <v>5</v>
      </c>
      <c r="K1302" s="1" t="str">
        <f>IFERROR(__xludf.DUMMYFUNCTION("""COMPUTED_VALUE"""),"Every Day Office Environment")</f>
        <v>Every Day Office Environment</v>
      </c>
      <c r="L1302" s="1" t="str">
        <f>IFERROR(__xludf.DUMMYFUNCTION("""COMPUTED_VALUE"""),"Employer who appreciates learning and enables that environment")</f>
        <v>Employer who appreciates learning and enables that environment</v>
      </c>
      <c r="M130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02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302" s="1" t="str">
        <f>IFERROR(__xludf.DUMMYFUNCTION("""COMPUTED_VALUE"""),"Manager who explains what is expected, sets a goal and helps achieve it")</f>
        <v>Manager who explains what is expected, sets a goal and helps achieve it</v>
      </c>
      <c r="P1302" s="1" t="str">
        <f>IFERROR(__xludf.DUMMYFUNCTION("""COMPUTED_VALUE"""),"Work with 5 to 6 people in my team")</f>
        <v>Work with 5 to 6 people in my team</v>
      </c>
      <c r="Q1302" s="1" t="str">
        <f>IFERROR(__xludf.DUMMYFUNCTION("""COMPUTED_VALUE"""),"Yes, I Understand this is gonna happen everywhere")</f>
        <v>Yes, I Understand this is gonna happen everywhere</v>
      </c>
      <c r="R1302" s="1" t="str">
        <f>IFERROR(__xludf.DUMMYFUNCTION("""COMPUTED_VALUE"""),"Will work for 7 years or more")</f>
        <v>Will work for 7 years or more</v>
      </c>
      <c r="S1302" s="1"/>
    </row>
    <row r="1303">
      <c r="A1303" s="2">
        <f>IFERROR(__xludf.DUMMYFUNCTION("""COMPUTED_VALUE"""),45044.62941740741)</f>
        <v>45044.62942</v>
      </c>
      <c r="B1303" s="1" t="str">
        <f>IFERROR(__xludf.DUMMYFUNCTION("""COMPUTED_VALUE"""),"India")</f>
        <v>India</v>
      </c>
      <c r="C1303" s="1">
        <f>IFERROR(__xludf.DUMMYFUNCTION("""COMPUTED_VALUE"""),500072.0)</f>
        <v>500072</v>
      </c>
      <c r="D1303" s="1" t="str">
        <f>IFERROR(__xludf.DUMMYFUNCTION("""COMPUTED_VALUE"""),"Male")</f>
        <v>Male</v>
      </c>
      <c r="E1303" s="1" t="str">
        <f>IFERROR(__xludf.DUMMYFUNCTION("""COMPUTED_VALUE"""),"Influencers who had successful careers")</f>
        <v>Influencers who had successful careers</v>
      </c>
      <c r="F1303" s="1" t="str">
        <f>IFERROR(__xludf.DUMMYFUNCTION("""COMPUTED_VALUE"""),"Yes, I will earn and do that")</f>
        <v>Yes, I will earn and do that</v>
      </c>
      <c r="G1303" s="1" t="str">
        <f>IFERROR(__xludf.DUMMYFUNCTION("""COMPUTED_VALUE"""),"This will be hard to do, but if it is the right company I would try")</f>
        <v>This will be hard to do, but if it is the right company I would try</v>
      </c>
      <c r="H1303" s="1" t="str">
        <f>IFERROR(__xludf.DUMMYFUNCTION("""COMPUTED_VALUE"""),"No")</f>
        <v>No</v>
      </c>
      <c r="I1303" s="1" t="str">
        <f>IFERROR(__xludf.DUMMYFUNCTION("""COMPUTED_VALUE"""),"Will NOT work for them")</f>
        <v>Will NOT work for them</v>
      </c>
      <c r="J1303" s="1">
        <f>IFERROR(__xludf.DUMMYFUNCTION("""COMPUTED_VALUE"""),5.0)</f>
        <v>5</v>
      </c>
      <c r="K1303" s="1" t="str">
        <f>IFERROR(__xludf.DUMMYFUNCTION("""COMPUTED_VALUE"""),"Hybrid Working Environment with less than 3 days a month at office")</f>
        <v>Hybrid Working Environment with less than 3 days a month at office</v>
      </c>
      <c r="L1303" s="1" t="str">
        <f>IFERROR(__xludf.DUMMYFUNCTION("""COMPUTED_VALUE"""),"Employer who appreciates learning and enables that environment")</f>
        <v>Employer who appreciates learning and enables that environment</v>
      </c>
      <c r="M130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303" s="1" t="str">
        <f>IFERROR(__xludf.DUMMYFUNCTION("""COMPUTED_VALUE"""),"Business Operations in any organization, Manage and drive End-to-End Projects or Products, Work as a freelancer and do my thing my way, I Want to sell things/Sales")</f>
        <v>Business Operations in any organization, Manage and drive End-to-End Projects or Products, Work as a freelancer and do my thing my way, I Want to sell things/Sales</v>
      </c>
      <c r="O1303" s="1" t="str">
        <f>IFERROR(__xludf.DUMMYFUNCTION("""COMPUTED_VALUE"""),"Manager who explains what is expected, sets a goal and helps achieve it")</f>
        <v>Manager who explains what is expected, sets a goal and helps achieve it</v>
      </c>
      <c r="P1303" s="1" t="str">
        <f>IFERROR(__xludf.DUMMYFUNCTION("""COMPUTED_VALUE"""),"Work with 5 to 6 people in my team")</f>
        <v>Work with 5 to 6 people in my team</v>
      </c>
      <c r="Q1303" s="1" t="str">
        <f>IFERROR(__xludf.DUMMYFUNCTION("""COMPUTED_VALUE"""),"Yes, I Understand this is gonna happen everywhere")</f>
        <v>Yes, I Understand this is gonna happen everywhere</v>
      </c>
      <c r="R1303" s="1" t="str">
        <f>IFERROR(__xludf.DUMMYFUNCTION("""COMPUTED_VALUE"""),"No way")</f>
        <v>No way</v>
      </c>
      <c r="S1303" s="1"/>
    </row>
    <row r="1304">
      <c r="A1304" s="2">
        <f>IFERROR(__xludf.DUMMYFUNCTION("""COMPUTED_VALUE"""),45044.63022811343)</f>
        <v>45044.63023</v>
      </c>
      <c r="B1304" s="1" t="str">
        <f>IFERROR(__xludf.DUMMYFUNCTION("""COMPUTED_VALUE"""),"India")</f>
        <v>India</v>
      </c>
      <c r="C1304" s="1">
        <f>IFERROR(__xludf.DUMMYFUNCTION("""COMPUTED_VALUE"""),520007.0)</f>
        <v>520007</v>
      </c>
      <c r="D1304" s="1" t="str">
        <f>IFERROR(__xludf.DUMMYFUNCTION("""COMPUTED_VALUE"""),"Male")</f>
        <v>Male</v>
      </c>
      <c r="E1304" s="1" t="str">
        <f>IFERROR(__xludf.DUMMYFUNCTION("""COMPUTED_VALUE"""),"My Parents")</f>
        <v>My Parents</v>
      </c>
      <c r="F1304" s="1" t="str">
        <f>IFERROR(__xludf.DUMMYFUNCTION("""COMPUTED_VALUE"""),"Yes, I will earn and do that")</f>
        <v>Yes, I will earn and do that</v>
      </c>
      <c r="G1304" s="1" t="str">
        <f>IFERROR(__xludf.DUMMYFUNCTION("""COMPUTED_VALUE"""),"Will work for 3 years or more")</f>
        <v>Will work for 3 years or more</v>
      </c>
      <c r="H1304" s="1" t="str">
        <f>IFERROR(__xludf.DUMMYFUNCTION("""COMPUTED_VALUE"""),"No")</f>
        <v>No</v>
      </c>
      <c r="I1304" s="1" t="str">
        <f>IFERROR(__xludf.DUMMYFUNCTION("""COMPUTED_VALUE"""),"Will NOT work for them")</f>
        <v>Will NOT work for them</v>
      </c>
      <c r="J1304" s="1">
        <f>IFERROR(__xludf.DUMMYFUNCTION("""COMPUTED_VALUE"""),3.0)</f>
        <v>3</v>
      </c>
      <c r="K1304" s="1" t="str">
        <f>IFERROR(__xludf.DUMMYFUNCTION("""COMPUTED_VALUE"""),"Hybrid Working Environment with more than 15 days a month at office")</f>
        <v>Hybrid Working Environment with more than 15 days a month at office</v>
      </c>
      <c r="L13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0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04" s="1" t="str">
        <f>IFERROR(__xludf.DUMMYFUNCTION("""COMPUTED_VALUE"""),"Manager who clearly describes what she/he needs")</f>
        <v>Manager who clearly describes what she/he needs</v>
      </c>
      <c r="P1304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1304" s="1" t="str">
        <f>IFERROR(__xludf.DUMMYFUNCTION("""COMPUTED_VALUE"""),"No")</f>
        <v>No</v>
      </c>
      <c r="R1304" s="1" t="str">
        <f>IFERROR(__xludf.DUMMYFUNCTION("""COMPUTED_VALUE"""),"No way")</f>
        <v>No way</v>
      </c>
      <c r="S1304" s="1"/>
    </row>
    <row r="1305">
      <c r="A1305" s="2">
        <f>IFERROR(__xludf.DUMMYFUNCTION("""COMPUTED_VALUE"""),45044.63572115741)</f>
        <v>45044.63572</v>
      </c>
      <c r="B1305" s="1" t="str">
        <f>IFERROR(__xludf.DUMMYFUNCTION("""COMPUTED_VALUE"""),"India")</f>
        <v>India</v>
      </c>
      <c r="C1305" s="1">
        <f>IFERROR(__xludf.DUMMYFUNCTION("""COMPUTED_VALUE"""),600095.0)</f>
        <v>600095</v>
      </c>
      <c r="D1305" s="1" t="str">
        <f>IFERROR(__xludf.DUMMYFUNCTION("""COMPUTED_VALUE"""),"Male")</f>
        <v>Male</v>
      </c>
      <c r="E1305" s="1" t="str">
        <f>IFERROR(__xludf.DUMMYFUNCTION("""COMPUTED_VALUE"""),"People from my circle, but not family members")</f>
        <v>People from my circle, but not family members</v>
      </c>
      <c r="F1305" s="1" t="str">
        <f>IFERROR(__xludf.DUMMYFUNCTION("""COMPUTED_VALUE"""),"No I would not be pursuing Higher Education outside of India")</f>
        <v>No I would not be pursuing Higher Education outside of India</v>
      </c>
      <c r="G1305" s="1" t="str">
        <f>IFERROR(__xludf.DUMMYFUNCTION("""COMPUTED_VALUE"""),"This will be hard to do, but if it is the right company I would try")</f>
        <v>This will be hard to do, but if it is the right company I would try</v>
      </c>
      <c r="H1305" s="1" t="str">
        <f>IFERROR(__xludf.DUMMYFUNCTION("""COMPUTED_VALUE"""),"No")</f>
        <v>No</v>
      </c>
      <c r="I1305" s="1" t="str">
        <f>IFERROR(__xludf.DUMMYFUNCTION("""COMPUTED_VALUE"""),"Will NOT work for them")</f>
        <v>Will NOT work for them</v>
      </c>
      <c r="J1305" s="1">
        <f>IFERROR(__xludf.DUMMYFUNCTION("""COMPUTED_VALUE"""),6.0)</f>
        <v>6</v>
      </c>
      <c r="K1305" s="1" t="str">
        <f>IFERROR(__xludf.DUMMYFUNCTION("""COMPUTED_VALUE"""),"Hybrid Working Environment with more than 15 days a month at office")</f>
        <v>Hybrid Working Environment with more than 15 days a month at office</v>
      </c>
      <c r="L1305" s="1" t="str">
        <f>IFERROR(__xludf.DUMMYFUNCTION("""COMPUTED_VALUE"""),"Employer who appreciates learning and enables that environment")</f>
        <v>Employer who appreciates learning and enables that environment</v>
      </c>
      <c r="M130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05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1305" s="1" t="str">
        <f>IFERROR(__xludf.DUMMYFUNCTION("""COMPUTED_VALUE"""),"Manager who explains what is expected, sets a goal and helps achieve it")</f>
        <v>Manager who explains what is expected, sets a goal and helps achieve it</v>
      </c>
      <c r="P1305" s="1" t="str">
        <f>IFERROR(__xludf.DUMMYFUNCTION("""COMPUTED_VALUE"""),"Work with 5 to 6 people in my team")</f>
        <v>Work with 5 to 6 people in my team</v>
      </c>
      <c r="Q1305" s="1" t="str">
        <f>IFERROR(__xludf.DUMMYFUNCTION("""COMPUTED_VALUE"""),"I have NO other choice")</f>
        <v>I have NO other choice</v>
      </c>
      <c r="R1305" s="1" t="str">
        <f>IFERROR(__xludf.DUMMYFUNCTION("""COMPUTED_VALUE"""),"No way")</f>
        <v>No way</v>
      </c>
      <c r="S1305" s="1"/>
    </row>
    <row r="1306">
      <c r="A1306" s="2">
        <f>IFERROR(__xludf.DUMMYFUNCTION("""COMPUTED_VALUE"""),45044.63848579861)</f>
        <v>45044.63849</v>
      </c>
      <c r="B1306" s="1" t="str">
        <f>IFERROR(__xludf.DUMMYFUNCTION("""COMPUTED_VALUE"""),"India")</f>
        <v>India</v>
      </c>
      <c r="C1306" s="1">
        <f>IFERROR(__xludf.DUMMYFUNCTION("""COMPUTED_VALUE"""),400601.0)</f>
        <v>400601</v>
      </c>
      <c r="D1306" s="1" t="str">
        <f>IFERROR(__xludf.DUMMYFUNCTION("""COMPUTED_VALUE"""),"Male")</f>
        <v>Male</v>
      </c>
      <c r="E1306" s="1" t="str">
        <f>IFERROR(__xludf.DUMMYFUNCTION("""COMPUTED_VALUE"""),"People who have changed the world for better")</f>
        <v>People who have changed the world for better</v>
      </c>
      <c r="F1306" s="1" t="str">
        <f>IFERROR(__xludf.DUMMYFUNCTION("""COMPUTED_VALUE"""),"Yes, I will earn and do that")</f>
        <v>Yes, I will earn and do that</v>
      </c>
      <c r="G1306" s="1" t="str">
        <f>IFERROR(__xludf.DUMMYFUNCTION("""COMPUTED_VALUE"""),"Will work for 3 years or more")</f>
        <v>Will work for 3 years or more</v>
      </c>
      <c r="H1306" s="1" t="str">
        <f>IFERROR(__xludf.DUMMYFUNCTION("""COMPUTED_VALUE"""),"No")</f>
        <v>No</v>
      </c>
      <c r="I1306" s="1" t="str">
        <f>IFERROR(__xludf.DUMMYFUNCTION("""COMPUTED_VALUE"""),"Will NOT work for them")</f>
        <v>Will NOT work for them</v>
      </c>
      <c r="J1306" s="1">
        <f>IFERROR(__xludf.DUMMYFUNCTION("""COMPUTED_VALUE"""),3.0)</f>
        <v>3</v>
      </c>
      <c r="K1306" s="1" t="str">
        <f>IFERROR(__xludf.DUMMYFUNCTION("""COMPUTED_VALUE"""),"Every Day Office Environment")</f>
        <v>Every Day Office Environment</v>
      </c>
      <c r="L1306" s="1" t="str">
        <f>IFERROR(__xludf.DUMMYFUNCTION("""COMPUTED_VALUE"""),"Employer who appreciates learning and enables that environment")</f>
        <v>Employer who appreciates learning and enables that environment</v>
      </c>
      <c r="M13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06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306" s="1" t="str">
        <f>IFERROR(__xludf.DUMMYFUNCTION("""COMPUTED_VALUE"""),"Manager who sets targets and expects me to achieve it")</f>
        <v>Manager who sets targets and expects me to achieve it</v>
      </c>
      <c r="P1306" s="1" t="str">
        <f>IFERROR(__xludf.DUMMYFUNCTION("""COMPUTED_VALUE"""),"Work alone, Work with 7 to 10 or more people in my team")</f>
        <v>Work alone, Work with 7 to 10 or more people in my team</v>
      </c>
      <c r="Q1306" s="1" t="str">
        <f>IFERROR(__xludf.DUMMYFUNCTION("""COMPUTED_VALUE"""),"Yes, I Understand this is gonna happen everywhere")</f>
        <v>Yes, I Understand this is gonna happen everywhere</v>
      </c>
      <c r="R1306" s="1" t="str">
        <f>IFERROR(__xludf.DUMMYFUNCTION("""COMPUTED_VALUE"""),"This will be hard to do, but if it is the right company I would try")</f>
        <v>This will be hard to do, but if it is the right company I would try</v>
      </c>
      <c r="S1306" s="1"/>
    </row>
    <row r="1307">
      <c r="A1307" s="2">
        <f>IFERROR(__xludf.DUMMYFUNCTION("""COMPUTED_VALUE"""),45044.64250780093)</f>
        <v>45044.64251</v>
      </c>
      <c r="B1307" s="1" t="str">
        <f>IFERROR(__xludf.DUMMYFUNCTION("""COMPUTED_VALUE"""),"India")</f>
        <v>India</v>
      </c>
      <c r="C1307" s="1">
        <f>IFERROR(__xludf.DUMMYFUNCTION("""COMPUTED_VALUE"""),410206.0)</f>
        <v>410206</v>
      </c>
      <c r="D1307" s="1" t="str">
        <f>IFERROR(__xludf.DUMMYFUNCTION("""COMPUTED_VALUE"""),"Male")</f>
        <v>Male</v>
      </c>
      <c r="E1307" s="1" t="str">
        <f>IFERROR(__xludf.DUMMYFUNCTION("""COMPUTED_VALUE"""),"People from my circle, but not family members")</f>
        <v>People from my circle, but not family members</v>
      </c>
      <c r="F1307" s="1" t="str">
        <f>IFERROR(__xludf.DUMMYFUNCTION("""COMPUTED_VALUE"""),"No I would not be pursuing Higher Education outside of India")</f>
        <v>No I would not be pursuing Higher Education outside of India</v>
      </c>
      <c r="G1307" s="1" t="str">
        <f>IFERROR(__xludf.DUMMYFUNCTION("""COMPUTED_VALUE"""),"This will be hard to do, but if it is the right company I would try")</f>
        <v>This will be hard to do, but if it is the right company I would try</v>
      </c>
      <c r="H1307" s="1" t="str">
        <f>IFERROR(__xludf.DUMMYFUNCTION("""COMPUTED_VALUE"""),"No")</f>
        <v>No</v>
      </c>
      <c r="I1307" s="1" t="str">
        <f>IFERROR(__xludf.DUMMYFUNCTION("""COMPUTED_VALUE"""),"Will NOT work for them")</f>
        <v>Will NOT work for them</v>
      </c>
      <c r="J1307" s="1">
        <f>IFERROR(__xludf.DUMMYFUNCTION("""COMPUTED_VALUE"""),3.0)</f>
        <v>3</v>
      </c>
      <c r="K1307" s="1" t="str">
        <f>IFERROR(__xludf.DUMMYFUNCTION("""COMPUTED_VALUE"""),"Hybrid Working Environment with more than 15 days a month at office")</f>
        <v>Hybrid Working Environment with more than 15 days a month at office</v>
      </c>
      <c r="L13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07" s="1" t="str">
        <f>IFERROR(__xludf.DUMMYFUNCTION("""COMPUTED_VALUE"""),"Design and Creative strategy in any company, Manage and drive End-to-End Projects or Products, Build and develop a Team, Manufacturing / Oil and Gas/ Construction / Hard Physical Work related")</f>
        <v>Design and Creative strategy in any company, Manage and drive End-to-End Projects or Products, Build and develop a Team, Manufacturing / Oil and Gas/ Construction / Hard Physical Work related</v>
      </c>
      <c r="O1307" s="1" t="str">
        <f>IFERROR(__xludf.DUMMYFUNCTION("""COMPUTED_VALUE"""),"Manager who explains what is expected, sets a goal and helps achieve it")</f>
        <v>Manager who explains what is expected, sets a goal and helps achieve it</v>
      </c>
      <c r="P1307" s="1" t="str">
        <f>IFERROR(__xludf.DUMMYFUNCTION("""COMPUTED_VALUE"""),"Work with 7 to 10 or more people in my team")</f>
        <v>Work with 7 to 10 or more people in my team</v>
      </c>
      <c r="Q1307" s="1" t="str">
        <f>IFERROR(__xludf.DUMMYFUNCTION("""COMPUTED_VALUE"""),"Yes, I Understand this is gonna happen everywhere")</f>
        <v>Yes, I Understand this is gonna happen everywhere</v>
      </c>
      <c r="R1307" s="1" t="str">
        <f>IFERROR(__xludf.DUMMYFUNCTION("""COMPUTED_VALUE"""),"This will be hard to do, but if it is the right company I would try")</f>
        <v>This will be hard to do, but if it is the right company I would try</v>
      </c>
      <c r="S1307" s="1"/>
    </row>
    <row r="1308">
      <c r="A1308" s="2">
        <f>IFERROR(__xludf.DUMMYFUNCTION("""COMPUTED_VALUE"""),45044.65824736111)</f>
        <v>45044.65825</v>
      </c>
      <c r="B1308" s="1" t="str">
        <f>IFERROR(__xludf.DUMMYFUNCTION("""COMPUTED_VALUE"""),"India")</f>
        <v>India</v>
      </c>
      <c r="C1308" s="1">
        <f>IFERROR(__xludf.DUMMYFUNCTION("""COMPUTED_VALUE"""),122101.0)</f>
        <v>122101</v>
      </c>
      <c r="D1308" s="1" t="str">
        <f>IFERROR(__xludf.DUMMYFUNCTION("""COMPUTED_VALUE"""),"Male")</f>
        <v>Male</v>
      </c>
      <c r="E1308" s="1" t="str">
        <f>IFERROR(__xludf.DUMMYFUNCTION("""COMPUTED_VALUE"""),"People who have changed the world for better")</f>
        <v>People who have changed the world for better</v>
      </c>
      <c r="F1308" s="1" t="str">
        <f>IFERROR(__xludf.DUMMYFUNCTION("""COMPUTED_VALUE"""),"No, But if someone could bare the cost I will")</f>
        <v>No, But if someone could bare the cost I will</v>
      </c>
      <c r="G1308" s="1" t="str">
        <f>IFERROR(__xludf.DUMMYFUNCTION("""COMPUTED_VALUE"""),"This will be hard to do, but if it is the right company I would try")</f>
        <v>This will be hard to do, but if it is the right company I would try</v>
      </c>
      <c r="H1308" s="1" t="str">
        <f>IFERROR(__xludf.DUMMYFUNCTION("""COMPUTED_VALUE"""),"Yes")</f>
        <v>Yes</v>
      </c>
      <c r="I1308" s="1" t="str">
        <f>IFERROR(__xludf.DUMMYFUNCTION("""COMPUTED_VALUE"""),"Will NOT work for them")</f>
        <v>Will NOT work for them</v>
      </c>
      <c r="J1308" s="1">
        <f>IFERROR(__xludf.DUMMYFUNCTION("""COMPUTED_VALUE"""),10.0)</f>
        <v>10</v>
      </c>
      <c r="K1308" s="1" t="str">
        <f>IFERROR(__xludf.DUMMYFUNCTION("""COMPUTED_VALUE"""),"Fully Remote with Options to travel as and when needed")</f>
        <v>Fully Remote with Options to travel as and when needed</v>
      </c>
      <c r="L13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08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308" s="1" t="str">
        <f>IFERROR(__xludf.DUMMYFUNCTION("""COMPUTED_VALUE"""),"Manager who explains what is expected, sets a goal and helps achieve it")</f>
        <v>Manager who explains what is expected, sets a goal and helps achieve it</v>
      </c>
      <c r="P1308" s="1" t="str">
        <f>IFERROR(__xludf.DUMMYFUNCTION("""COMPUTED_VALUE"""),"Work with 2 to 3 people in my team")</f>
        <v>Work with 2 to 3 people in my team</v>
      </c>
      <c r="Q1308" s="1" t="str">
        <f>IFERROR(__xludf.DUMMYFUNCTION("""COMPUTED_VALUE"""),"Yes, I Understand this is gonna happen everywhere")</f>
        <v>Yes, I Understand this is gonna happen everywhere</v>
      </c>
      <c r="R1308" s="1" t="str">
        <f>IFERROR(__xludf.DUMMYFUNCTION("""COMPUTED_VALUE"""),"This will be hard to do, but if it is the right company I would try")</f>
        <v>This will be hard to do, but if it is the right company I would try</v>
      </c>
      <c r="S1308" s="1"/>
    </row>
    <row r="1309">
      <c r="A1309" s="2">
        <f>IFERROR(__xludf.DUMMYFUNCTION("""COMPUTED_VALUE"""),45044.665062789354)</f>
        <v>45044.66506</v>
      </c>
      <c r="B1309" s="1" t="str">
        <f>IFERROR(__xludf.DUMMYFUNCTION("""COMPUTED_VALUE"""),"United States of America")</f>
        <v>United States of America</v>
      </c>
      <c r="C1309" s="1">
        <f>IFERROR(__xludf.DUMMYFUNCTION("""COMPUTED_VALUE"""),21228.0)</f>
        <v>21228</v>
      </c>
      <c r="D1309" s="1" t="str">
        <f>IFERROR(__xludf.DUMMYFUNCTION("""COMPUTED_VALUE"""),"Female")</f>
        <v>Female</v>
      </c>
      <c r="E1309" s="1" t="str">
        <f>IFERROR(__xludf.DUMMYFUNCTION("""COMPUTED_VALUE"""),"People who have changed the world for better")</f>
        <v>People who have changed the world for better</v>
      </c>
      <c r="F1309" s="1" t="str">
        <f>IFERROR(__xludf.DUMMYFUNCTION("""COMPUTED_VALUE"""),"Yes, I will earn and do that")</f>
        <v>Yes, I will earn and do that</v>
      </c>
      <c r="G1309" s="1" t="str">
        <f>IFERROR(__xludf.DUMMYFUNCTION("""COMPUTED_VALUE"""),"This will be hard to do, but if it is the right company I would try")</f>
        <v>This will be hard to do, but if it is the right company I would try</v>
      </c>
      <c r="H1309" s="1" t="str">
        <f>IFERROR(__xludf.DUMMYFUNCTION("""COMPUTED_VALUE"""),"No")</f>
        <v>No</v>
      </c>
      <c r="I1309" s="1" t="str">
        <f>IFERROR(__xludf.DUMMYFUNCTION("""COMPUTED_VALUE"""),"Will NOT work for them")</f>
        <v>Will NOT work for them</v>
      </c>
      <c r="J1309" s="1">
        <f>IFERROR(__xludf.DUMMYFUNCTION("""COMPUTED_VALUE"""),3.0)</f>
        <v>3</v>
      </c>
      <c r="K1309" s="1" t="str">
        <f>IFERROR(__xludf.DUMMYFUNCTION("""COMPUTED_VALUE"""),"Hybrid Working Environment with more than 15 days a month at office")</f>
        <v>Hybrid Working Environment with more than 15 days a month at office</v>
      </c>
      <c r="L1309" s="1" t="str">
        <f>IFERROR(__xludf.DUMMYFUNCTION("""COMPUTED_VALUE"""),"Employer who appreciates learning and enables that environment")</f>
        <v>Employer who appreciates learning and enables that environment</v>
      </c>
      <c r="M130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09" s="1" t="str">
        <f>IFERROR(__xludf.DUMMYFUNCTION("""COMPUTED_VALUE"""),"Teaching in any of the institutes/colleges/online or offline, Work as a freelancer and do my thing my way, Become a content Creator in some platform, I Want to sell things/Sales")</f>
        <v>Teaching in any of the institutes/colleges/online or offline, Work as a freelancer and do my thing my way, Become a content Creator in some platform, I Want to sell things/Sales</v>
      </c>
      <c r="O1309" s="1" t="str">
        <f>IFERROR(__xludf.DUMMYFUNCTION("""COMPUTED_VALUE"""),"Manager who explains what is expected, sets a goal and helps achieve it")</f>
        <v>Manager who explains what is expected, sets a goal and helps achieve it</v>
      </c>
      <c r="P1309" s="1" t="str">
        <f>IFERROR(__xludf.DUMMYFUNCTION("""COMPUTED_VALUE"""),"Work alone, Work with 2 to 3 people in my team")</f>
        <v>Work alone, Work with 2 to 3 people in my team</v>
      </c>
      <c r="Q1309" s="1" t="str">
        <f>IFERROR(__xludf.DUMMYFUNCTION("""COMPUTED_VALUE"""),"I have NO other choice")</f>
        <v>I have NO other choice</v>
      </c>
      <c r="R1309" s="1" t="str">
        <f>IFERROR(__xludf.DUMMYFUNCTION("""COMPUTED_VALUE"""),"No way")</f>
        <v>No way</v>
      </c>
      <c r="S1309" s="1"/>
    </row>
    <row r="1310">
      <c r="A1310" s="2">
        <f>IFERROR(__xludf.DUMMYFUNCTION("""COMPUTED_VALUE"""),45044.66676864584)</f>
        <v>45044.66677</v>
      </c>
      <c r="B1310" s="1" t="str">
        <f>IFERROR(__xludf.DUMMYFUNCTION("""COMPUTED_VALUE"""),"India")</f>
        <v>India</v>
      </c>
      <c r="C1310" s="1">
        <f>IFERROR(__xludf.DUMMYFUNCTION("""COMPUTED_VALUE"""),600083.0)</f>
        <v>600083</v>
      </c>
      <c r="D1310" s="1" t="str">
        <f>IFERROR(__xludf.DUMMYFUNCTION("""COMPUTED_VALUE"""),"Male")</f>
        <v>Male</v>
      </c>
      <c r="E1310" s="1" t="str">
        <f>IFERROR(__xludf.DUMMYFUNCTION("""COMPUTED_VALUE"""),"Influencers who had successful careers")</f>
        <v>Influencers who had successful careers</v>
      </c>
      <c r="F1310" s="1" t="str">
        <f>IFERROR(__xludf.DUMMYFUNCTION("""COMPUTED_VALUE"""),"No I would not be pursuing Higher Education outside of India")</f>
        <v>No I would not be pursuing Higher Education outside of India</v>
      </c>
      <c r="G1310" s="1" t="str">
        <f>IFERROR(__xludf.DUMMYFUNCTION("""COMPUTED_VALUE"""),"This will be hard to do, but if it is the right company I would try")</f>
        <v>This will be hard to do, but if it is the right company I would try</v>
      </c>
      <c r="H1310" s="1" t="str">
        <f>IFERROR(__xludf.DUMMYFUNCTION("""COMPUTED_VALUE"""),"No")</f>
        <v>No</v>
      </c>
      <c r="I1310" s="1" t="str">
        <f>IFERROR(__xludf.DUMMYFUNCTION("""COMPUTED_VALUE"""),"Will NOT work for them")</f>
        <v>Will NOT work for them</v>
      </c>
      <c r="J1310" s="1">
        <f>IFERROR(__xludf.DUMMYFUNCTION("""COMPUTED_VALUE"""),6.0)</f>
        <v>6</v>
      </c>
      <c r="K1310" s="1" t="str">
        <f>IFERROR(__xludf.DUMMYFUNCTION("""COMPUTED_VALUE"""),"Hybrid Working Environment with more than 15 days a month at office")</f>
        <v>Hybrid Working Environment with more than 15 days a month at office</v>
      </c>
      <c r="L131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1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10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310" s="1" t="str">
        <f>IFERROR(__xludf.DUMMYFUNCTION("""COMPUTED_VALUE"""),"Manager who explains what is expected, sets a goal and helps achieve it")</f>
        <v>Manager who explains what is expected, sets a goal and helps achieve it</v>
      </c>
      <c r="P1310" s="1" t="str">
        <f>IFERROR(__xludf.DUMMYFUNCTION("""COMPUTED_VALUE"""),"Work with 7 to 10 or more people in my team")</f>
        <v>Work with 7 to 10 or more people in my team</v>
      </c>
      <c r="Q1310" s="1" t="str">
        <f>IFERROR(__xludf.DUMMYFUNCTION("""COMPUTED_VALUE"""),"Yes, I Understand this is gonna happen everywhere")</f>
        <v>Yes, I Understand this is gonna happen everywhere</v>
      </c>
      <c r="R1310" s="1" t="str">
        <f>IFERROR(__xludf.DUMMYFUNCTION("""COMPUTED_VALUE"""),"This will be hard to do, but if it is the right company I would try")</f>
        <v>This will be hard to do, but if it is the right company I would try</v>
      </c>
      <c r="S1310" s="1"/>
    </row>
    <row r="1311">
      <c r="A1311" s="2">
        <f>IFERROR(__xludf.DUMMYFUNCTION("""COMPUTED_VALUE"""),45044.66949534722)</f>
        <v>45044.6695</v>
      </c>
      <c r="B1311" s="1" t="str">
        <f>IFERROR(__xludf.DUMMYFUNCTION("""COMPUTED_VALUE"""),"India")</f>
        <v>India</v>
      </c>
      <c r="C1311" s="1">
        <f>IFERROR(__xludf.DUMMYFUNCTION("""COMPUTED_VALUE"""),110045.0)</f>
        <v>110045</v>
      </c>
      <c r="D1311" s="1" t="str">
        <f>IFERROR(__xludf.DUMMYFUNCTION("""COMPUTED_VALUE"""),"Male")</f>
        <v>Male</v>
      </c>
      <c r="E1311" s="1" t="str">
        <f>IFERROR(__xludf.DUMMYFUNCTION("""COMPUTED_VALUE"""),"My Parents")</f>
        <v>My Parents</v>
      </c>
      <c r="F1311" s="1" t="str">
        <f>IFERROR(__xludf.DUMMYFUNCTION("""COMPUTED_VALUE"""),"Yes, I will earn and do that")</f>
        <v>Yes, I will earn and do that</v>
      </c>
      <c r="G1311" s="1" t="str">
        <f>IFERROR(__xludf.DUMMYFUNCTION("""COMPUTED_VALUE"""),"Will work for 3 years or more")</f>
        <v>Will work for 3 years or more</v>
      </c>
      <c r="H1311" s="1" t="str">
        <f>IFERROR(__xludf.DUMMYFUNCTION("""COMPUTED_VALUE"""),"No")</f>
        <v>No</v>
      </c>
      <c r="I1311" s="1" t="str">
        <f>IFERROR(__xludf.DUMMYFUNCTION("""COMPUTED_VALUE"""),"Will work for them")</f>
        <v>Will work for them</v>
      </c>
      <c r="J1311" s="1">
        <f>IFERROR(__xludf.DUMMYFUNCTION("""COMPUTED_VALUE"""),3.0)</f>
        <v>3</v>
      </c>
      <c r="K1311" s="1" t="str">
        <f>IFERROR(__xludf.DUMMYFUNCTION("""COMPUTED_VALUE"""),"Hybrid Working Environment with more than 15 days a month at office")</f>
        <v>Hybrid Working Environment with more than 15 days a month at office</v>
      </c>
      <c r="L1311" s="1" t="str">
        <f>IFERROR(__xludf.DUMMYFUNCTION("""COMPUTED_VALUE"""),"Employer who appreciates learning and enables that environment")</f>
        <v>Employer who appreciates learning and enables that environment</v>
      </c>
      <c r="M131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1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311" s="1" t="str">
        <f>IFERROR(__xludf.DUMMYFUNCTION("""COMPUTED_VALUE"""),"Manager who clearly describes what she/he needs")</f>
        <v>Manager who clearly describes what she/he needs</v>
      </c>
      <c r="P1311" s="1" t="str">
        <f>IFERROR(__xludf.DUMMYFUNCTION("""COMPUTED_VALUE"""),"Work with 7 to 10 or more people in my team")</f>
        <v>Work with 7 to 10 or more people in my team</v>
      </c>
      <c r="Q1311" s="1" t="str">
        <f>IFERROR(__xludf.DUMMYFUNCTION("""COMPUTED_VALUE"""),"Yes")</f>
        <v>Yes</v>
      </c>
      <c r="R1311" s="1" t="str">
        <f>IFERROR(__xludf.DUMMYFUNCTION("""COMPUTED_VALUE"""),"This will be hard to do, but if it is the right company I would try")</f>
        <v>This will be hard to do, but if it is the right company I would try</v>
      </c>
      <c r="S1311" s="1"/>
    </row>
    <row r="1312">
      <c r="A1312" s="2">
        <f>IFERROR(__xludf.DUMMYFUNCTION("""COMPUTED_VALUE"""),45044.66983947917)</f>
        <v>45044.66984</v>
      </c>
      <c r="B1312" s="1" t="str">
        <f>IFERROR(__xludf.DUMMYFUNCTION("""COMPUTED_VALUE"""),"India")</f>
        <v>India</v>
      </c>
      <c r="C1312" s="1">
        <f>IFERROR(__xludf.DUMMYFUNCTION("""COMPUTED_VALUE"""),522007.0)</f>
        <v>522007</v>
      </c>
      <c r="D1312" s="1" t="str">
        <f>IFERROR(__xludf.DUMMYFUNCTION("""COMPUTED_VALUE"""),"Male")</f>
        <v>Male</v>
      </c>
      <c r="E1312" s="1" t="str">
        <f>IFERROR(__xludf.DUMMYFUNCTION("""COMPUTED_VALUE"""),"My Parents")</f>
        <v>My Parents</v>
      </c>
      <c r="F1312" s="1" t="str">
        <f>IFERROR(__xludf.DUMMYFUNCTION("""COMPUTED_VALUE"""),"No, But if someone could bare the cost I will")</f>
        <v>No, But if someone could bare the cost I will</v>
      </c>
      <c r="G1312" s="1" t="str">
        <f>IFERROR(__xludf.DUMMYFUNCTION("""COMPUTED_VALUE"""),"Will work for 3 years or more")</f>
        <v>Will work for 3 years or more</v>
      </c>
      <c r="H1312" s="1" t="str">
        <f>IFERROR(__xludf.DUMMYFUNCTION("""COMPUTED_VALUE"""),"No")</f>
        <v>No</v>
      </c>
      <c r="I1312" s="1" t="str">
        <f>IFERROR(__xludf.DUMMYFUNCTION("""COMPUTED_VALUE"""),"Will NOT work for them")</f>
        <v>Will NOT work for them</v>
      </c>
      <c r="J1312" s="1">
        <f>IFERROR(__xludf.DUMMYFUNCTION("""COMPUTED_VALUE"""),5.0)</f>
        <v>5</v>
      </c>
      <c r="K1312" s="1" t="str">
        <f>IFERROR(__xludf.DUMMYFUNCTION("""COMPUTED_VALUE"""),"Every Day Office Environment")</f>
        <v>Every Day Office Environment</v>
      </c>
      <c r="L13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2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12" s="1" t="str">
        <f>IFERROR(__xludf.DUMMYFUNCTION("""COMPUTED_VALUE"""),"Manager who explains what is expected, sets a goal and helps achieve it")</f>
        <v>Manager who explains what is expected, sets a goal and helps achieve it</v>
      </c>
      <c r="P1312" s="1" t="str">
        <f>IFERROR(__xludf.DUMMYFUNCTION("""COMPUTED_VALUE"""),"Work with more than 10 people in my team")</f>
        <v>Work with more than 10 people in my team</v>
      </c>
      <c r="Q1312" s="1" t="str">
        <f>IFERROR(__xludf.DUMMYFUNCTION("""COMPUTED_VALUE"""),"I have NO other choice")</f>
        <v>I have NO other choice</v>
      </c>
      <c r="R1312" s="1" t="str">
        <f>IFERROR(__xludf.DUMMYFUNCTION("""COMPUTED_VALUE"""),"This will be hard to do, but if it is the right company I would try")</f>
        <v>This will be hard to do, but if it is the right company I would try</v>
      </c>
      <c r="S1312" s="1"/>
    </row>
    <row r="1313">
      <c r="A1313" s="2">
        <f>IFERROR(__xludf.DUMMYFUNCTION("""COMPUTED_VALUE"""),45044.67014030092)</f>
        <v>45044.67014</v>
      </c>
      <c r="B1313" s="1" t="str">
        <f>IFERROR(__xludf.DUMMYFUNCTION("""COMPUTED_VALUE"""),"India")</f>
        <v>India</v>
      </c>
      <c r="C1313" s="1">
        <f>IFERROR(__xludf.DUMMYFUNCTION("""COMPUTED_VALUE"""),636302.0)</f>
        <v>636302</v>
      </c>
      <c r="D1313" s="1" t="str">
        <f>IFERROR(__xludf.DUMMYFUNCTION("""COMPUTED_VALUE"""),"Male")</f>
        <v>Male</v>
      </c>
      <c r="E1313" s="1" t="str">
        <f>IFERROR(__xludf.DUMMYFUNCTION("""COMPUTED_VALUE"""),"People who have changed the world for better")</f>
        <v>People who have changed the world for better</v>
      </c>
      <c r="F1313" s="1" t="str">
        <f>IFERROR(__xludf.DUMMYFUNCTION("""COMPUTED_VALUE"""),"Yes, I will earn and do that")</f>
        <v>Yes, I will earn and do that</v>
      </c>
      <c r="G1313" s="1" t="str">
        <f>IFERROR(__xludf.DUMMYFUNCTION("""COMPUTED_VALUE"""),"This will be hard to do, but if it is the right company I would try")</f>
        <v>This will be hard to do, but if it is the right company I would try</v>
      </c>
      <c r="H1313" s="1" t="str">
        <f>IFERROR(__xludf.DUMMYFUNCTION("""COMPUTED_VALUE"""),"Yes")</f>
        <v>Yes</v>
      </c>
      <c r="I1313" s="1" t="str">
        <f>IFERROR(__xludf.DUMMYFUNCTION("""COMPUTED_VALUE"""),"Will NOT work for them")</f>
        <v>Will NOT work for them</v>
      </c>
      <c r="J1313" s="1">
        <f>IFERROR(__xludf.DUMMYFUNCTION("""COMPUTED_VALUE"""),3.0)</f>
        <v>3</v>
      </c>
      <c r="K1313" s="1" t="str">
        <f>IFERROR(__xludf.DUMMYFUNCTION("""COMPUTED_VALUE"""),"Hybrid Working Environment with less than 3 days a month at office")</f>
        <v>Hybrid Working Environment with less than 3 days a month at office</v>
      </c>
      <c r="L1313" s="1" t="str">
        <f>IFERROR(__xludf.DUMMYFUNCTION("""COMPUTED_VALUE"""),"Employer who appreciates learning and enables that environment")</f>
        <v>Employer who appreciates learning and enables that environment</v>
      </c>
      <c r="M131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13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1313" s="1" t="str">
        <f>IFERROR(__xludf.DUMMYFUNCTION("""COMPUTED_VALUE"""),"Manager who explains what is expected, sets a goal and helps achieve it")</f>
        <v>Manager who explains what is expected, sets a goal and helps achieve it</v>
      </c>
      <c r="P1313" s="1" t="str">
        <f>IFERROR(__xludf.DUMMYFUNCTION("""COMPUTED_VALUE"""),"Work with 5 to 6 people in my team")</f>
        <v>Work with 5 to 6 people in my team</v>
      </c>
      <c r="Q1313" s="1" t="str">
        <f>IFERROR(__xludf.DUMMYFUNCTION("""COMPUTED_VALUE"""),"Yes, I Understand this is gonna happen everywhere")</f>
        <v>Yes, I Understand this is gonna happen everywhere</v>
      </c>
      <c r="R1313" s="1" t="str">
        <f>IFERROR(__xludf.DUMMYFUNCTION("""COMPUTED_VALUE"""),"This will be hard to do, but if it is the right company I would try")</f>
        <v>This will be hard to do, but if it is the right company I would try</v>
      </c>
      <c r="S1313" s="1"/>
    </row>
    <row r="1314">
      <c r="A1314" s="2">
        <f>IFERROR(__xludf.DUMMYFUNCTION("""COMPUTED_VALUE"""),45044.67248944445)</f>
        <v>45044.67249</v>
      </c>
      <c r="B1314" s="1" t="str">
        <f>IFERROR(__xludf.DUMMYFUNCTION("""COMPUTED_VALUE"""),"India")</f>
        <v>India</v>
      </c>
      <c r="C1314" s="1">
        <f>IFERROR(__xludf.DUMMYFUNCTION("""COMPUTED_VALUE"""),492008.0)</f>
        <v>492008</v>
      </c>
      <c r="D1314" s="1" t="str">
        <f>IFERROR(__xludf.DUMMYFUNCTION("""COMPUTED_VALUE"""),"Female")</f>
        <v>Female</v>
      </c>
      <c r="E1314" s="1" t="str">
        <f>IFERROR(__xludf.DUMMYFUNCTION("""COMPUTED_VALUE"""),"Influencers who had successful careers")</f>
        <v>Influencers who had successful careers</v>
      </c>
      <c r="F1314" s="1" t="str">
        <f>IFERROR(__xludf.DUMMYFUNCTION("""COMPUTED_VALUE"""),"Yes, I will earn and do that")</f>
        <v>Yes, I will earn and do that</v>
      </c>
      <c r="G1314" s="1" t="str">
        <f>IFERROR(__xludf.DUMMYFUNCTION("""COMPUTED_VALUE"""),"Will work for 3 years or more")</f>
        <v>Will work for 3 years or more</v>
      </c>
      <c r="H1314" s="1" t="str">
        <f>IFERROR(__xludf.DUMMYFUNCTION("""COMPUTED_VALUE"""),"No")</f>
        <v>No</v>
      </c>
      <c r="I1314" s="1" t="str">
        <f>IFERROR(__xludf.DUMMYFUNCTION("""COMPUTED_VALUE"""),"Will NOT work for them")</f>
        <v>Will NOT work for them</v>
      </c>
      <c r="J1314" s="1">
        <f>IFERROR(__xludf.DUMMYFUNCTION("""COMPUTED_VALUE"""),7.0)</f>
        <v>7</v>
      </c>
      <c r="K1314" s="1" t="str">
        <f>IFERROR(__xludf.DUMMYFUNCTION("""COMPUTED_VALUE"""),"Fully Remote with Options to travel as and when needed")</f>
        <v>Fully Remote with Options to travel as and when needed</v>
      </c>
      <c r="L1314" s="1" t="str">
        <f>IFERROR(__xludf.DUMMYFUNCTION("""COMPUTED_VALUE"""),"Employer who rewards learning and enables that environment")</f>
        <v>Employer who rewards learning and enables that environment</v>
      </c>
      <c r="M131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4" s="1" t="str">
        <f>IFERROR(__xludf.DUMMYFUNCTION("""COMPUTED_VALUE"""),"Teaching in any of the institutes/colleges/online or offline, Business Operations in any organization, An Artificial Intelligence Specialist / Talking to Robots, Manufacturing / Oil and Gas/ Construction / Hard Physical Work related")</f>
        <v>Teaching in any of the institutes/colleges/online or offline, Business Operations in any organization, An Artificial Intelligence Specialist / Talking to Robots, Manufacturing / Oil and Gas/ Construction / Hard Physical Work related</v>
      </c>
      <c r="O1314" s="1" t="str">
        <f>IFERROR(__xludf.DUMMYFUNCTION("""COMPUTED_VALUE"""),"Manager who explains what is expected, sets a goal and helps achieve it")</f>
        <v>Manager who explains what is expected, sets a goal and helps achieve it</v>
      </c>
      <c r="P1314" s="1" t="str">
        <f>IFERROR(__xludf.DUMMYFUNCTION("""COMPUTED_VALUE"""),"Work with 2 to 3 people in my team")</f>
        <v>Work with 2 to 3 people in my team</v>
      </c>
      <c r="Q1314" s="1" t="str">
        <f>IFERROR(__xludf.DUMMYFUNCTION("""COMPUTED_VALUE"""),"No")</f>
        <v>No</v>
      </c>
      <c r="R1314" s="1" t="str">
        <f>IFERROR(__xludf.DUMMYFUNCTION("""COMPUTED_VALUE"""),"Will work for 7 years or more")</f>
        <v>Will work for 7 years or more</v>
      </c>
      <c r="S1314" s="1"/>
    </row>
    <row r="1315">
      <c r="A1315" s="2">
        <f>IFERROR(__xludf.DUMMYFUNCTION("""COMPUTED_VALUE"""),45044.67312472222)</f>
        <v>45044.67312</v>
      </c>
      <c r="B1315" s="1" t="str">
        <f>IFERROR(__xludf.DUMMYFUNCTION("""COMPUTED_VALUE"""),"India")</f>
        <v>India</v>
      </c>
      <c r="C1315" s="1">
        <f>IFERROR(__xludf.DUMMYFUNCTION("""COMPUTED_VALUE"""),500074.0)</f>
        <v>500074</v>
      </c>
      <c r="D1315" s="1" t="str">
        <f>IFERROR(__xludf.DUMMYFUNCTION("""COMPUTED_VALUE"""),"Male")</f>
        <v>Male</v>
      </c>
      <c r="E1315" s="1" t="str">
        <f>IFERROR(__xludf.DUMMYFUNCTION("""COMPUTED_VALUE"""),"My Parents")</f>
        <v>My Parents</v>
      </c>
      <c r="F1315" s="1" t="str">
        <f>IFERROR(__xludf.DUMMYFUNCTION("""COMPUTED_VALUE"""),"Yes, I will earn and do that")</f>
        <v>Yes, I will earn and do that</v>
      </c>
      <c r="G1315" s="1" t="str">
        <f>IFERROR(__xludf.DUMMYFUNCTION("""COMPUTED_VALUE"""),"Will work for 3 years or more")</f>
        <v>Will work for 3 years or more</v>
      </c>
      <c r="H1315" s="1" t="str">
        <f>IFERROR(__xludf.DUMMYFUNCTION("""COMPUTED_VALUE"""),"Yes")</f>
        <v>Yes</v>
      </c>
      <c r="I1315" s="1" t="str">
        <f>IFERROR(__xludf.DUMMYFUNCTION("""COMPUTED_VALUE"""),"Will work for them")</f>
        <v>Will work for them</v>
      </c>
      <c r="J1315" s="1">
        <f>IFERROR(__xludf.DUMMYFUNCTION("""COMPUTED_VALUE"""),10.0)</f>
        <v>10</v>
      </c>
      <c r="K1315" s="1" t="str">
        <f>IFERROR(__xludf.DUMMYFUNCTION("""COMPUTED_VALUE"""),"Every Day Office Environment")</f>
        <v>Every Day Office Environment</v>
      </c>
      <c r="L1315" s="1" t="str">
        <f>IFERROR(__xludf.DUMMYFUNCTION("""COMPUTED_VALUE"""),"Employer who appreciates learning and enables that environment")</f>
        <v>Employer who appreciates learning and enables that environment</v>
      </c>
      <c r="M131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31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315" s="1" t="str">
        <f>IFERROR(__xludf.DUMMYFUNCTION("""COMPUTED_VALUE"""),"Manager who explains what is expected, sets a goal and helps achieve it")</f>
        <v>Manager who explains what is expected, sets a goal and helps achieve it</v>
      </c>
      <c r="P1315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315" s="1" t="str">
        <f>IFERROR(__xludf.DUMMYFUNCTION("""COMPUTED_VALUE"""),"Yes, I Understand this is gonna happen everywhere")</f>
        <v>Yes, I Understand this is gonna happen everywhere</v>
      </c>
      <c r="R1315" s="1" t="str">
        <f>IFERROR(__xludf.DUMMYFUNCTION("""COMPUTED_VALUE"""),"Will work for 7 years or more")</f>
        <v>Will work for 7 years or more</v>
      </c>
      <c r="S1315" s="1"/>
    </row>
    <row r="1316">
      <c r="A1316" s="2">
        <f>IFERROR(__xludf.DUMMYFUNCTION("""COMPUTED_VALUE"""),45044.67373768518)</f>
        <v>45044.67374</v>
      </c>
      <c r="B1316" s="1" t="str">
        <f>IFERROR(__xludf.DUMMYFUNCTION("""COMPUTED_VALUE"""),"India")</f>
        <v>India</v>
      </c>
      <c r="C1316" s="1">
        <f>IFERROR(__xludf.DUMMYFUNCTION("""COMPUTED_VALUE"""),482003.0)</f>
        <v>482003</v>
      </c>
      <c r="D1316" s="1" t="str">
        <f>IFERROR(__xludf.DUMMYFUNCTION("""COMPUTED_VALUE"""),"Female")</f>
        <v>Female</v>
      </c>
      <c r="E1316" s="1" t="str">
        <f>IFERROR(__xludf.DUMMYFUNCTION("""COMPUTED_VALUE"""),"Influencers who had successful careers")</f>
        <v>Influencers who had successful careers</v>
      </c>
      <c r="F1316" s="1" t="str">
        <f>IFERROR(__xludf.DUMMYFUNCTION("""COMPUTED_VALUE"""),"No I would not be pursuing Higher Education outside of India")</f>
        <v>No I would not be pursuing Higher Education outside of India</v>
      </c>
      <c r="G1316" s="1" t="str">
        <f>IFERROR(__xludf.DUMMYFUNCTION("""COMPUTED_VALUE"""),"Will work for 3 years or more")</f>
        <v>Will work for 3 years or more</v>
      </c>
      <c r="H1316" s="1" t="str">
        <f>IFERROR(__xludf.DUMMYFUNCTION("""COMPUTED_VALUE"""),"No")</f>
        <v>No</v>
      </c>
      <c r="I1316" s="1" t="str">
        <f>IFERROR(__xludf.DUMMYFUNCTION("""COMPUTED_VALUE"""),"Will NOT work for them")</f>
        <v>Will NOT work for them</v>
      </c>
      <c r="J1316" s="1">
        <f>IFERROR(__xludf.DUMMYFUNCTION("""COMPUTED_VALUE"""),6.0)</f>
        <v>6</v>
      </c>
      <c r="K1316" s="1" t="str">
        <f>IFERROR(__xludf.DUMMYFUNCTION("""COMPUTED_VALUE"""),"Every Day Office Environment")</f>
        <v>Every Day Office Environment</v>
      </c>
      <c r="L1316" s="1" t="str">
        <f>IFERROR(__xludf.DUMMYFUNCTION("""COMPUTED_VALUE"""),"Employer who appreciates learning and enables that environment")</f>
        <v>Employer who appreciates learning and enables that environment</v>
      </c>
      <c r="M131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1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316" s="1" t="str">
        <f>IFERROR(__xludf.DUMMYFUNCTION("""COMPUTED_VALUE"""),"Manager who sets goal and helps me achieve it")</f>
        <v>Manager who sets goal and helps me achieve it</v>
      </c>
      <c r="P1316" s="1" t="str">
        <f>IFERROR(__xludf.DUMMYFUNCTION("""COMPUTED_VALUE"""),"Work with 5 to 6 people in my team")</f>
        <v>Work with 5 to 6 people in my team</v>
      </c>
      <c r="Q1316" s="1" t="str">
        <f>IFERROR(__xludf.DUMMYFUNCTION("""COMPUTED_VALUE"""),"Yes")</f>
        <v>Yes</v>
      </c>
      <c r="R1316" s="1" t="str">
        <f>IFERROR(__xludf.DUMMYFUNCTION("""COMPUTED_VALUE"""),"This will be hard to do, but if it is the right company I would try")</f>
        <v>This will be hard to do, but if it is the right company I would try</v>
      </c>
      <c r="S1316" s="1"/>
    </row>
    <row r="1317">
      <c r="A1317" s="2">
        <f>IFERROR(__xludf.DUMMYFUNCTION("""COMPUTED_VALUE"""),45044.674816307874)</f>
        <v>45044.67482</v>
      </c>
      <c r="B1317" s="1" t="str">
        <f>IFERROR(__xludf.DUMMYFUNCTION("""COMPUTED_VALUE"""),"India")</f>
        <v>India</v>
      </c>
      <c r="C1317" s="1">
        <f>IFERROR(__xludf.DUMMYFUNCTION("""COMPUTED_VALUE"""),760002.0)</f>
        <v>760002</v>
      </c>
      <c r="D1317" s="1" t="str">
        <f>IFERROR(__xludf.DUMMYFUNCTION("""COMPUTED_VALUE"""),"Male")</f>
        <v>Male</v>
      </c>
      <c r="E1317" s="1" t="str">
        <f>IFERROR(__xludf.DUMMYFUNCTION("""COMPUTED_VALUE"""),"My Parents")</f>
        <v>My Parents</v>
      </c>
      <c r="F1317" s="1" t="str">
        <f>IFERROR(__xludf.DUMMYFUNCTION("""COMPUTED_VALUE"""),"No I would not be pursuing Higher Education outside of India")</f>
        <v>No I would not be pursuing Higher Education outside of India</v>
      </c>
      <c r="G1317" s="1" t="str">
        <f>IFERROR(__xludf.DUMMYFUNCTION("""COMPUTED_VALUE"""),"Will work for 3 years or more")</f>
        <v>Will work for 3 years or more</v>
      </c>
      <c r="H1317" s="1" t="str">
        <f>IFERROR(__xludf.DUMMYFUNCTION("""COMPUTED_VALUE"""),"No")</f>
        <v>No</v>
      </c>
      <c r="I1317" s="1" t="str">
        <f>IFERROR(__xludf.DUMMYFUNCTION("""COMPUTED_VALUE"""),"Will NOT work for them")</f>
        <v>Will NOT work for them</v>
      </c>
      <c r="J1317" s="1">
        <f>IFERROR(__xludf.DUMMYFUNCTION("""COMPUTED_VALUE"""),3.0)</f>
        <v>3</v>
      </c>
      <c r="K1317" s="1" t="str">
        <f>IFERROR(__xludf.DUMMYFUNCTION("""COMPUTED_VALUE"""),"Every Day Office Environment")</f>
        <v>Every Day Office Environment</v>
      </c>
      <c r="L13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317" s="1" t="str">
        <f>IFERROR(__xludf.DUMMYFUNCTION("""COMPUTED_VALUE"""),"Manager who explains what is expected, sets a goal and helps achieve it")</f>
        <v>Manager who explains what is expected, sets a goal and helps achieve it</v>
      </c>
      <c r="P131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317" s="1" t="str">
        <f>IFERROR(__xludf.DUMMYFUNCTION("""COMPUTED_VALUE"""),"Yes, I Understand this is gonna happen everywhere")</f>
        <v>Yes, I Understand this is gonna happen everywhere</v>
      </c>
      <c r="R1317" s="1" t="str">
        <f>IFERROR(__xludf.DUMMYFUNCTION("""COMPUTED_VALUE"""),"This will be hard to do, but if it is the right company I would try")</f>
        <v>This will be hard to do, but if it is the right company I would try</v>
      </c>
      <c r="S1317" s="1"/>
    </row>
    <row r="1318">
      <c r="A1318" s="2">
        <f>IFERROR(__xludf.DUMMYFUNCTION("""COMPUTED_VALUE"""),45044.67490248843)</f>
        <v>45044.6749</v>
      </c>
      <c r="B1318" s="1" t="str">
        <f>IFERROR(__xludf.DUMMYFUNCTION("""COMPUTED_VALUE"""),"India")</f>
        <v>India</v>
      </c>
      <c r="C1318" s="1">
        <f>IFERROR(__xludf.DUMMYFUNCTION("""COMPUTED_VALUE"""),600033.0)</f>
        <v>600033</v>
      </c>
      <c r="D1318" s="1" t="str">
        <f>IFERROR(__xludf.DUMMYFUNCTION("""COMPUTED_VALUE"""),"Female")</f>
        <v>Female</v>
      </c>
      <c r="E1318" s="1" t="str">
        <f>IFERROR(__xludf.DUMMYFUNCTION("""COMPUTED_VALUE"""),"Social Media like LinkedIn")</f>
        <v>Social Media like LinkedIn</v>
      </c>
      <c r="F1318" s="1" t="str">
        <f>IFERROR(__xludf.DUMMYFUNCTION("""COMPUTED_VALUE"""),"Yes, I will earn and do that")</f>
        <v>Yes, I will earn and do that</v>
      </c>
      <c r="G1318" s="1" t="str">
        <f>IFERROR(__xludf.DUMMYFUNCTION("""COMPUTED_VALUE"""),"Will work for 3 years or more")</f>
        <v>Will work for 3 years or more</v>
      </c>
      <c r="H1318" s="1" t="str">
        <f>IFERROR(__xludf.DUMMYFUNCTION("""COMPUTED_VALUE"""),"No")</f>
        <v>No</v>
      </c>
      <c r="I1318" s="1" t="str">
        <f>IFERROR(__xludf.DUMMYFUNCTION("""COMPUTED_VALUE"""),"Will NOT work for them")</f>
        <v>Will NOT work for them</v>
      </c>
      <c r="J1318" s="1">
        <f>IFERROR(__xludf.DUMMYFUNCTION("""COMPUTED_VALUE"""),5.0)</f>
        <v>5</v>
      </c>
      <c r="K1318" s="1" t="str">
        <f>IFERROR(__xludf.DUMMYFUNCTION("""COMPUTED_VALUE"""),"Every Day Office Environment")</f>
        <v>Every Day Office Environment</v>
      </c>
      <c r="L13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1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318" s="1" t="str">
        <f>IFERROR(__xludf.DUMMYFUNCTION("""COMPUTED_VALUE"""),"Manager who explains what is expected, sets a goal and helps achieve it")</f>
        <v>Manager who explains what is expected, sets a goal and helps achieve it</v>
      </c>
      <c r="P1318" s="1" t="str">
        <f>IFERROR(__xludf.DUMMYFUNCTION("""COMPUTED_VALUE"""),"Work with 2 to 3 people in my team")</f>
        <v>Work with 2 to 3 people in my team</v>
      </c>
      <c r="Q1318" s="1" t="str">
        <f>IFERROR(__xludf.DUMMYFUNCTION("""COMPUTED_VALUE"""),"No")</f>
        <v>No</v>
      </c>
      <c r="R1318" s="1" t="str">
        <f>IFERROR(__xludf.DUMMYFUNCTION("""COMPUTED_VALUE"""),"This will be hard to do, but if it is the right company I would try")</f>
        <v>This will be hard to do, but if it is the right company I would try</v>
      </c>
      <c r="S1318" s="1"/>
    </row>
    <row r="1319">
      <c r="A1319" s="2">
        <f>IFERROR(__xludf.DUMMYFUNCTION("""COMPUTED_VALUE"""),45044.67595630787)</f>
        <v>45044.67596</v>
      </c>
      <c r="B1319" s="1" t="str">
        <f>IFERROR(__xludf.DUMMYFUNCTION("""COMPUTED_VALUE"""),"India")</f>
        <v>India</v>
      </c>
      <c r="C1319" s="1">
        <f>IFERROR(__xludf.DUMMYFUNCTION("""COMPUTED_VALUE"""),411041.0)</f>
        <v>411041</v>
      </c>
      <c r="D1319" s="1" t="str">
        <f>IFERROR(__xludf.DUMMYFUNCTION("""COMPUTED_VALUE"""),"Female")</f>
        <v>Female</v>
      </c>
      <c r="E1319" s="1" t="str">
        <f>IFERROR(__xludf.DUMMYFUNCTION("""COMPUTED_VALUE"""),"People from my circle, but not family members")</f>
        <v>People from my circle, but not family members</v>
      </c>
      <c r="F1319" s="1" t="str">
        <f>IFERROR(__xludf.DUMMYFUNCTION("""COMPUTED_VALUE"""),"No I would not be pursuing Higher Education outside of India")</f>
        <v>No I would not be pursuing Higher Education outside of India</v>
      </c>
      <c r="G1319" s="1" t="str">
        <f>IFERROR(__xludf.DUMMYFUNCTION("""COMPUTED_VALUE"""),"Will work for 3 years or more")</f>
        <v>Will work for 3 years or more</v>
      </c>
      <c r="H1319" s="1" t="str">
        <f>IFERROR(__xludf.DUMMYFUNCTION("""COMPUTED_VALUE"""),"No")</f>
        <v>No</v>
      </c>
      <c r="I1319" s="1" t="str">
        <f>IFERROR(__xludf.DUMMYFUNCTION("""COMPUTED_VALUE"""),"Will NOT work for them")</f>
        <v>Will NOT work for them</v>
      </c>
      <c r="J1319" s="1">
        <f>IFERROR(__xludf.DUMMYFUNCTION("""COMPUTED_VALUE"""),4.0)</f>
        <v>4</v>
      </c>
      <c r="K1319" s="1" t="str">
        <f>IFERROR(__xludf.DUMMYFUNCTION("""COMPUTED_VALUE"""),"Hybrid Working Environment with more than 15 days a month at office")</f>
        <v>Hybrid Working Environment with more than 15 days a month at office</v>
      </c>
      <c r="L13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9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319" s="1" t="str">
        <f>IFERROR(__xludf.DUMMYFUNCTION("""COMPUTED_VALUE"""),"Manager who explains what is expected, sets a goal and helps achieve it")</f>
        <v>Manager who explains what is expected, sets a goal and helps achieve it</v>
      </c>
      <c r="P1319" s="1" t="str">
        <f>IFERROR(__xludf.DUMMYFUNCTION("""COMPUTED_VALUE"""),"Work with 2 to 3 people in my team")</f>
        <v>Work with 2 to 3 people in my team</v>
      </c>
      <c r="Q1319" s="1" t="str">
        <f>IFERROR(__xludf.DUMMYFUNCTION("""COMPUTED_VALUE"""),"Yes, I Understand this is gonna happen everywhere")</f>
        <v>Yes, I Understand this is gonna happen everywhere</v>
      </c>
      <c r="R1319" s="1" t="str">
        <f>IFERROR(__xludf.DUMMYFUNCTION("""COMPUTED_VALUE"""),"This will be hard to do, but if it is the right company I would try")</f>
        <v>This will be hard to do, but if it is the right company I would try</v>
      </c>
      <c r="S1319" s="1"/>
    </row>
    <row r="1320">
      <c r="A1320" s="2">
        <f>IFERROR(__xludf.DUMMYFUNCTION("""COMPUTED_VALUE"""),45044.67639706019)</f>
        <v>45044.6764</v>
      </c>
      <c r="B1320" s="1" t="str">
        <f>IFERROR(__xludf.DUMMYFUNCTION("""COMPUTED_VALUE"""),"India")</f>
        <v>India</v>
      </c>
      <c r="C1320" s="1">
        <f>IFERROR(__xludf.DUMMYFUNCTION("""COMPUTED_VALUE"""),560100.0)</f>
        <v>560100</v>
      </c>
      <c r="D1320" s="1" t="str">
        <f>IFERROR(__xludf.DUMMYFUNCTION("""COMPUTED_VALUE"""),"Female")</f>
        <v>Female</v>
      </c>
      <c r="E1320" s="1" t="str">
        <f>IFERROR(__xludf.DUMMYFUNCTION("""COMPUTED_VALUE"""),"My Parents")</f>
        <v>My Parents</v>
      </c>
      <c r="F1320" s="1" t="str">
        <f>IFERROR(__xludf.DUMMYFUNCTION("""COMPUTED_VALUE"""),"No I would not be pursuing Higher Education outside of India")</f>
        <v>No I would not be pursuing Higher Education outside of India</v>
      </c>
      <c r="G1320" s="1" t="str">
        <f>IFERROR(__xludf.DUMMYFUNCTION("""COMPUTED_VALUE"""),"This will be hard to do, but if it is the right company I would try")</f>
        <v>This will be hard to do, but if it is the right company I would try</v>
      </c>
      <c r="H1320" s="1" t="str">
        <f>IFERROR(__xludf.DUMMYFUNCTION("""COMPUTED_VALUE"""),"No")</f>
        <v>No</v>
      </c>
      <c r="I1320" s="1" t="str">
        <f>IFERROR(__xludf.DUMMYFUNCTION("""COMPUTED_VALUE"""),"Will NOT work for them")</f>
        <v>Will NOT work for them</v>
      </c>
      <c r="J1320" s="1">
        <f>IFERROR(__xludf.DUMMYFUNCTION("""COMPUTED_VALUE"""),1.0)</f>
        <v>1</v>
      </c>
      <c r="K1320" s="1" t="str">
        <f>IFERROR(__xludf.DUMMYFUNCTION("""COMPUTED_VALUE"""),"Hybrid Working Environment with more than 15 days a month at office")</f>
        <v>Hybrid Working Environment with more than 15 days a month at office</v>
      </c>
      <c r="L13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20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320" s="1" t="str">
        <f>IFERROR(__xludf.DUMMYFUNCTION("""COMPUTED_VALUE"""),"Manager who clearly describes what she/he needs")</f>
        <v>Manager who clearly describes what she/he needs</v>
      </c>
      <c r="P1320" s="1" t="str">
        <f>IFERROR(__xludf.DUMMYFUNCTION("""COMPUTED_VALUE"""),"Work with 5 to 6 people in my team")</f>
        <v>Work with 5 to 6 people in my team</v>
      </c>
      <c r="Q1320" s="1" t="str">
        <f>IFERROR(__xludf.DUMMYFUNCTION("""COMPUTED_VALUE"""),"Yes, I Understand this is gonna happen everywhere")</f>
        <v>Yes, I Understand this is gonna happen everywhere</v>
      </c>
      <c r="R1320" s="1" t="str">
        <f>IFERROR(__xludf.DUMMYFUNCTION("""COMPUTED_VALUE"""),"No way")</f>
        <v>No way</v>
      </c>
      <c r="S1320" s="1"/>
    </row>
    <row r="1321">
      <c r="A1321" s="2">
        <f>IFERROR(__xludf.DUMMYFUNCTION("""COMPUTED_VALUE"""),45044.68492457176)</f>
        <v>45044.68492</v>
      </c>
      <c r="B1321" s="1" t="str">
        <f>IFERROR(__xludf.DUMMYFUNCTION("""COMPUTED_VALUE"""),"India")</f>
        <v>India</v>
      </c>
      <c r="C1321" s="1">
        <f>IFERROR(__xludf.DUMMYFUNCTION("""COMPUTED_VALUE"""),505208.0)</f>
        <v>505208</v>
      </c>
      <c r="D1321" s="1" t="str">
        <f>IFERROR(__xludf.DUMMYFUNCTION("""COMPUTED_VALUE"""),"Female")</f>
        <v>Female</v>
      </c>
      <c r="E1321" s="1" t="str">
        <f>IFERROR(__xludf.DUMMYFUNCTION("""COMPUTED_VALUE"""),"People from my circle, but not family members")</f>
        <v>People from my circle, but not family members</v>
      </c>
      <c r="F1321" s="1" t="str">
        <f>IFERROR(__xludf.DUMMYFUNCTION("""COMPUTED_VALUE"""),"Yes, I will earn and do that")</f>
        <v>Yes, I will earn and do that</v>
      </c>
      <c r="G1321" s="1" t="str">
        <f>IFERROR(__xludf.DUMMYFUNCTION("""COMPUTED_VALUE"""),"This will be hard to do, but if it is the right company I would try")</f>
        <v>This will be hard to do, but if it is the right company I would try</v>
      </c>
      <c r="H1321" s="1" t="str">
        <f>IFERROR(__xludf.DUMMYFUNCTION("""COMPUTED_VALUE"""),"No")</f>
        <v>No</v>
      </c>
      <c r="I1321" s="1" t="str">
        <f>IFERROR(__xludf.DUMMYFUNCTION("""COMPUTED_VALUE"""),"Will NOT work for them")</f>
        <v>Will NOT work for them</v>
      </c>
      <c r="J1321" s="1">
        <f>IFERROR(__xludf.DUMMYFUNCTION("""COMPUTED_VALUE"""),4.0)</f>
        <v>4</v>
      </c>
      <c r="K1321" s="1" t="str">
        <f>IFERROR(__xludf.DUMMYFUNCTION("""COMPUTED_VALUE"""),"Fully Remote with Options to travel as and when needed")</f>
        <v>Fully Remote with Options to travel as and when needed</v>
      </c>
      <c r="L13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21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321" s="1" t="str">
        <f>IFERROR(__xludf.DUMMYFUNCTION("""COMPUTED_VALUE"""),"Manager who clearly describes what she/he needs")</f>
        <v>Manager who clearly describes what she/he needs</v>
      </c>
      <c r="P1321" s="1" t="str">
        <f>IFERROR(__xludf.DUMMYFUNCTION("""COMPUTED_VALUE"""),"Work with 5 to 6 people in my team")</f>
        <v>Work with 5 to 6 people in my team</v>
      </c>
      <c r="Q1321" s="1" t="str">
        <f>IFERROR(__xludf.DUMMYFUNCTION("""COMPUTED_VALUE"""),"I have NO other choice")</f>
        <v>I have NO other choice</v>
      </c>
      <c r="R1321" s="1" t="str">
        <f>IFERROR(__xludf.DUMMYFUNCTION("""COMPUTED_VALUE"""),"No way")</f>
        <v>No way</v>
      </c>
      <c r="S1321" s="1"/>
    </row>
    <row r="1322">
      <c r="A1322" s="2">
        <f>IFERROR(__xludf.DUMMYFUNCTION("""COMPUTED_VALUE"""),45044.687304837964)</f>
        <v>45044.6873</v>
      </c>
      <c r="B1322" s="1" t="str">
        <f>IFERROR(__xludf.DUMMYFUNCTION("""COMPUTED_VALUE"""),"India")</f>
        <v>India</v>
      </c>
      <c r="C1322" s="1">
        <f>IFERROR(__xludf.DUMMYFUNCTION("""COMPUTED_VALUE"""),637107.0)</f>
        <v>637107</v>
      </c>
      <c r="D1322" s="1" t="str">
        <f>IFERROR(__xludf.DUMMYFUNCTION("""COMPUTED_VALUE"""),"Female")</f>
        <v>Female</v>
      </c>
      <c r="E1322" s="1" t="str">
        <f>IFERROR(__xludf.DUMMYFUNCTION("""COMPUTED_VALUE"""),"People who have changed the world for better")</f>
        <v>People who have changed the world for better</v>
      </c>
      <c r="F1322" s="1" t="str">
        <f>IFERROR(__xludf.DUMMYFUNCTION("""COMPUTED_VALUE"""),"Yes, I will earn and do that")</f>
        <v>Yes, I will earn and do that</v>
      </c>
      <c r="G1322" s="1" t="str">
        <f>IFERROR(__xludf.DUMMYFUNCTION("""COMPUTED_VALUE"""),"This will be hard to do, but if it is the right company I would try")</f>
        <v>This will be hard to do, but if it is the right company I would try</v>
      </c>
      <c r="H1322" s="1" t="str">
        <f>IFERROR(__xludf.DUMMYFUNCTION("""COMPUTED_VALUE"""),"No")</f>
        <v>No</v>
      </c>
      <c r="I1322" s="1" t="str">
        <f>IFERROR(__xludf.DUMMYFUNCTION("""COMPUTED_VALUE"""),"Will NOT work for them")</f>
        <v>Will NOT work for them</v>
      </c>
      <c r="J1322" s="1">
        <f>IFERROR(__xludf.DUMMYFUNCTION("""COMPUTED_VALUE"""),5.0)</f>
        <v>5</v>
      </c>
      <c r="K1322" s="1" t="str">
        <f>IFERROR(__xludf.DUMMYFUNCTION("""COMPUTED_VALUE"""),"Every Day Office Environment")</f>
        <v>Every Day Office Environment</v>
      </c>
      <c r="L1322" s="1" t="str">
        <f>IFERROR(__xludf.DUMMYFUNCTION("""COMPUTED_VALUE"""),"Employer who rewards learning and enables that environment")</f>
        <v>Employer who rewards learning and enables that environment</v>
      </c>
      <c r="M13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2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322" s="1" t="str">
        <f>IFERROR(__xludf.DUMMYFUNCTION("""COMPUTED_VALUE"""),"Manager who sets goal and helps me achieve it")</f>
        <v>Manager who sets goal and helps me achieve it</v>
      </c>
      <c r="P1322" s="1" t="str">
        <f>IFERROR(__xludf.DUMMYFUNCTION("""COMPUTED_VALUE"""),"Work with 2 to 3 people in my team")</f>
        <v>Work with 2 to 3 people in my team</v>
      </c>
      <c r="Q1322" s="1" t="str">
        <f>IFERROR(__xludf.DUMMYFUNCTION("""COMPUTED_VALUE"""),"Yes, I Understand this is gonna happen everywhere")</f>
        <v>Yes, I Understand this is gonna happen everywhere</v>
      </c>
      <c r="R1322" s="1" t="str">
        <f>IFERROR(__xludf.DUMMYFUNCTION("""COMPUTED_VALUE"""),"This will be hard to do, but if it is the right company I would try")</f>
        <v>This will be hard to do, but if it is the right company I would try</v>
      </c>
      <c r="S1322" s="1"/>
    </row>
    <row r="1323">
      <c r="A1323" s="2">
        <f>IFERROR(__xludf.DUMMYFUNCTION("""COMPUTED_VALUE"""),45044.6894450463)</f>
        <v>45044.68945</v>
      </c>
      <c r="B1323" s="1" t="str">
        <f>IFERROR(__xludf.DUMMYFUNCTION("""COMPUTED_VALUE"""),"India")</f>
        <v>India</v>
      </c>
      <c r="C1323" s="1">
        <f>IFERROR(__xludf.DUMMYFUNCTION("""COMPUTED_VALUE"""),678706.0)</f>
        <v>678706</v>
      </c>
      <c r="D1323" s="1" t="str">
        <f>IFERROR(__xludf.DUMMYFUNCTION("""COMPUTED_VALUE"""),"Male")</f>
        <v>Male</v>
      </c>
      <c r="E1323" s="1" t="str">
        <f>IFERROR(__xludf.DUMMYFUNCTION("""COMPUTED_VALUE"""),"People from my circle, but not family members")</f>
        <v>People from my circle, but not family members</v>
      </c>
      <c r="F1323" s="1" t="str">
        <f>IFERROR(__xludf.DUMMYFUNCTION("""COMPUTED_VALUE"""),"No, But if someone could bare the cost I will")</f>
        <v>No, But if someone could bare the cost I will</v>
      </c>
      <c r="G1323" s="1" t="str">
        <f>IFERROR(__xludf.DUMMYFUNCTION("""COMPUTED_VALUE"""),"This will be hard to do, but if it is the right company I would try")</f>
        <v>This will be hard to do, but if it is the right company I would try</v>
      </c>
      <c r="H1323" s="1" t="str">
        <f>IFERROR(__xludf.DUMMYFUNCTION("""COMPUTED_VALUE"""),"No")</f>
        <v>No</v>
      </c>
      <c r="I1323" s="1" t="str">
        <f>IFERROR(__xludf.DUMMYFUNCTION("""COMPUTED_VALUE"""),"Will NOT work for them")</f>
        <v>Will NOT work for them</v>
      </c>
      <c r="J1323" s="1">
        <f>IFERROR(__xludf.DUMMYFUNCTION("""COMPUTED_VALUE"""),10.0)</f>
        <v>10</v>
      </c>
      <c r="K1323" s="1" t="str">
        <f>IFERROR(__xludf.DUMMYFUNCTION("""COMPUTED_VALUE"""),"Hybrid Working Environment with more than 15 days a month at office")</f>
        <v>Hybrid Working Environment with more than 15 days a month at office</v>
      </c>
      <c r="L13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23" s="1" t="str">
        <f>IFERROR(__xludf.DUMMYFUNCTION("""COMPUTED_VALUE"""),"Teaching in any of the institutes/colleges/online or offline, Look deeply into Data and generate insights, Work in a BPO setup for some well known client, An Artificial Intelligence Specialist / Talking to Robots")</f>
        <v>Teaching in any of the institutes/colleges/online or offline, Look deeply into Data and generate insights, Work in a BPO setup for some well known client, An Artificial Intelligence Specialist / Talking to Robots</v>
      </c>
      <c r="O1323" s="1" t="str">
        <f>IFERROR(__xludf.DUMMYFUNCTION("""COMPUTED_VALUE"""),"Manager who sets goal and helps me achieve it")</f>
        <v>Manager who sets goal and helps me achieve it</v>
      </c>
      <c r="P1323" s="1" t="str">
        <f>IFERROR(__xludf.DUMMYFUNCTION("""COMPUTED_VALUE"""),"Work with 2 to 3 people in my team, Work with 5 to 6 people in my team")</f>
        <v>Work with 2 to 3 people in my team, Work with 5 to 6 people in my team</v>
      </c>
      <c r="Q1323" s="1" t="str">
        <f>IFERROR(__xludf.DUMMYFUNCTION("""COMPUTED_VALUE"""),"No")</f>
        <v>No</v>
      </c>
      <c r="R1323" s="1" t="str">
        <f>IFERROR(__xludf.DUMMYFUNCTION("""COMPUTED_VALUE"""),"This will be hard to do, but if it is the right company I would try")</f>
        <v>This will be hard to do, but if it is the right company I would try</v>
      </c>
      <c r="S1323" s="1"/>
    </row>
    <row r="1324">
      <c r="A1324" s="2">
        <f>IFERROR(__xludf.DUMMYFUNCTION("""COMPUTED_VALUE"""),45044.69247175926)</f>
        <v>45044.69247</v>
      </c>
      <c r="B1324" s="1" t="str">
        <f>IFERROR(__xludf.DUMMYFUNCTION("""COMPUTED_VALUE"""),"India")</f>
        <v>India</v>
      </c>
      <c r="C1324" s="1">
        <f>IFERROR(__xludf.DUMMYFUNCTION("""COMPUTED_VALUE"""),506366.0)</f>
        <v>506366</v>
      </c>
      <c r="D1324" s="1" t="str">
        <f>IFERROR(__xludf.DUMMYFUNCTION("""COMPUTED_VALUE"""),"Male")</f>
        <v>Male</v>
      </c>
      <c r="E1324" s="1" t="str">
        <f>IFERROR(__xludf.DUMMYFUNCTION("""COMPUTED_VALUE"""),"My Parents")</f>
        <v>My Parents</v>
      </c>
      <c r="F1324" s="1" t="str">
        <f>IFERROR(__xludf.DUMMYFUNCTION("""COMPUTED_VALUE"""),"No I would not be pursuing Higher Education outside of India")</f>
        <v>No I would not be pursuing Higher Education outside of India</v>
      </c>
      <c r="G1324" s="1" t="str">
        <f>IFERROR(__xludf.DUMMYFUNCTION("""COMPUTED_VALUE"""),"Will work for 3 years or more")</f>
        <v>Will work for 3 years or more</v>
      </c>
      <c r="H1324" s="1" t="str">
        <f>IFERROR(__xludf.DUMMYFUNCTION("""COMPUTED_VALUE"""),"No")</f>
        <v>No</v>
      </c>
      <c r="I1324" s="1" t="str">
        <f>IFERROR(__xludf.DUMMYFUNCTION("""COMPUTED_VALUE"""),"Will work for them")</f>
        <v>Will work for them</v>
      </c>
      <c r="J1324" s="1">
        <f>IFERROR(__xludf.DUMMYFUNCTION("""COMPUTED_VALUE"""),5.0)</f>
        <v>5</v>
      </c>
      <c r="K1324" s="1" t="str">
        <f>IFERROR(__xludf.DUMMYFUNCTION("""COMPUTED_VALUE"""),"Fully Remote with Options to travel as and when needed")</f>
        <v>Fully Remote with Options to travel as and when needed</v>
      </c>
      <c r="L1324" s="1" t="str">
        <f>IFERROR(__xludf.DUMMYFUNCTION("""COMPUTED_VALUE"""),"Employer who appreciates learning and enables that environment")</f>
        <v>Employer who appreciates learning and enables that environment</v>
      </c>
      <c r="M13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24" s="1" t="str">
        <f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1324" s="1" t="str">
        <f>IFERROR(__xludf.DUMMYFUNCTION("""COMPUTED_VALUE"""),"Manager who explains what is expected, sets a goal and helps achieve it")</f>
        <v>Manager who explains what is expected, sets a goal and helps achieve it</v>
      </c>
      <c r="P1324" s="1" t="str">
        <f>IFERROR(__xludf.DUMMYFUNCTION("""COMPUTED_VALUE"""),"Work with 7 to 10 or more people in my team")</f>
        <v>Work with 7 to 10 or more people in my team</v>
      </c>
      <c r="Q1324" s="1" t="str">
        <f>IFERROR(__xludf.DUMMYFUNCTION("""COMPUTED_VALUE"""),"Yes, I Understand this is gonna happen everywhere")</f>
        <v>Yes, I Understand this is gonna happen everywhere</v>
      </c>
      <c r="R1324" s="1" t="str">
        <f>IFERROR(__xludf.DUMMYFUNCTION("""COMPUTED_VALUE"""),"This will be hard to do, but if it is the right company I would try")</f>
        <v>This will be hard to do, but if it is the right company I would try</v>
      </c>
      <c r="S1324" s="1"/>
    </row>
    <row r="1325">
      <c r="A1325" s="2">
        <f>IFERROR(__xludf.DUMMYFUNCTION("""COMPUTED_VALUE"""),45044.69248878473)</f>
        <v>45044.69249</v>
      </c>
      <c r="B1325" s="1" t="str">
        <f>IFERROR(__xludf.DUMMYFUNCTION("""COMPUTED_VALUE"""),"India")</f>
        <v>India</v>
      </c>
      <c r="C1325" s="1">
        <f>IFERROR(__xludf.DUMMYFUNCTION("""COMPUTED_VALUE"""),600056.0)</f>
        <v>600056</v>
      </c>
      <c r="D1325" s="1" t="str">
        <f>IFERROR(__xludf.DUMMYFUNCTION("""COMPUTED_VALUE"""),"Male")</f>
        <v>Male</v>
      </c>
      <c r="E1325" s="1" t="str">
        <f>IFERROR(__xludf.DUMMYFUNCTION("""COMPUTED_VALUE"""),"Influencers who had successful careers")</f>
        <v>Influencers who had successful careers</v>
      </c>
      <c r="F1325" s="1" t="str">
        <f>IFERROR(__xludf.DUMMYFUNCTION("""COMPUTED_VALUE"""),"No I would not be pursuing Higher Education outside of India")</f>
        <v>No I would not be pursuing Higher Education outside of India</v>
      </c>
      <c r="G1325" s="1" t="str">
        <f>IFERROR(__xludf.DUMMYFUNCTION("""COMPUTED_VALUE"""),"Will work for 3 years or more")</f>
        <v>Will work for 3 years or more</v>
      </c>
      <c r="H1325" s="1" t="str">
        <f>IFERROR(__xludf.DUMMYFUNCTION("""COMPUTED_VALUE"""),"No")</f>
        <v>No</v>
      </c>
      <c r="I1325" s="1" t="str">
        <f>IFERROR(__xludf.DUMMYFUNCTION("""COMPUTED_VALUE"""),"Will NOT work for them")</f>
        <v>Will NOT work for them</v>
      </c>
      <c r="J1325" s="1">
        <f>IFERROR(__xludf.DUMMYFUNCTION("""COMPUTED_VALUE"""),3.0)</f>
        <v>3</v>
      </c>
      <c r="K1325" s="1" t="str">
        <f>IFERROR(__xludf.DUMMYFUNCTION("""COMPUTED_VALUE"""),"Hybrid Working Environment with less than 3 days a month at office")</f>
        <v>Hybrid Working Environment with less than 3 days a month at office</v>
      </c>
      <c r="L132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25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325" s="1" t="str">
        <f>IFERROR(__xludf.DUMMYFUNCTION("""COMPUTED_VALUE"""),"Manager who explains what is expected, sets a goal and helps achieve it")</f>
        <v>Manager who explains what is expected, sets a goal and helps achieve it</v>
      </c>
      <c r="P1325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325" s="1" t="str">
        <f>IFERROR(__xludf.DUMMYFUNCTION("""COMPUTED_VALUE"""),"Yes, I Understand this is gonna happen everywhere")</f>
        <v>Yes, I Understand this is gonna happen everywhere</v>
      </c>
      <c r="R1325" s="1" t="str">
        <f>IFERROR(__xludf.DUMMYFUNCTION("""COMPUTED_VALUE"""),"This will be hard to do, but if it is the right company I would try")</f>
        <v>This will be hard to do, but if it is the right company I would try</v>
      </c>
      <c r="S1325" s="1"/>
    </row>
    <row r="1326">
      <c r="A1326" s="2">
        <f>IFERROR(__xludf.DUMMYFUNCTION("""COMPUTED_VALUE"""),45044.69376365741)</f>
        <v>45044.69376</v>
      </c>
      <c r="B1326" s="1" t="str">
        <f>IFERROR(__xludf.DUMMYFUNCTION("""COMPUTED_VALUE"""),"India")</f>
        <v>India</v>
      </c>
      <c r="C1326" s="1">
        <f>IFERROR(__xludf.DUMMYFUNCTION("""COMPUTED_VALUE"""),627117.0)</f>
        <v>627117</v>
      </c>
      <c r="D1326" s="1" t="str">
        <f>IFERROR(__xludf.DUMMYFUNCTION("""COMPUTED_VALUE"""),"Female")</f>
        <v>Female</v>
      </c>
      <c r="E1326" s="1" t="str">
        <f>IFERROR(__xludf.DUMMYFUNCTION("""COMPUTED_VALUE"""),"My Parents")</f>
        <v>My Parents</v>
      </c>
      <c r="F1326" s="1" t="str">
        <f>IFERROR(__xludf.DUMMYFUNCTION("""COMPUTED_VALUE"""),"No, But if someone could bare the cost I will")</f>
        <v>No, But if someone could bare the cost I will</v>
      </c>
      <c r="G1326" s="1" t="str">
        <f>IFERROR(__xludf.DUMMYFUNCTION("""COMPUTED_VALUE"""),"Will work for 3 years or more")</f>
        <v>Will work for 3 years or more</v>
      </c>
      <c r="H1326" s="1" t="str">
        <f>IFERROR(__xludf.DUMMYFUNCTION("""COMPUTED_VALUE"""),"No")</f>
        <v>No</v>
      </c>
      <c r="I1326" s="1" t="str">
        <f>IFERROR(__xludf.DUMMYFUNCTION("""COMPUTED_VALUE"""),"Will NOT work for them")</f>
        <v>Will NOT work for them</v>
      </c>
      <c r="J1326" s="1">
        <f>IFERROR(__xludf.DUMMYFUNCTION("""COMPUTED_VALUE"""),5.0)</f>
        <v>5</v>
      </c>
      <c r="K1326" s="1" t="str">
        <f>IFERROR(__xludf.DUMMYFUNCTION("""COMPUTED_VALUE"""),"Fully Remote with No option to visit offices")</f>
        <v>Fully Remote with No option to visit offices</v>
      </c>
      <c r="L1326" s="1" t="str">
        <f>IFERROR(__xludf.DUMMYFUNCTION("""COMPUTED_VALUE"""),"Employer who appreciates learning and enables that environment")</f>
        <v>Employer who appreciates learning and enables that environment</v>
      </c>
      <c r="M132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26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326" s="1" t="str">
        <f>IFERROR(__xludf.DUMMYFUNCTION("""COMPUTED_VALUE"""),"Manager who explains what is expected, sets a goal and helps achieve it")</f>
        <v>Manager who explains what is expected, sets a goal and helps achieve it</v>
      </c>
      <c r="P1326" s="1" t="str">
        <f>IFERROR(__xludf.DUMMYFUNCTION("""COMPUTED_VALUE"""),"Work with 5 to 6 people in my team")</f>
        <v>Work with 5 to 6 people in my team</v>
      </c>
      <c r="Q1326" s="1" t="str">
        <f>IFERROR(__xludf.DUMMYFUNCTION("""COMPUTED_VALUE"""),"No")</f>
        <v>No</v>
      </c>
      <c r="R1326" s="1" t="str">
        <f>IFERROR(__xludf.DUMMYFUNCTION("""COMPUTED_VALUE"""),"This will be hard to do, but if it is the right company I would try")</f>
        <v>This will be hard to do, but if it is the right company I would try</v>
      </c>
      <c r="S1326" s="1"/>
    </row>
    <row r="1327">
      <c r="A1327" s="2">
        <f>IFERROR(__xludf.DUMMYFUNCTION("""COMPUTED_VALUE"""),45044.69435590278)</f>
        <v>45044.69436</v>
      </c>
      <c r="B1327" s="1" t="str">
        <f>IFERROR(__xludf.DUMMYFUNCTION("""COMPUTED_VALUE"""),"India")</f>
        <v>India</v>
      </c>
      <c r="C1327" s="1">
        <f>IFERROR(__xludf.DUMMYFUNCTION("""COMPUTED_VALUE"""),226017.0)</f>
        <v>226017</v>
      </c>
      <c r="D1327" s="1" t="str">
        <f>IFERROR(__xludf.DUMMYFUNCTION("""COMPUTED_VALUE"""),"Female")</f>
        <v>Female</v>
      </c>
      <c r="E1327" s="1" t="str">
        <f>IFERROR(__xludf.DUMMYFUNCTION("""COMPUTED_VALUE"""),"Influencers who had successful careers")</f>
        <v>Influencers who had successful careers</v>
      </c>
      <c r="F1327" s="1" t="str">
        <f>IFERROR(__xludf.DUMMYFUNCTION("""COMPUTED_VALUE"""),"Yes, I will earn and do that")</f>
        <v>Yes, I will earn and do that</v>
      </c>
      <c r="G1327" s="1" t="str">
        <f>IFERROR(__xludf.DUMMYFUNCTION("""COMPUTED_VALUE"""),"This will be hard to do, but if it is the right company I would try")</f>
        <v>This will be hard to do, but if it is the right company I would try</v>
      </c>
      <c r="H1327" s="1" t="str">
        <f>IFERROR(__xludf.DUMMYFUNCTION("""COMPUTED_VALUE"""),"No")</f>
        <v>No</v>
      </c>
      <c r="I1327" s="1" t="str">
        <f>IFERROR(__xludf.DUMMYFUNCTION("""COMPUTED_VALUE"""),"Will NOT work for them")</f>
        <v>Will NOT work for them</v>
      </c>
      <c r="J1327" s="1">
        <f>IFERROR(__xludf.DUMMYFUNCTION("""COMPUTED_VALUE"""),1.0)</f>
        <v>1</v>
      </c>
      <c r="K1327" s="1" t="str">
        <f>IFERROR(__xludf.DUMMYFUNCTION("""COMPUTED_VALUE"""),"Fully Remote with Options to travel as and when needed")</f>
        <v>Fully Remote with Options to travel as and when needed</v>
      </c>
      <c r="L1327" s="1" t="str">
        <f>IFERROR(__xludf.DUMMYFUNCTION("""COMPUTED_VALUE"""),"Employer who appreciates learning and enables that environment")</f>
        <v>Employer who appreciates learning and enables that environment</v>
      </c>
      <c r="M132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27" s="1" t="str">
        <f>IFERROR(__xludf.DUMMYFUNCTION("""COMPUTED_VALUE"""),"Teaching in any of the institutes/colleges/online or offline, Look deeply into Data and generate insights, Entrepreneur or Start Up, An Artificial Intelligence Specialist / Talking to Robots")</f>
        <v>Teaching in any of the institutes/colleges/online or offline, Look deeply into Data and generate insights, Entrepreneur or Start Up, An Artificial Intelligence Specialist / Talking to Robots</v>
      </c>
      <c r="O1327" s="1" t="str">
        <f>IFERROR(__xludf.DUMMYFUNCTION("""COMPUTED_VALUE"""),"Manager who explains what is expected, sets a goal and helps achieve it")</f>
        <v>Manager who explains what is expected, sets a goal and helps achieve it</v>
      </c>
      <c r="P1327" s="1" t="str">
        <f>IFERROR(__xludf.DUMMYFUNCTION("""COMPUTED_VALUE"""),"Work with 5 to 6 people in my team")</f>
        <v>Work with 5 to 6 people in my team</v>
      </c>
      <c r="Q1327" s="1" t="str">
        <f>IFERROR(__xludf.DUMMYFUNCTION("""COMPUTED_VALUE"""),"Yes, I Understand this is gonna happen everywhere")</f>
        <v>Yes, I Understand this is gonna happen everywhere</v>
      </c>
      <c r="R1327" s="1" t="str">
        <f>IFERROR(__xludf.DUMMYFUNCTION("""COMPUTED_VALUE"""),"This will be hard to do, but if it is the right company I would try")</f>
        <v>This will be hard to do, but if it is the right company I would try</v>
      </c>
      <c r="S1327" s="1"/>
    </row>
    <row r="1328">
      <c r="A1328" s="2">
        <f>IFERROR(__xludf.DUMMYFUNCTION("""COMPUTED_VALUE"""),45044.69533827546)</f>
        <v>45044.69534</v>
      </c>
      <c r="B1328" s="1" t="str">
        <f>IFERROR(__xludf.DUMMYFUNCTION("""COMPUTED_VALUE"""),"India")</f>
        <v>India</v>
      </c>
      <c r="C1328" s="1">
        <f>IFERROR(__xludf.DUMMYFUNCTION("""COMPUTED_VALUE"""),201013.0)</f>
        <v>201013</v>
      </c>
      <c r="D1328" s="1" t="str">
        <f>IFERROR(__xludf.DUMMYFUNCTION("""COMPUTED_VALUE"""),"Female")</f>
        <v>Female</v>
      </c>
      <c r="E1328" s="1" t="str">
        <f>IFERROR(__xludf.DUMMYFUNCTION("""COMPUTED_VALUE"""),"My Parents")</f>
        <v>My Parents</v>
      </c>
      <c r="F1328" s="1" t="str">
        <f>IFERROR(__xludf.DUMMYFUNCTION("""COMPUTED_VALUE"""),"No, But if someone could bare the cost I will")</f>
        <v>No, But if someone could bare the cost I will</v>
      </c>
      <c r="G1328" s="1" t="str">
        <f>IFERROR(__xludf.DUMMYFUNCTION("""COMPUTED_VALUE"""),"Will work for 3 years or more")</f>
        <v>Will work for 3 years or more</v>
      </c>
      <c r="H1328" s="1" t="str">
        <f>IFERROR(__xludf.DUMMYFUNCTION("""COMPUTED_VALUE"""),"Yes")</f>
        <v>Yes</v>
      </c>
      <c r="I1328" s="1" t="str">
        <f>IFERROR(__xludf.DUMMYFUNCTION("""COMPUTED_VALUE"""),"Will work for them")</f>
        <v>Will work for them</v>
      </c>
      <c r="J1328" s="1">
        <f>IFERROR(__xludf.DUMMYFUNCTION("""COMPUTED_VALUE"""),8.0)</f>
        <v>8</v>
      </c>
      <c r="K1328" s="1" t="str">
        <f>IFERROR(__xludf.DUMMYFUNCTION("""COMPUTED_VALUE"""),"Hybrid Working Environment with less than 3 days a month at office")</f>
        <v>Hybrid Working Environment with less than 3 days a month at office</v>
      </c>
      <c r="L13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28" s="1" t="str">
        <f>IFERROR(__xludf.DUMMYFUNCTION("""COMPUTED_VALUE"""),"Design and Creative strategy in any company, Business Operations in any organization, Build and develop a Team, Work in a BPO setup for some well known client")</f>
        <v>Design and Creative strategy in any company, Business Operations in any organization, Build and develop a Team, Work in a BPO setup for some well known client</v>
      </c>
      <c r="O1328" s="1" t="str">
        <f>IFERROR(__xludf.DUMMYFUNCTION("""COMPUTED_VALUE"""),"Manager who explains what is expected, sets a goal and helps achieve it")</f>
        <v>Manager who explains what is expected, sets a goal and helps achieve it</v>
      </c>
      <c r="P1328" s="1" t="str">
        <f>IFERROR(__xludf.DUMMYFUNCTION("""COMPUTED_VALUE"""),"Work with 5 to 6 people in my team")</f>
        <v>Work with 5 to 6 people in my team</v>
      </c>
      <c r="Q1328" s="1" t="str">
        <f>IFERROR(__xludf.DUMMYFUNCTION("""COMPUTED_VALUE"""),"Yes, I Understand this is gonna happen everywhere")</f>
        <v>Yes, I Understand this is gonna happen everywhere</v>
      </c>
      <c r="R1328" s="1" t="str">
        <f>IFERROR(__xludf.DUMMYFUNCTION("""COMPUTED_VALUE"""),"Will work for 7 years or more")</f>
        <v>Will work for 7 years or more</v>
      </c>
      <c r="S1328" s="1"/>
    </row>
    <row r="1329">
      <c r="A1329" s="2">
        <f>IFERROR(__xludf.DUMMYFUNCTION("""COMPUTED_VALUE"""),45044.69644835648)</f>
        <v>45044.69645</v>
      </c>
      <c r="B1329" s="1" t="str">
        <f>IFERROR(__xludf.DUMMYFUNCTION("""COMPUTED_VALUE"""),"India")</f>
        <v>India</v>
      </c>
      <c r="C1329" s="1">
        <f>IFERROR(__xludf.DUMMYFUNCTION("""COMPUTED_VALUE"""),505001.0)</f>
        <v>505001</v>
      </c>
      <c r="D1329" s="1" t="str">
        <f>IFERROR(__xludf.DUMMYFUNCTION("""COMPUTED_VALUE"""),"Male")</f>
        <v>Male</v>
      </c>
      <c r="E1329" s="1" t="str">
        <f>IFERROR(__xludf.DUMMYFUNCTION("""COMPUTED_VALUE"""),"Influencers who had successful careers")</f>
        <v>Influencers who had successful careers</v>
      </c>
      <c r="F1329" s="1" t="str">
        <f>IFERROR(__xludf.DUMMYFUNCTION("""COMPUTED_VALUE"""),"Yes, I will earn and do that")</f>
        <v>Yes, I will earn and do that</v>
      </c>
      <c r="G1329" s="1" t="str">
        <f>IFERROR(__xludf.DUMMYFUNCTION("""COMPUTED_VALUE"""),"This will be hard to do, but if it is the right company I would try")</f>
        <v>This will be hard to do, but if it is the right company I would try</v>
      </c>
      <c r="H1329" s="1" t="str">
        <f>IFERROR(__xludf.DUMMYFUNCTION("""COMPUTED_VALUE"""),"Yes")</f>
        <v>Yes</v>
      </c>
      <c r="I1329" s="1" t="str">
        <f>IFERROR(__xludf.DUMMYFUNCTION("""COMPUTED_VALUE"""),"Will work for them")</f>
        <v>Will work for them</v>
      </c>
      <c r="J1329" s="1">
        <f>IFERROR(__xludf.DUMMYFUNCTION("""COMPUTED_VALUE"""),9.0)</f>
        <v>9</v>
      </c>
      <c r="K1329" s="1" t="str">
        <f>IFERROR(__xludf.DUMMYFUNCTION("""COMPUTED_VALUE"""),"Hybrid Working Environment with more than 15 days a month at office")</f>
        <v>Hybrid Working Environment with more than 15 days a month at office</v>
      </c>
      <c r="L13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9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329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1329" s="1" t="str">
        <f>IFERROR(__xludf.DUMMYFUNCTION("""COMPUTED_VALUE"""),"Manager who explains what is expected, sets a goal and helps achieve it")</f>
        <v>Manager who explains what is expected, sets a goal and helps achieve it</v>
      </c>
      <c r="P1329" s="1" t="str">
        <f>IFERROR(__xludf.DUMMYFUNCTION("""COMPUTED_VALUE"""),"Work with 7 to 10 or more people in my team")</f>
        <v>Work with 7 to 10 or more people in my team</v>
      </c>
      <c r="Q1329" s="1" t="str">
        <f>IFERROR(__xludf.DUMMYFUNCTION("""COMPUTED_VALUE"""),"Yes, I Understand this is gonna happen everywhere")</f>
        <v>Yes, I Understand this is gonna happen everywhere</v>
      </c>
      <c r="R1329" s="1" t="str">
        <f>IFERROR(__xludf.DUMMYFUNCTION("""COMPUTED_VALUE"""),"No way")</f>
        <v>No way</v>
      </c>
      <c r="S1329" s="1"/>
    </row>
    <row r="1330">
      <c r="A1330" s="2">
        <f>IFERROR(__xludf.DUMMYFUNCTION("""COMPUTED_VALUE"""),45044.696481875)</f>
        <v>45044.69648</v>
      </c>
      <c r="B1330" s="1" t="str">
        <f>IFERROR(__xludf.DUMMYFUNCTION("""COMPUTED_VALUE"""),"India")</f>
        <v>India</v>
      </c>
      <c r="C1330" s="1">
        <f>IFERROR(__xludf.DUMMYFUNCTION("""COMPUTED_VALUE"""),638401.0)</f>
        <v>638401</v>
      </c>
      <c r="D1330" s="1" t="str">
        <f>IFERROR(__xludf.DUMMYFUNCTION("""COMPUTED_VALUE"""),"Female")</f>
        <v>Female</v>
      </c>
      <c r="E1330" s="1" t="str">
        <f>IFERROR(__xludf.DUMMYFUNCTION("""COMPUTED_VALUE"""),"People from my circle, but not family members")</f>
        <v>People from my circle, but not family members</v>
      </c>
      <c r="F1330" s="1" t="str">
        <f>IFERROR(__xludf.DUMMYFUNCTION("""COMPUTED_VALUE"""),"Yes, I will earn and do that")</f>
        <v>Yes, I will earn and do that</v>
      </c>
      <c r="G1330" s="1" t="str">
        <f>IFERROR(__xludf.DUMMYFUNCTION("""COMPUTED_VALUE"""),"Will work for 3 years or more")</f>
        <v>Will work for 3 years or more</v>
      </c>
      <c r="H1330" s="1" t="str">
        <f>IFERROR(__xludf.DUMMYFUNCTION("""COMPUTED_VALUE"""),"No")</f>
        <v>No</v>
      </c>
      <c r="I1330" s="1" t="str">
        <f>IFERROR(__xludf.DUMMYFUNCTION("""COMPUTED_VALUE"""),"Will NOT work for them")</f>
        <v>Will NOT work for them</v>
      </c>
      <c r="J1330" s="1">
        <f>IFERROR(__xludf.DUMMYFUNCTION("""COMPUTED_VALUE"""),4.0)</f>
        <v>4</v>
      </c>
      <c r="K1330" s="1" t="str">
        <f>IFERROR(__xludf.DUMMYFUNCTION("""COMPUTED_VALUE"""),"Hybrid Working Environment with less than 3 days a month at office")</f>
        <v>Hybrid Working Environment with less than 3 days a month at office</v>
      </c>
      <c r="L1330" s="1" t="str">
        <f>IFERROR(__xludf.DUMMYFUNCTION("""COMPUTED_VALUE"""),"Employer who rewards learning and enables that environment")</f>
        <v>Employer who rewards learning and enables that environment</v>
      </c>
      <c r="M133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30" s="1" t="str">
        <f>IFERROR(__xludf.DUMMYFUNCTION("""COMPUTED_VALUE"""),"Business Operations in any organization, Manage and drive End-to-End Projects or Products, Work as a freelancer and do my thing my way, An Artificial Intelligence Specialist / Talking to Robots")</f>
        <v>Business Operations in any organization, Manage and drive End-to-End Projects or Products, Work as a freelancer and do my thing my way, An Artificial Intelligence Specialist / Talking to Robots</v>
      </c>
      <c r="O1330" s="1" t="str">
        <f>IFERROR(__xludf.DUMMYFUNCTION("""COMPUTED_VALUE"""),"Manager who sets targets and expects me to achieve it")</f>
        <v>Manager who sets targets and expects me to achieve it</v>
      </c>
      <c r="P1330" s="1" t="str">
        <f>IFERROR(__xludf.DUMMYFUNCTION("""COMPUTED_VALUE"""),"Work with more than 10 people in my team")</f>
        <v>Work with more than 10 people in my team</v>
      </c>
      <c r="Q1330" s="1" t="str">
        <f>IFERROR(__xludf.DUMMYFUNCTION("""COMPUTED_VALUE"""),"No")</f>
        <v>No</v>
      </c>
      <c r="R1330" s="1" t="str">
        <f>IFERROR(__xludf.DUMMYFUNCTION("""COMPUTED_VALUE"""),"This will be hard to do, but if it is the right company I would try")</f>
        <v>This will be hard to do, but if it is the right company I would try</v>
      </c>
      <c r="S1330" s="1"/>
    </row>
    <row r="1331">
      <c r="A1331" s="2">
        <f>IFERROR(__xludf.DUMMYFUNCTION("""COMPUTED_VALUE"""),45044.698517083336)</f>
        <v>45044.69852</v>
      </c>
      <c r="B1331" s="1" t="str">
        <f>IFERROR(__xludf.DUMMYFUNCTION("""COMPUTED_VALUE"""),"India")</f>
        <v>India</v>
      </c>
      <c r="C1331" s="1">
        <f>IFERROR(__xludf.DUMMYFUNCTION("""COMPUTED_VALUE"""),505209.0)</f>
        <v>505209</v>
      </c>
      <c r="D1331" s="1" t="str">
        <f>IFERROR(__xludf.DUMMYFUNCTION("""COMPUTED_VALUE"""),"Female")</f>
        <v>Female</v>
      </c>
      <c r="E1331" s="1" t="str">
        <f>IFERROR(__xludf.DUMMYFUNCTION("""COMPUTED_VALUE"""),"Social Media like LinkedIn")</f>
        <v>Social Media like LinkedIn</v>
      </c>
      <c r="F1331" s="1" t="str">
        <f>IFERROR(__xludf.DUMMYFUNCTION("""COMPUTED_VALUE"""),"Yes, I will earn and do that")</f>
        <v>Yes, I will earn and do that</v>
      </c>
      <c r="G1331" s="1" t="str">
        <f>IFERROR(__xludf.DUMMYFUNCTION("""COMPUTED_VALUE"""),"This will be hard to do, but if it is the right company I would try")</f>
        <v>This will be hard to do, but if it is the right company I would try</v>
      </c>
      <c r="H1331" s="1" t="str">
        <f>IFERROR(__xludf.DUMMYFUNCTION("""COMPUTED_VALUE"""),"No")</f>
        <v>No</v>
      </c>
      <c r="I1331" s="1" t="str">
        <f>IFERROR(__xludf.DUMMYFUNCTION("""COMPUTED_VALUE"""),"Will NOT work for them")</f>
        <v>Will NOT work for them</v>
      </c>
      <c r="J1331" s="1">
        <f>IFERROR(__xludf.DUMMYFUNCTION("""COMPUTED_VALUE"""),8.0)</f>
        <v>8</v>
      </c>
      <c r="K1331" s="1" t="str">
        <f>IFERROR(__xludf.DUMMYFUNCTION("""COMPUTED_VALUE"""),"Fully Remote with Options to travel as and when needed")</f>
        <v>Fully Remote with Options to travel as and when needed</v>
      </c>
      <c r="L1331" s="1" t="str">
        <f>IFERROR(__xludf.DUMMYFUNCTION("""COMPUTED_VALUE"""),"Employer who appreciates learning and enables that environment")</f>
        <v>Employer who appreciates learning and enables that environment</v>
      </c>
      <c r="M133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331" s="1" t="str">
        <f>IFERROR(__xludf.DUMMYFUNCTION("""COMPUTED_VALUE"""),"Design and Creative strategy in any company, Teaching in any of the institutes/colleges/online or offline, Manage and drive End-to-End Projects or Products, Become a content Creator in some platform")</f>
        <v>Design and Creative strategy in any company, Teaching in any of the institutes/colleges/online or offline, Manage and drive End-to-End Projects or Products, Become a content Creator in some platform</v>
      </c>
      <c r="O1331" s="1" t="str">
        <f>IFERROR(__xludf.DUMMYFUNCTION("""COMPUTED_VALUE"""),"Manager who explains what is expected, sets a goal and helps achieve it")</f>
        <v>Manager who explains what is expected, sets a goal and helps achieve it</v>
      </c>
      <c r="P1331" s="1" t="str">
        <f>IFERROR(__xludf.DUMMYFUNCTION("""COMPUTED_VALUE"""),"Work with 5 to 6 people in my team")</f>
        <v>Work with 5 to 6 people in my team</v>
      </c>
      <c r="Q1331" s="1" t="str">
        <f>IFERROR(__xludf.DUMMYFUNCTION("""COMPUTED_VALUE"""),"Yes, I Understand this is gonna happen everywhere")</f>
        <v>Yes, I Understand this is gonna happen everywhere</v>
      </c>
      <c r="R1331" s="1" t="str">
        <f>IFERROR(__xludf.DUMMYFUNCTION("""COMPUTED_VALUE"""),"This will be hard to do, but if it is the right company I would try")</f>
        <v>This will be hard to do, but if it is the right company I would try</v>
      </c>
      <c r="S1331" s="1"/>
    </row>
    <row r="1332">
      <c r="A1332" s="2">
        <f>IFERROR(__xludf.DUMMYFUNCTION("""COMPUTED_VALUE"""),45044.70012122685)</f>
        <v>45044.70012</v>
      </c>
      <c r="B1332" s="1" t="str">
        <f>IFERROR(__xludf.DUMMYFUNCTION("""COMPUTED_VALUE"""),"India")</f>
        <v>India</v>
      </c>
      <c r="C1332" s="1">
        <f>IFERROR(__xludf.DUMMYFUNCTION("""COMPUTED_VALUE"""),508111.0)</f>
        <v>508111</v>
      </c>
      <c r="D1332" s="1" t="str">
        <f>IFERROR(__xludf.DUMMYFUNCTION("""COMPUTED_VALUE"""),"Female")</f>
        <v>Female</v>
      </c>
      <c r="E1332" s="1" t="str">
        <f>IFERROR(__xludf.DUMMYFUNCTION("""COMPUTED_VALUE"""),"My Parents")</f>
        <v>My Parents</v>
      </c>
      <c r="F1332" s="1" t="str">
        <f>IFERROR(__xludf.DUMMYFUNCTION("""COMPUTED_VALUE"""),"No, But if someone could bare the cost I will")</f>
        <v>No, But if someone could bare the cost I will</v>
      </c>
      <c r="G1332" s="1" t="str">
        <f>IFERROR(__xludf.DUMMYFUNCTION("""COMPUTED_VALUE"""),"This will be hard to do, but if it is the right company I would try")</f>
        <v>This will be hard to do, but if it is the right company I would try</v>
      </c>
      <c r="H1332" s="1" t="str">
        <f>IFERROR(__xludf.DUMMYFUNCTION("""COMPUTED_VALUE"""),"No")</f>
        <v>No</v>
      </c>
      <c r="I1332" s="1" t="str">
        <f>IFERROR(__xludf.DUMMYFUNCTION("""COMPUTED_VALUE"""),"Will NOT work for them")</f>
        <v>Will NOT work for them</v>
      </c>
      <c r="J1332" s="1">
        <f>IFERROR(__xludf.DUMMYFUNCTION("""COMPUTED_VALUE"""),5.0)</f>
        <v>5</v>
      </c>
      <c r="K1332" s="1" t="str">
        <f>IFERROR(__xludf.DUMMYFUNCTION("""COMPUTED_VALUE"""),"Hybrid Working Environment with more than 15 days a month at office")</f>
        <v>Hybrid Working Environment with more than 15 days a month at office</v>
      </c>
      <c r="L133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32" s="1" t="str">
        <f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1332" s="1" t="str">
        <f>IFERROR(__xludf.DUMMYFUNCTION("""COMPUTED_VALUE"""),"Manager who explains what is expected, sets a goal and helps achieve it")</f>
        <v>Manager who explains what is expected, sets a goal and helps achieve it</v>
      </c>
      <c r="P1332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332" s="1" t="str">
        <f>IFERROR(__xludf.DUMMYFUNCTION("""COMPUTED_VALUE"""),"Yes, I Understand this is gonna happen everywhere")</f>
        <v>Yes, I Understand this is gonna happen everywhere</v>
      </c>
      <c r="R1332" s="1" t="str">
        <f>IFERROR(__xludf.DUMMYFUNCTION("""COMPUTED_VALUE"""),"This will be hard to do, but if it is the right company I would try")</f>
        <v>This will be hard to do, but if it is the right company I would try</v>
      </c>
      <c r="S1332" s="1"/>
    </row>
    <row r="1333">
      <c r="A1333" s="2">
        <f>IFERROR(__xludf.DUMMYFUNCTION("""COMPUTED_VALUE"""),45044.70258391203)</f>
        <v>45044.70258</v>
      </c>
      <c r="B1333" s="1" t="str">
        <f>IFERROR(__xludf.DUMMYFUNCTION("""COMPUTED_VALUE"""),"India")</f>
        <v>India</v>
      </c>
      <c r="C1333" s="1">
        <f>IFERROR(__xludf.DUMMYFUNCTION("""COMPUTED_VALUE"""),505209.0)</f>
        <v>505209</v>
      </c>
      <c r="D1333" s="1" t="str">
        <f>IFERROR(__xludf.DUMMYFUNCTION("""COMPUTED_VALUE"""),"Female")</f>
        <v>Female</v>
      </c>
      <c r="E1333" s="1" t="str">
        <f>IFERROR(__xludf.DUMMYFUNCTION("""COMPUTED_VALUE"""),"My Parents")</f>
        <v>My Parents</v>
      </c>
      <c r="F1333" s="1" t="str">
        <f>IFERROR(__xludf.DUMMYFUNCTION("""COMPUTED_VALUE"""),"Yes, I will earn and do that")</f>
        <v>Yes, I will earn and do that</v>
      </c>
      <c r="G1333" s="1" t="str">
        <f>IFERROR(__xludf.DUMMYFUNCTION("""COMPUTED_VALUE"""),"This will be hard to do, but if it is the right company I would try")</f>
        <v>This will be hard to do, but if it is the right company I would try</v>
      </c>
      <c r="H1333" s="1" t="str">
        <f>IFERROR(__xludf.DUMMYFUNCTION("""COMPUTED_VALUE"""),"No")</f>
        <v>No</v>
      </c>
      <c r="I1333" s="1" t="str">
        <f>IFERROR(__xludf.DUMMYFUNCTION("""COMPUTED_VALUE"""),"Will work for them")</f>
        <v>Will work for them</v>
      </c>
      <c r="J1333" s="1">
        <f>IFERROR(__xludf.DUMMYFUNCTION("""COMPUTED_VALUE"""),10.0)</f>
        <v>10</v>
      </c>
      <c r="K1333" s="1" t="str">
        <f>IFERROR(__xludf.DUMMYFUNCTION("""COMPUTED_VALUE"""),"Hybrid Working Environment with more than 15 days a month at office")</f>
        <v>Hybrid Working Environment with more than 15 days a month at office</v>
      </c>
      <c r="L1333" s="1" t="str">
        <f>IFERROR(__xludf.DUMMYFUNCTION("""COMPUTED_VALUE"""),"Employer who appreciates learning and enables that environment")</f>
        <v>Employer who appreciates learning and enables that environment</v>
      </c>
      <c r="M13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33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333" s="1" t="str">
        <f>IFERROR(__xludf.DUMMYFUNCTION("""COMPUTED_VALUE"""),"Manager who explains what is expected, sets a goal and helps achieve it")</f>
        <v>Manager who explains what is expected, sets a goal and helps achieve it</v>
      </c>
      <c r="P1333" s="1" t="str">
        <f>IFERROR(__xludf.DUMMYFUNCTION("""COMPUTED_VALUE"""),"Work with 2 to 3 people in my team, Work with 5 to 6 people in my team")</f>
        <v>Work with 2 to 3 people in my team, Work with 5 to 6 people in my team</v>
      </c>
      <c r="Q1333" s="1" t="str">
        <f>IFERROR(__xludf.DUMMYFUNCTION("""COMPUTED_VALUE"""),"Yes, I Understand this is gonna happen everywhere")</f>
        <v>Yes, I Understand this is gonna happen everywhere</v>
      </c>
      <c r="R1333" s="1" t="str">
        <f>IFERROR(__xludf.DUMMYFUNCTION("""COMPUTED_VALUE"""),"This will be hard to do, but if it is the right company I would try")</f>
        <v>This will be hard to do, but if it is the right company I would try</v>
      </c>
      <c r="S1333" s="1"/>
    </row>
    <row r="1334">
      <c r="A1334" s="2">
        <f>IFERROR(__xludf.DUMMYFUNCTION("""COMPUTED_VALUE"""),45044.70428708333)</f>
        <v>45044.70429</v>
      </c>
      <c r="B1334" s="1" t="str">
        <f>IFERROR(__xludf.DUMMYFUNCTION("""COMPUTED_VALUE"""),"India")</f>
        <v>India</v>
      </c>
      <c r="C1334" s="1">
        <f>IFERROR(__xludf.DUMMYFUNCTION("""COMPUTED_VALUE"""),635801.0)</f>
        <v>635801</v>
      </c>
      <c r="D1334" s="1" t="str">
        <f>IFERROR(__xludf.DUMMYFUNCTION("""COMPUTED_VALUE"""),"Male")</f>
        <v>Male</v>
      </c>
      <c r="E1334" s="1" t="str">
        <f>IFERROR(__xludf.DUMMYFUNCTION("""COMPUTED_VALUE"""),"Influencers who had successful careers")</f>
        <v>Influencers who had successful careers</v>
      </c>
      <c r="F1334" s="1" t="str">
        <f>IFERROR(__xludf.DUMMYFUNCTION("""COMPUTED_VALUE"""),"No, But if someone could bare the cost I will")</f>
        <v>No, But if someone could bare the cost I will</v>
      </c>
      <c r="G1334" s="1" t="str">
        <f>IFERROR(__xludf.DUMMYFUNCTION("""COMPUTED_VALUE"""),"This will be hard to do, but if it is the right company I would try")</f>
        <v>This will be hard to do, but if it is the right company I would try</v>
      </c>
      <c r="H1334" s="1" t="str">
        <f>IFERROR(__xludf.DUMMYFUNCTION("""COMPUTED_VALUE"""),"No")</f>
        <v>No</v>
      </c>
      <c r="I1334" s="1" t="str">
        <f>IFERROR(__xludf.DUMMYFUNCTION("""COMPUTED_VALUE"""),"Will work for them")</f>
        <v>Will work for them</v>
      </c>
      <c r="J1334" s="1">
        <f>IFERROR(__xludf.DUMMYFUNCTION("""COMPUTED_VALUE"""),10.0)</f>
        <v>10</v>
      </c>
      <c r="K1334" s="1" t="str">
        <f>IFERROR(__xludf.DUMMYFUNCTION("""COMPUTED_VALUE"""),"Fully Remote with Options to travel as and when needed")</f>
        <v>Fully Remote with Options to travel as and when needed</v>
      </c>
      <c r="L1334" s="1" t="str">
        <f>IFERROR(__xludf.DUMMYFUNCTION("""COMPUTED_VALUE"""),"Employer who appreciates learning and enables that environment")</f>
        <v>Employer who appreciates learning and enables that environment</v>
      </c>
      <c r="M133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33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334" s="1" t="str">
        <f>IFERROR(__xludf.DUMMYFUNCTION("""COMPUTED_VALUE"""),"Manager who explains what is expected, sets a goal and helps achieve it")</f>
        <v>Manager who explains what is expected, sets a goal and helps achieve it</v>
      </c>
      <c r="P1334" s="1" t="str">
        <f>IFERROR(__xludf.DUMMYFUNCTION("""COMPUTED_VALUE"""),"Work with more than 10 people in my team")</f>
        <v>Work with more than 10 people in my team</v>
      </c>
      <c r="Q1334" s="1" t="str">
        <f>IFERROR(__xludf.DUMMYFUNCTION("""COMPUTED_VALUE"""),"Yes, I Understand this is gonna happen everywhere")</f>
        <v>Yes, I Understand this is gonna happen everywhere</v>
      </c>
      <c r="R1334" s="1" t="str">
        <f>IFERROR(__xludf.DUMMYFUNCTION("""COMPUTED_VALUE"""),"This will be hard to do, but if it is the right company I would try")</f>
        <v>This will be hard to do, but if it is the right company I would try</v>
      </c>
      <c r="S1334" s="1"/>
    </row>
    <row r="1335">
      <c r="A1335" s="2">
        <f>IFERROR(__xludf.DUMMYFUNCTION("""COMPUTED_VALUE"""),45044.70620472222)</f>
        <v>45044.7062</v>
      </c>
      <c r="B1335" s="1" t="str">
        <f>IFERROR(__xludf.DUMMYFUNCTION("""COMPUTED_VALUE"""),"India")</f>
        <v>India</v>
      </c>
      <c r="C1335" s="1">
        <f>IFERROR(__xludf.DUMMYFUNCTION("""COMPUTED_VALUE"""),505209.0)</f>
        <v>505209</v>
      </c>
      <c r="D1335" s="1" t="str">
        <f>IFERROR(__xludf.DUMMYFUNCTION("""COMPUTED_VALUE"""),"Female")</f>
        <v>Female</v>
      </c>
      <c r="E1335" s="1" t="str">
        <f>IFERROR(__xludf.DUMMYFUNCTION("""COMPUTED_VALUE"""),"People who have changed the world for better")</f>
        <v>People who have changed the world for better</v>
      </c>
      <c r="F1335" s="1" t="str">
        <f>IFERROR(__xludf.DUMMYFUNCTION("""COMPUTED_VALUE"""),"Yes, I will earn and do that")</f>
        <v>Yes, I will earn and do that</v>
      </c>
      <c r="G1335" s="1" t="str">
        <f>IFERROR(__xludf.DUMMYFUNCTION("""COMPUTED_VALUE"""),"This will be hard to do, but if it is the right company I would try")</f>
        <v>This will be hard to do, but if it is the right company I would try</v>
      </c>
      <c r="H1335" s="1" t="str">
        <f>IFERROR(__xludf.DUMMYFUNCTION("""COMPUTED_VALUE"""),"Yes")</f>
        <v>Yes</v>
      </c>
      <c r="I1335" s="1" t="str">
        <f>IFERROR(__xludf.DUMMYFUNCTION("""COMPUTED_VALUE"""),"Will NOT work for them")</f>
        <v>Will NOT work for them</v>
      </c>
      <c r="J1335" s="1">
        <f>IFERROR(__xludf.DUMMYFUNCTION("""COMPUTED_VALUE"""),8.0)</f>
        <v>8</v>
      </c>
      <c r="K1335" s="1" t="str">
        <f>IFERROR(__xludf.DUMMYFUNCTION("""COMPUTED_VALUE"""),"Fully Remote with Options to travel as and when needed")</f>
        <v>Fully Remote with Options to travel as and when needed</v>
      </c>
      <c r="L13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3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35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335" s="1" t="str">
        <f>IFERROR(__xludf.DUMMYFUNCTION("""COMPUTED_VALUE"""),"Manager who explains what is expected, sets a goal and helps achieve it")</f>
        <v>Manager who explains what is expected, sets a goal and helps achieve it</v>
      </c>
      <c r="P1335" s="1" t="str">
        <f>IFERROR(__xludf.DUMMYFUNCTION("""COMPUTED_VALUE"""),"Work with 2 to 3 people in my team")</f>
        <v>Work with 2 to 3 people in my team</v>
      </c>
      <c r="Q1335" s="1" t="str">
        <f>IFERROR(__xludf.DUMMYFUNCTION("""COMPUTED_VALUE"""),"Yes, I Understand this is gonna happen everywhere")</f>
        <v>Yes, I Understand this is gonna happen everywhere</v>
      </c>
      <c r="R1335" s="1" t="str">
        <f>IFERROR(__xludf.DUMMYFUNCTION("""COMPUTED_VALUE"""),"This will be hard to do, but if it is the right company I would try")</f>
        <v>This will be hard to do, but if it is the right company I would try</v>
      </c>
      <c r="S1335" s="1"/>
    </row>
    <row r="1336">
      <c r="A1336" s="2">
        <f>IFERROR(__xludf.DUMMYFUNCTION("""COMPUTED_VALUE"""),45044.71755483796)</f>
        <v>45044.71755</v>
      </c>
      <c r="B1336" s="1" t="str">
        <f>IFERROR(__xludf.DUMMYFUNCTION("""COMPUTED_VALUE"""),"India")</f>
        <v>India</v>
      </c>
      <c r="C1336" s="1">
        <f>IFERROR(__xludf.DUMMYFUNCTION("""COMPUTED_VALUE"""),508234.0)</f>
        <v>508234</v>
      </c>
      <c r="D1336" s="1" t="str">
        <f>IFERROR(__xludf.DUMMYFUNCTION("""COMPUTED_VALUE"""),"Male")</f>
        <v>Male</v>
      </c>
      <c r="E1336" s="1" t="str">
        <f>IFERROR(__xludf.DUMMYFUNCTION("""COMPUTED_VALUE"""),"Influencers who had successful careers")</f>
        <v>Influencers who had successful careers</v>
      </c>
      <c r="F1336" s="1" t="str">
        <f>IFERROR(__xludf.DUMMYFUNCTION("""COMPUTED_VALUE"""),"No I would not be pursuing Higher Education outside of India")</f>
        <v>No I would not be pursuing Higher Education outside of India</v>
      </c>
      <c r="G1336" s="1" t="str">
        <f>IFERROR(__xludf.DUMMYFUNCTION("""COMPUTED_VALUE"""),"This will be hard to do, but if it is the right company I would try")</f>
        <v>This will be hard to do, but if it is the right company I would try</v>
      </c>
      <c r="H1336" s="1" t="str">
        <f>IFERROR(__xludf.DUMMYFUNCTION("""COMPUTED_VALUE"""),"No")</f>
        <v>No</v>
      </c>
      <c r="I1336" s="1" t="str">
        <f>IFERROR(__xludf.DUMMYFUNCTION("""COMPUTED_VALUE"""),"Will work for them")</f>
        <v>Will work for them</v>
      </c>
      <c r="J1336" s="1">
        <f>IFERROR(__xludf.DUMMYFUNCTION("""COMPUTED_VALUE"""),10.0)</f>
        <v>10</v>
      </c>
      <c r="K1336" s="1" t="str">
        <f>IFERROR(__xludf.DUMMYFUNCTION("""COMPUTED_VALUE"""),"Fully Remote with Options to travel as and when needed")</f>
        <v>Fully Remote with Options to travel as and when needed</v>
      </c>
      <c r="L1336" s="1" t="str">
        <f>IFERROR(__xludf.DUMMYFUNCTION("""COMPUTED_VALUE"""),"Employer who rewards learning and enables that environment")</f>
        <v>Employer who rewards learning and enables that environment</v>
      </c>
      <c r="M133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36" s="1" t="str">
        <f>IFERROR(__xludf.DUMMYFUNCTION("""COMPUTED_VALUE"""),"Design and Creative strategy in any company, Teaching in any of the institutes/colleges/online or offline, Build and develop a Team, An Artificial Intelligence Specialist / Talking to Robots")</f>
        <v>Design and Creative strategy in any company, Teaching in any of the institutes/colleges/online or offline, Build and develop a Team, An Artificial Intelligence Specialist / Talking to Robots</v>
      </c>
      <c r="O1336" s="1" t="str">
        <f>IFERROR(__xludf.DUMMYFUNCTION("""COMPUTED_VALUE"""),"Manager who sets goal and helps me achieve it")</f>
        <v>Manager who sets goal and helps me achieve it</v>
      </c>
      <c r="P1336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336" s="1" t="str">
        <f>IFERROR(__xludf.DUMMYFUNCTION("""COMPUTED_VALUE"""),"Yes, I Understand this is gonna happen everywhere")</f>
        <v>Yes, I Understand this is gonna happen everywhere</v>
      </c>
      <c r="R1336" s="1" t="str">
        <f>IFERROR(__xludf.DUMMYFUNCTION("""COMPUTED_VALUE"""),"This will be hard to do, but if it is the right company I would try")</f>
        <v>This will be hard to do, but if it is the right company I would try</v>
      </c>
      <c r="S1336" s="1"/>
    </row>
    <row r="1337">
      <c r="A1337" s="2">
        <f>IFERROR(__xludf.DUMMYFUNCTION("""COMPUTED_VALUE"""),45044.722852673614)</f>
        <v>45044.72285</v>
      </c>
      <c r="B1337" s="1" t="str">
        <f>IFERROR(__xludf.DUMMYFUNCTION("""COMPUTED_VALUE"""),"India")</f>
        <v>India</v>
      </c>
      <c r="C1337" s="1">
        <f>IFERROR(__xludf.DUMMYFUNCTION("""COMPUTED_VALUE"""),826004.0)</f>
        <v>826004</v>
      </c>
      <c r="D1337" s="1" t="str">
        <f>IFERROR(__xludf.DUMMYFUNCTION("""COMPUTED_VALUE"""),"Male")</f>
        <v>Male</v>
      </c>
      <c r="E1337" s="1" t="str">
        <f>IFERROR(__xludf.DUMMYFUNCTION("""COMPUTED_VALUE"""),"People who have changed the world for better")</f>
        <v>People who have changed the world for better</v>
      </c>
      <c r="F1337" s="1" t="str">
        <f>IFERROR(__xludf.DUMMYFUNCTION("""COMPUTED_VALUE"""),"No I would not be pursuing Higher Education outside of India")</f>
        <v>No I would not be pursuing Higher Education outside of India</v>
      </c>
      <c r="G1337" s="1" t="str">
        <f>IFERROR(__xludf.DUMMYFUNCTION("""COMPUTED_VALUE"""),"This will be hard to do, but if it is the right company I would try")</f>
        <v>This will be hard to do, but if it is the right company I would try</v>
      </c>
      <c r="H1337" s="1" t="str">
        <f>IFERROR(__xludf.DUMMYFUNCTION("""COMPUTED_VALUE"""),"Yes")</f>
        <v>Yes</v>
      </c>
      <c r="I1337" s="1" t="str">
        <f>IFERROR(__xludf.DUMMYFUNCTION("""COMPUTED_VALUE"""),"Will work for them")</f>
        <v>Will work for them</v>
      </c>
      <c r="J1337" s="1">
        <f>IFERROR(__xludf.DUMMYFUNCTION("""COMPUTED_VALUE"""),8.0)</f>
        <v>8</v>
      </c>
      <c r="K1337" s="1" t="str">
        <f>IFERROR(__xludf.DUMMYFUNCTION("""COMPUTED_VALUE"""),"Fully Remote with Options to travel as and when needed")</f>
        <v>Fully Remote with Options to travel as and when needed</v>
      </c>
      <c r="L1337" s="1" t="str">
        <f>IFERROR(__xludf.DUMMYFUNCTION("""COMPUTED_VALUE"""),"Employer who rewards learning and enables that environment")</f>
        <v>Employer who rewards learning and enables that environment</v>
      </c>
      <c r="M133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337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1337" s="1" t="str">
        <f>IFERROR(__xludf.DUMMYFUNCTION("""COMPUTED_VALUE"""),"Manager who explains what is expected, sets a goal and helps achieve it")</f>
        <v>Manager who explains what is expected, sets a goal and helps achieve it</v>
      </c>
      <c r="P1337" s="1" t="str">
        <f>IFERROR(__xludf.DUMMYFUNCTION("""COMPUTED_VALUE"""),"Work with 2 to 3 people in my team, Work with 5 to 6 people in my team")</f>
        <v>Work with 2 to 3 people in my team, Work with 5 to 6 people in my team</v>
      </c>
      <c r="Q1337" s="1" t="str">
        <f>IFERROR(__xludf.DUMMYFUNCTION("""COMPUTED_VALUE"""),"No")</f>
        <v>No</v>
      </c>
      <c r="R1337" s="1" t="str">
        <f>IFERROR(__xludf.DUMMYFUNCTION("""COMPUTED_VALUE"""),"No way")</f>
        <v>No way</v>
      </c>
      <c r="S1337" s="1"/>
    </row>
    <row r="1338">
      <c r="A1338" s="2">
        <f>IFERROR(__xludf.DUMMYFUNCTION("""COMPUTED_VALUE"""),45044.72571935185)</f>
        <v>45044.72572</v>
      </c>
      <c r="B1338" s="1" t="str">
        <f>IFERROR(__xludf.DUMMYFUNCTION("""COMPUTED_VALUE"""),"India")</f>
        <v>India</v>
      </c>
      <c r="C1338" s="1">
        <f>IFERROR(__xludf.DUMMYFUNCTION("""COMPUTED_VALUE"""),201002.0)</f>
        <v>201002</v>
      </c>
      <c r="D1338" s="1" t="str">
        <f>IFERROR(__xludf.DUMMYFUNCTION("""COMPUTED_VALUE"""),"Female")</f>
        <v>Female</v>
      </c>
      <c r="E1338" s="1" t="str">
        <f>IFERROR(__xludf.DUMMYFUNCTION("""COMPUTED_VALUE"""),"My Parents")</f>
        <v>My Parents</v>
      </c>
      <c r="F1338" s="1" t="str">
        <f>IFERROR(__xludf.DUMMYFUNCTION("""COMPUTED_VALUE"""),"Yes, I will earn and do that")</f>
        <v>Yes, I will earn and do that</v>
      </c>
      <c r="G1338" s="1" t="str">
        <f>IFERROR(__xludf.DUMMYFUNCTION("""COMPUTED_VALUE"""),"This will be hard to do, but if it is the right company I would try")</f>
        <v>This will be hard to do, but if it is the right company I would try</v>
      </c>
      <c r="H1338" s="1" t="str">
        <f>IFERROR(__xludf.DUMMYFUNCTION("""COMPUTED_VALUE"""),"No")</f>
        <v>No</v>
      </c>
      <c r="I1338" s="1" t="str">
        <f>IFERROR(__xludf.DUMMYFUNCTION("""COMPUTED_VALUE"""),"Will NOT work for them")</f>
        <v>Will NOT work for them</v>
      </c>
      <c r="J1338" s="1">
        <f>IFERROR(__xludf.DUMMYFUNCTION("""COMPUTED_VALUE"""),1.0)</f>
        <v>1</v>
      </c>
      <c r="K1338" s="1" t="str">
        <f>IFERROR(__xludf.DUMMYFUNCTION("""COMPUTED_VALUE"""),"Every Day Office Environment")</f>
        <v>Every Day Office Environment</v>
      </c>
      <c r="L13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3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38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38" s="1" t="str">
        <f>IFERROR(__xludf.DUMMYFUNCTION("""COMPUTED_VALUE"""),"Manager who explains what is expected, sets a goal and helps achieve it")</f>
        <v>Manager who explains what is expected, sets a goal and helps achieve it</v>
      </c>
      <c r="P133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338" s="1" t="str">
        <f>IFERROR(__xludf.DUMMYFUNCTION("""COMPUTED_VALUE"""),"I have NO other choice")</f>
        <v>I have NO other choice</v>
      </c>
      <c r="R1338" s="1" t="str">
        <f>IFERROR(__xludf.DUMMYFUNCTION("""COMPUTED_VALUE"""),"This will be hard to do, but if it is the right company I would try")</f>
        <v>This will be hard to do, but if it is the right company I would try</v>
      </c>
      <c r="S1338" s="1"/>
    </row>
    <row r="1339">
      <c r="A1339" s="2">
        <f>IFERROR(__xludf.DUMMYFUNCTION("""COMPUTED_VALUE"""),45044.72664689815)</f>
        <v>45044.72665</v>
      </c>
      <c r="B1339" s="1" t="str">
        <f>IFERROR(__xludf.DUMMYFUNCTION("""COMPUTED_VALUE"""),"India")</f>
        <v>India</v>
      </c>
      <c r="C1339" s="1">
        <f>IFERROR(__xludf.DUMMYFUNCTION("""COMPUTED_VALUE"""),600049.0)</f>
        <v>600049</v>
      </c>
      <c r="D1339" s="1" t="str">
        <f>IFERROR(__xludf.DUMMYFUNCTION("""COMPUTED_VALUE"""),"Female")</f>
        <v>Female</v>
      </c>
      <c r="E1339" s="1" t="str">
        <f>IFERROR(__xludf.DUMMYFUNCTION("""COMPUTED_VALUE"""),"Influencers who had successful careers")</f>
        <v>Influencers who had successful careers</v>
      </c>
      <c r="F1339" s="1" t="str">
        <f>IFERROR(__xludf.DUMMYFUNCTION("""COMPUTED_VALUE"""),"No, But if someone could bare the cost I will")</f>
        <v>No, But if someone could bare the cost I will</v>
      </c>
      <c r="G1339" s="1" t="str">
        <f>IFERROR(__xludf.DUMMYFUNCTION("""COMPUTED_VALUE"""),"This will be hard to do, but if it is the right company I would try")</f>
        <v>This will be hard to do, but if it is the right company I would try</v>
      </c>
      <c r="H1339" s="1" t="str">
        <f>IFERROR(__xludf.DUMMYFUNCTION("""COMPUTED_VALUE"""),"No")</f>
        <v>No</v>
      </c>
      <c r="I1339" s="1" t="str">
        <f>IFERROR(__xludf.DUMMYFUNCTION("""COMPUTED_VALUE"""),"Will NOT work for them")</f>
        <v>Will NOT work for them</v>
      </c>
      <c r="J1339" s="1">
        <f>IFERROR(__xludf.DUMMYFUNCTION("""COMPUTED_VALUE"""),1.0)</f>
        <v>1</v>
      </c>
      <c r="K1339" s="1" t="str">
        <f>IFERROR(__xludf.DUMMYFUNCTION("""COMPUTED_VALUE"""),"Hybrid Working Environment with less than 3 days a month at office")</f>
        <v>Hybrid Working Environment with less than 3 days a month at office</v>
      </c>
      <c r="L13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3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39" s="1" t="str">
        <f>IFERROR(__xludf.DUMMYFUNCTION("""COMPUTED_VALUE"""),"Design and Creative strategy in any company, Design and Develop amazing software, Look deeply into Data and generate insights, Entrepreneur or Start Up")</f>
        <v>Design and Creative strategy in any company, Design and Develop amazing software, Look deeply into Data and generate insights, Entrepreneur or Start Up</v>
      </c>
      <c r="O1339" s="1" t="str">
        <f>IFERROR(__xludf.DUMMYFUNCTION("""COMPUTED_VALUE"""),"Manager who explains what is expected, sets a goal and helps achieve it")</f>
        <v>Manager who explains what is expected, sets a goal and helps achieve it</v>
      </c>
      <c r="P1339" s="1" t="str">
        <f>IFERROR(__xludf.DUMMYFUNCTION("""COMPUTED_VALUE"""),"Work with 2 to 3 people in my team")</f>
        <v>Work with 2 to 3 people in my team</v>
      </c>
      <c r="Q1339" s="1" t="str">
        <f>IFERROR(__xludf.DUMMYFUNCTION("""COMPUTED_VALUE"""),"Yes, I Understand this is gonna happen everywhere")</f>
        <v>Yes, I Understand this is gonna happen everywhere</v>
      </c>
      <c r="R1339" s="1" t="str">
        <f>IFERROR(__xludf.DUMMYFUNCTION("""COMPUTED_VALUE"""),"No way")</f>
        <v>No way</v>
      </c>
      <c r="S1339" s="1"/>
    </row>
    <row r="1340">
      <c r="A1340" s="2">
        <f>IFERROR(__xludf.DUMMYFUNCTION("""COMPUTED_VALUE"""),45044.72912268518)</f>
        <v>45044.72912</v>
      </c>
      <c r="B1340" s="1" t="str">
        <f>IFERROR(__xludf.DUMMYFUNCTION("""COMPUTED_VALUE"""),"India")</f>
        <v>India</v>
      </c>
      <c r="C1340" s="1">
        <f>IFERROR(__xludf.DUMMYFUNCTION("""COMPUTED_VALUE"""),826001.0)</f>
        <v>826001</v>
      </c>
      <c r="D1340" s="1" t="str">
        <f>IFERROR(__xludf.DUMMYFUNCTION("""COMPUTED_VALUE"""),"Male")</f>
        <v>Male</v>
      </c>
      <c r="E1340" s="1" t="str">
        <f>IFERROR(__xludf.DUMMYFUNCTION("""COMPUTED_VALUE"""),"People who have changed the world for better")</f>
        <v>People who have changed the world for better</v>
      </c>
      <c r="F1340" s="1" t="str">
        <f>IFERROR(__xludf.DUMMYFUNCTION("""COMPUTED_VALUE"""),"Yes, I will earn and do that")</f>
        <v>Yes, I will earn and do that</v>
      </c>
      <c r="G1340" s="1" t="str">
        <f>IFERROR(__xludf.DUMMYFUNCTION("""COMPUTED_VALUE"""),"This will be hard to do, but if it is the right company I would try")</f>
        <v>This will be hard to do, but if it is the right company I would try</v>
      </c>
      <c r="H1340" s="1" t="str">
        <f>IFERROR(__xludf.DUMMYFUNCTION("""COMPUTED_VALUE"""),"No")</f>
        <v>No</v>
      </c>
      <c r="I1340" s="1" t="str">
        <f>IFERROR(__xludf.DUMMYFUNCTION("""COMPUTED_VALUE"""),"Will NOT work for them")</f>
        <v>Will NOT work for them</v>
      </c>
      <c r="J1340" s="1">
        <f>IFERROR(__xludf.DUMMYFUNCTION("""COMPUTED_VALUE"""),3.0)</f>
        <v>3</v>
      </c>
      <c r="K1340" s="1" t="str">
        <f>IFERROR(__xludf.DUMMYFUNCTION("""COMPUTED_VALUE"""),"Hybrid Working Environment with less than 3 days a month at office")</f>
        <v>Hybrid Working Environment with less than 3 days a month at office</v>
      </c>
      <c r="L13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0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340" s="1" t="str">
        <f>IFERROR(__xludf.DUMMYFUNCTION("""COMPUTED_VALUE"""),"Manager who sets goal and helps me achieve it")</f>
        <v>Manager who sets goal and helps me achieve it</v>
      </c>
      <c r="P134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340" s="1" t="str">
        <f>IFERROR(__xludf.DUMMYFUNCTION("""COMPUTED_VALUE"""),"Yes, I Understand this is gonna happen everywhere")</f>
        <v>Yes, I Understand this is gonna happen everywhere</v>
      </c>
      <c r="R1340" s="1" t="str">
        <f>IFERROR(__xludf.DUMMYFUNCTION("""COMPUTED_VALUE"""),"This will be hard to do, but if it is the right company I would try")</f>
        <v>This will be hard to do, but if it is the right company I would try</v>
      </c>
      <c r="S1340" s="1"/>
    </row>
    <row r="1341">
      <c r="A1341" s="2">
        <f>IFERROR(__xludf.DUMMYFUNCTION("""COMPUTED_VALUE"""),45044.73034408565)</f>
        <v>45044.73034</v>
      </c>
      <c r="B1341" s="1" t="str">
        <f>IFERROR(__xludf.DUMMYFUNCTION("""COMPUTED_VALUE"""),"India")</f>
        <v>India</v>
      </c>
      <c r="C1341" s="1">
        <f>IFERROR(__xludf.DUMMYFUNCTION("""COMPUTED_VALUE"""),492001.0)</f>
        <v>492001</v>
      </c>
      <c r="D1341" s="1" t="str">
        <f>IFERROR(__xludf.DUMMYFUNCTION("""COMPUTED_VALUE"""),"Male")</f>
        <v>Male</v>
      </c>
      <c r="E1341" s="1" t="str">
        <f>IFERROR(__xludf.DUMMYFUNCTION("""COMPUTED_VALUE"""),"People who have changed the world for better")</f>
        <v>People who have changed the world for better</v>
      </c>
      <c r="F1341" s="1" t="str">
        <f>IFERROR(__xludf.DUMMYFUNCTION("""COMPUTED_VALUE"""),"Yes, I will earn and do that")</f>
        <v>Yes, I will earn and do that</v>
      </c>
      <c r="G1341" s="1" t="str">
        <f>IFERROR(__xludf.DUMMYFUNCTION("""COMPUTED_VALUE"""),"This will be hard to do, but if it is the right company I would try")</f>
        <v>This will be hard to do, but if it is the right company I would try</v>
      </c>
      <c r="H1341" s="1" t="str">
        <f>IFERROR(__xludf.DUMMYFUNCTION("""COMPUTED_VALUE"""),"No")</f>
        <v>No</v>
      </c>
      <c r="I1341" s="1" t="str">
        <f>IFERROR(__xludf.DUMMYFUNCTION("""COMPUTED_VALUE"""),"Will NOT work for them")</f>
        <v>Will NOT work for them</v>
      </c>
      <c r="J1341" s="1">
        <f>IFERROR(__xludf.DUMMYFUNCTION("""COMPUTED_VALUE"""),8.0)</f>
        <v>8</v>
      </c>
      <c r="K1341" s="1" t="str">
        <f>IFERROR(__xludf.DUMMYFUNCTION("""COMPUTED_VALUE"""),"Fully Remote with Options to travel as and when needed")</f>
        <v>Fully Remote with Options to travel as and when needed</v>
      </c>
      <c r="L13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41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341" s="1" t="str">
        <f>IFERROR(__xludf.DUMMYFUNCTION("""COMPUTED_VALUE"""),"Manager who sets goal and helps me achieve it")</f>
        <v>Manager who sets goal and helps me achieve it</v>
      </c>
      <c r="P1341" s="1" t="str">
        <f>IFERROR(__xludf.DUMMYFUNCTION("""COMPUTED_VALUE"""),"Work with 5 to 6 people in my team")</f>
        <v>Work with 5 to 6 people in my team</v>
      </c>
      <c r="Q1341" s="1" t="str">
        <f>IFERROR(__xludf.DUMMYFUNCTION("""COMPUTED_VALUE"""),"Yes, I Understand this is gonna happen everywhere")</f>
        <v>Yes, I Understand this is gonna happen everywhere</v>
      </c>
      <c r="R1341" s="1" t="str">
        <f>IFERROR(__xludf.DUMMYFUNCTION("""COMPUTED_VALUE"""),"No way")</f>
        <v>No way</v>
      </c>
      <c r="S1341" s="1"/>
    </row>
    <row r="1342">
      <c r="A1342" s="2">
        <f>IFERROR(__xludf.DUMMYFUNCTION("""COMPUTED_VALUE"""),45044.7341403125)</f>
        <v>45044.73414</v>
      </c>
      <c r="B1342" s="1" t="str">
        <f>IFERROR(__xludf.DUMMYFUNCTION("""COMPUTED_VALUE"""),"India")</f>
        <v>India</v>
      </c>
      <c r="C1342" s="1">
        <f>IFERROR(__xludf.DUMMYFUNCTION("""COMPUTED_VALUE"""),560073.0)</f>
        <v>560073</v>
      </c>
      <c r="D1342" s="1" t="str">
        <f>IFERROR(__xludf.DUMMYFUNCTION("""COMPUTED_VALUE"""),"Male")</f>
        <v>Male</v>
      </c>
      <c r="E1342" s="1" t="str">
        <f>IFERROR(__xludf.DUMMYFUNCTION("""COMPUTED_VALUE"""),"Social Media like LinkedIn")</f>
        <v>Social Media like LinkedIn</v>
      </c>
      <c r="F1342" s="1" t="str">
        <f>IFERROR(__xludf.DUMMYFUNCTION("""COMPUTED_VALUE"""),"No I would not be pursuing Higher Education outside of India")</f>
        <v>No I would not be pursuing Higher Education outside of India</v>
      </c>
      <c r="G1342" s="1" t="str">
        <f>IFERROR(__xludf.DUMMYFUNCTION("""COMPUTED_VALUE"""),"Will work for 3 years or more")</f>
        <v>Will work for 3 years or more</v>
      </c>
      <c r="H1342" s="1" t="str">
        <f>IFERROR(__xludf.DUMMYFUNCTION("""COMPUTED_VALUE"""),"Yes")</f>
        <v>Yes</v>
      </c>
      <c r="I1342" s="1" t="str">
        <f>IFERROR(__xludf.DUMMYFUNCTION("""COMPUTED_VALUE"""),"Will work for them")</f>
        <v>Will work for them</v>
      </c>
      <c r="J1342" s="1">
        <f>IFERROR(__xludf.DUMMYFUNCTION("""COMPUTED_VALUE"""),6.0)</f>
        <v>6</v>
      </c>
      <c r="K1342" s="1" t="str">
        <f>IFERROR(__xludf.DUMMYFUNCTION("""COMPUTED_VALUE"""),"Hybrid Working Environment with less than 3 days a month at office")</f>
        <v>Hybrid Working Environment with less than 3 days a month at office</v>
      </c>
      <c r="L1342" s="1" t="str">
        <f>IFERROR(__xludf.DUMMYFUNCTION("""COMPUTED_VALUE"""),"Employer who rewards learning and enables that environment")</f>
        <v>Employer who rewards learning and enables that environment</v>
      </c>
      <c r="M1342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342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1342" s="1" t="str">
        <f>IFERROR(__xludf.DUMMYFUNCTION("""COMPUTED_VALUE"""),"Manager who explains what is expected, sets a goal and helps achieve it")</f>
        <v>Manager who explains what is expected, sets a goal and helps achieve it</v>
      </c>
      <c r="P1342" s="1" t="str">
        <f>IFERROR(__xludf.DUMMYFUNCTION("""COMPUTED_VALUE"""),"Work with more than 10 people in my team")</f>
        <v>Work with more than 10 people in my team</v>
      </c>
      <c r="Q1342" s="1" t="str">
        <f>IFERROR(__xludf.DUMMYFUNCTION("""COMPUTED_VALUE"""),"Yes")</f>
        <v>Yes</v>
      </c>
      <c r="R1342" s="1" t="str">
        <f>IFERROR(__xludf.DUMMYFUNCTION("""COMPUTED_VALUE"""),"Will work for 7 years or more")</f>
        <v>Will work for 7 years or more</v>
      </c>
      <c r="S1342" s="1"/>
    </row>
    <row r="1343">
      <c r="A1343" s="2">
        <f>IFERROR(__xludf.DUMMYFUNCTION("""COMPUTED_VALUE"""),45044.73593247685)</f>
        <v>45044.73593</v>
      </c>
      <c r="B1343" s="1" t="str">
        <f>IFERROR(__xludf.DUMMYFUNCTION("""COMPUTED_VALUE"""),"India")</f>
        <v>India</v>
      </c>
      <c r="C1343" s="1">
        <f>IFERROR(__xludf.DUMMYFUNCTION("""COMPUTED_VALUE"""),759001.0)</f>
        <v>759001</v>
      </c>
      <c r="D1343" s="1" t="str">
        <f>IFERROR(__xludf.DUMMYFUNCTION("""COMPUTED_VALUE"""),"Male")</f>
        <v>Male</v>
      </c>
      <c r="E1343" s="1" t="str">
        <f>IFERROR(__xludf.DUMMYFUNCTION("""COMPUTED_VALUE"""),"People who have changed the world for better")</f>
        <v>People who have changed the world for better</v>
      </c>
      <c r="F1343" s="1" t="str">
        <f>IFERROR(__xludf.DUMMYFUNCTION("""COMPUTED_VALUE"""),"No I would not be pursuing Higher Education outside of India")</f>
        <v>No I would not be pursuing Higher Education outside of India</v>
      </c>
      <c r="G1343" s="1" t="str">
        <f>IFERROR(__xludf.DUMMYFUNCTION("""COMPUTED_VALUE"""),"Will work for 3 years or more")</f>
        <v>Will work for 3 years or more</v>
      </c>
      <c r="H1343" s="1" t="str">
        <f>IFERROR(__xludf.DUMMYFUNCTION("""COMPUTED_VALUE"""),"No")</f>
        <v>No</v>
      </c>
      <c r="I1343" s="1" t="str">
        <f>IFERROR(__xludf.DUMMYFUNCTION("""COMPUTED_VALUE"""),"Will NOT work for them")</f>
        <v>Will NOT work for them</v>
      </c>
      <c r="J1343" s="1">
        <f>IFERROR(__xludf.DUMMYFUNCTION("""COMPUTED_VALUE"""),8.0)</f>
        <v>8</v>
      </c>
      <c r="K1343" s="1" t="str">
        <f>IFERROR(__xludf.DUMMYFUNCTION("""COMPUTED_VALUE"""),"Fully Remote with Options to travel as and when needed")</f>
        <v>Fully Remote with Options to travel as and when needed</v>
      </c>
      <c r="L1343" s="1" t="str">
        <f>IFERROR(__xludf.DUMMYFUNCTION("""COMPUTED_VALUE"""),"Employer who rewards learning and enables that environment")</f>
        <v>Employer who rewards learning and enables that environment</v>
      </c>
      <c r="M13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343" s="1" t="str">
        <f>IFERROR(__xludf.DUMMYFUNCTION("""COMPUTED_VALUE"""),"Manager who clearly describes what she/he needs")</f>
        <v>Manager who clearly describes what she/he needs</v>
      </c>
      <c r="P1343" s="1" t="str">
        <f>IFERROR(__xludf.DUMMYFUNCTION("""COMPUTED_VALUE"""),"Work alone")</f>
        <v>Work alone</v>
      </c>
      <c r="Q1343" s="1" t="str">
        <f>IFERROR(__xludf.DUMMYFUNCTION("""COMPUTED_VALUE"""),"Yes, I Understand this is gonna happen everywhere")</f>
        <v>Yes, I Understand this is gonna happen everywhere</v>
      </c>
      <c r="R1343" s="1" t="str">
        <f>IFERROR(__xludf.DUMMYFUNCTION("""COMPUTED_VALUE"""),"This will be hard to do, but if it is the right company I would try")</f>
        <v>This will be hard to do, but if it is the right company I would try</v>
      </c>
      <c r="S1343" s="1"/>
    </row>
    <row r="1344">
      <c r="A1344" s="2">
        <f>IFERROR(__xludf.DUMMYFUNCTION("""COMPUTED_VALUE"""),45044.73643548611)</f>
        <v>45044.73644</v>
      </c>
      <c r="B1344" s="1" t="str">
        <f>IFERROR(__xludf.DUMMYFUNCTION("""COMPUTED_VALUE"""),"India")</f>
        <v>India</v>
      </c>
      <c r="C1344" s="1">
        <f>IFERROR(__xludf.DUMMYFUNCTION("""COMPUTED_VALUE"""),505209.0)</f>
        <v>505209</v>
      </c>
      <c r="D1344" s="1" t="str">
        <f>IFERROR(__xludf.DUMMYFUNCTION("""COMPUTED_VALUE"""),"Male")</f>
        <v>Male</v>
      </c>
      <c r="E1344" s="1" t="str">
        <f>IFERROR(__xludf.DUMMYFUNCTION("""COMPUTED_VALUE"""),"My Parents")</f>
        <v>My Parents</v>
      </c>
      <c r="F1344" s="1" t="str">
        <f>IFERROR(__xludf.DUMMYFUNCTION("""COMPUTED_VALUE"""),"Yes, I will earn and do that")</f>
        <v>Yes, I will earn and do that</v>
      </c>
      <c r="G1344" s="1" t="str">
        <f>IFERROR(__xludf.DUMMYFUNCTION("""COMPUTED_VALUE"""),"This will be hard to do, but if it is the right company I would try")</f>
        <v>This will be hard to do, but if it is the right company I would try</v>
      </c>
      <c r="H1344" s="1" t="str">
        <f>IFERROR(__xludf.DUMMYFUNCTION("""COMPUTED_VALUE"""),"No")</f>
        <v>No</v>
      </c>
      <c r="I1344" s="1" t="str">
        <f>IFERROR(__xludf.DUMMYFUNCTION("""COMPUTED_VALUE"""),"Will NOT work for them")</f>
        <v>Will NOT work for them</v>
      </c>
      <c r="J1344" s="1">
        <f>IFERROR(__xludf.DUMMYFUNCTION("""COMPUTED_VALUE"""),5.0)</f>
        <v>5</v>
      </c>
      <c r="K1344" s="1" t="str">
        <f>IFERROR(__xludf.DUMMYFUNCTION("""COMPUTED_VALUE"""),"Fully Remote with Options to travel as and when needed")</f>
        <v>Fully Remote with Options to travel as and when needed</v>
      </c>
      <c r="L134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4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344" s="1" t="str">
        <f>IFERROR(__xludf.DUMMYFUNCTION("""COMPUTED_VALUE"""),"Teaching in any of the institutes/colleges/online or offline, Manage and drive End-to-End Projects or Products, Build and develop a Team, Become a content Creator in some platform")</f>
        <v>Teaching in any of the institutes/colleges/online or offline, Manage and drive End-to-End Projects or Products, Build and develop a Team, Become a content Creator in some platform</v>
      </c>
      <c r="O1344" s="1" t="str">
        <f>IFERROR(__xludf.DUMMYFUNCTION("""COMPUTED_VALUE"""),"Manager who sets goal and helps me achieve it")</f>
        <v>Manager who sets goal and helps me achieve it</v>
      </c>
      <c r="P1344" s="1" t="str">
        <f>IFERROR(__xludf.DUMMYFUNCTION("""COMPUTED_VALUE"""),"Work with 5 to 6 people in my team")</f>
        <v>Work with 5 to 6 people in my team</v>
      </c>
      <c r="Q1344" s="1" t="str">
        <f>IFERROR(__xludf.DUMMYFUNCTION("""COMPUTED_VALUE"""),"Yes, I Understand this is gonna happen everywhere")</f>
        <v>Yes, I Understand this is gonna happen everywhere</v>
      </c>
      <c r="R1344" s="1" t="str">
        <f>IFERROR(__xludf.DUMMYFUNCTION("""COMPUTED_VALUE"""),"This will be hard to do, but if it is the right company I would try")</f>
        <v>This will be hard to do, but if it is the right company I would try</v>
      </c>
      <c r="S1344" s="1"/>
    </row>
    <row r="1345">
      <c r="A1345" s="2">
        <f>IFERROR(__xludf.DUMMYFUNCTION("""COMPUTED_VALUE"""),45044.73857605324)</f>
        <v>45044.73858</v>
      </c>
      <c r="B1345" s="1" t="str">
        <f>IFERROR(__xludf.DUMMYFUNCTION("""COMPUTED_VALUE"""),"India")</f>
        <v>India</v>
      </c>
      <c r="C1345" s="1">
        <f>IFERROR(__xludf.DUMMYFUNCTION("""COMPUTED_VALUE"""),600005.0)</f>
        <v>600005</v>
      </c>
      <c r="D1345" s="1" t="str">
        <f>IFERROR(__xludf.DUMMYFUNCTION("""COMPUTED_VALUE"""),"Male")</f>
        <v>Male</v>
      </c>
      <c r="E1345" s="1" t="str">
        <f>IFERROR(__xludf.DUMMYFUNCTION("""COMPUTED_VALUE"""),"My Parents")</f>
        <v>My Parents</v>
      </c>
      <c r="F1345" s="1" t="str">
        <f>IFERROR(__xludf.DUMMYFUNCTION("""COMPUTED_VALUE"""),"No I would not be pursuing Higher Education outside of India")</f>
        <v>No I would not be pursuing Higher Education outside of India</v>
      </c>
      <c r="G1345" s="1" t="str">
        <f>IFERROR(__xludf.DUMMYFUNCTION("""COMPUTED_VALUE"""),"Will work for 3 years or more")</f>
        <v>Will work for 3 years or more</v>
      </c>
      <c r="H1345" s="1" t="str">
        <f>IFERROR(__xludf.DUMMYFUNCTION("""COMPUTED_VALUE"""),"No")</f>
        <v>No</v>
      </c>
      <c r="I1345" s="1" t="str">
        <f>IFERROR(__xludf.DUMMYFUNCTION("""COMPUTED_VALUE"""),"Will NOT work for them")</f>
        <v>Will NOT work for them</v>
      </c>
      <c r="J1345" s="1">
        <f>IFERROR(__xludf.DUMMYFUNCTION("""COMPUTED_VALUE"""),1.0)</f>
        <v>1</v>
      </c>
      <c r="K1345" s="1" t="str">
        <f>IFERROR(__xludf.DUMMYFUNCTION("""COMPUTED_VALUE"""),"Every Day Office Environment")</f>
        <v>Every Day Office Environment</v>
      </c>
      <c r="L1345" s="1" t="str">
        <f>IFERROR(__xludf.DUMMYFUNCTION("""COMPUTED_VALUE"""),"Employer who appreciates learning and enables that environment")</f>
        <v>Employer who appreciates learning and enables that environment</v>
      </c>
      <c r="M134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45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1345" s="1" t="str">
        <f>IFERROR(__xludf.DUMMYFUNCTION("""COMPUTED_VALUE"""),"Manager who clearly describes what she/he needs")</f>
        <v>Manager who clearly describes what she/he needs</v>
      </c>
      <c r="P1345" s="1" t="str">
        <f>IFERROR(__xludf.DUMMYFUNCTION("""COMPUTED_VALUE"""),"Work with more than 10 people in my team")</f>
        <v>Work with more than 10 people in my team</v>
      </c>
      <c r="Q1345" s="1" t="str">
        <f>IFERROR(__xludf.DUMMYFUNCTION("""COMPUTED_VALUE"""),"No")</f>
        <v>No</v>
      </c>
      <c r="R1345" s="1" t="str">
        <f>IFERROR(__xludf.DUMMYFUNCTION("""COMPUTED_VALUE"""),"This will be hard to do, but if it is the right company I would try")</f>
        <v>This will be hard to do, but if it is the right company I would try</v>
      </c>
      <c r="S1345" s="1"/>
    </row>
    <row r="1346">
      <c r="A1346" s="2">
        <f>IFERROR(__xludf.DUMMYFUNCTION("""COMPUTED_VALUE"""),45044.73972482639)</f>
        <v>45044.73972</v>
      </c>
      <c r="B1346" s="1" t="str">
        <f>IFERROR(__xludf.DUMMYFUNCTION("""COMPUTED_VALUE"""),"India")</f>
        <v>India</v>
      </c>
      <c r="C1346" s="1">
        <f>IFERROR(__xludf.DUMMYFUNCTION("""COMPUTED_VALUE"""),607001.0)</f>
        <v>607001</v>
      </c>
      <c r="D1346" s="1" t="str">
        <f>IFERROR(__xludf.DUMMYFUNCTION("""COMPUTED_VALUE"""),"Male")</f>
        <v>Male</v>
      </c>
      <c r="E1346" s="1" t="str">
        <f>IFERROR(__xludf.DUMMYFUNCTION("""COMPUTED_VALUE"""),"People who have changed the world for better")</f>
        <v>People who have changed the world for better</v>
      </c>
      <c r="F1346" s="1" t="str">
        <f>IFERROR(__xludf.DUMMYFUNCTION("""COMPUTED_VALUE"""),"Yes, I will earn and do that")</f>
        <v>Yes, I will earn and do that</v>
      </c>
      <c r="G1346" s="1" t="str">
        <f>IFERROR(__xludf.DUMMYFUNCTION("""COMPUTED_VALUE"""),"This will be hard to do, but if it is the right company I would try")</f>
        <v>This will be hard to do, but if it is the right company I would try</v>
      </c>
      <c r="H1346" s="1" t="str">
        <f>IFERROR(__xludf.DUMMYFUNCTION("""COMPUTED_VALUE"""),"No")</f>
        <v>No</v>
      </c>
      <c r="I1346" s="1" t="str">
        <f>IFERROR(__xludf.DUMMYFUNCTION("""COMPUTED_VALUE"""),"Will NOT work for them")</f>
        <v>Will NOT work for them</v>
      </c>
      <c r="J1346" s="1">
        <f>IFERROR(__xludf.DUMMYFUNCTION("""COMPUTED_VALUE"""),5.0)</f>
        <v>5</v>
      </c>
      <c r="K1346" s="1" t="str">
        <f>IFERROR(__xludf.DUMMYFUNCTION("""COMPUTED_VALUE"""),"Fully Remote with Options to travel as and when needed")</f>
        <v>Fully Remote with Options to travel as and when needed</v>
      </c>
      <c r="L13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6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1346" s="1" t="str">
        <f>IFERROR(__xludf.DUMMYFUNCTION("""COMPUTED_VALUE"""),"Manager who explains what is expected, sets a goal and helps achieve it")</f>
        <v>Manager who explains what is expected, sets a goal and helps achieve it</v>
      </c>
      <c r="P1346" s="1" t="str">
        <f>IFERROR(__xludf.DUMMYFUNCTION("""COMPUTED_VALUE"""),"Work with more than 10 people in my team")</f>
        <v>Work with more than 10 people in my team</v>
      </c>
      <c r="Q1346" s="1" t="str">
        <f>IFERROR(__xludf.DUMMYFUNCTION("""COMPUTED_VALUE"""),"Yes, I Understand this is gonna happen everywhere")</f>
        <v>Yes, I Understand this is gonna happen everywhere</v>
      </c>
      <c r="R1346" s="1" t="str">
        <f>IFERROR(__xludf.DUMMYFUNCTION("""COMPUTED_VALUE"""),"This will be hard to do, but if it is the right company I would try")</f>
        <v>This will be hard to do, but if it is the right company I would try</v>
      </c>
      <c r="S1346" s="1"/>
    </row>
    <row r="1347">
      <c r="A1347" s="2">
        <f>IFERROR(__xludf.DUMMYFUNCTION("""COMPUTED_VALUE"""),45044.74160902778)</f>
        <v>45044.74161</v>
      </c>
      <c r="B1347" s="1" t="str">
        <f>IFERROR(__xludf.DUMMYFUNCTION("""COMPUTED_VALUE"""),"India")</f>
        <v>India</v>
      </c>
      <c r="C1347" s="1">
        <f>IFERROR(__xludf.DUMMYFUNCTION("""COMPUTED_VALUE"""),560096.0)</f>
        <v>560096</v>
      </c>
      <c r="D1347" s="1" t="str">
        <f>IFERROR(__xludf.DUMMYFUNCTION("""COMPUTED_VALUE"""),"Male")</f>
        <v>Male</v>
      </c>
      <c r="E1347" s="1" t="str">
        <f>IFERROR(__xludf.DUMMYFUNCTION("""COMPUTED_VALUE"""),"Influencers who had successful careers")</f>
        <v>Influencers who had successful careers</v>
      </c>
      <c r="F1347" s="1" t="str">
        <f>IFERROR(__xludf.DUMMYFUNCTION("""COMPUTED_VALUE"""),"No, But if someone could bare the cost I will")</f>
        <v>No, But if someone could bare the cost I will</v>
      </c>
      <c r="G1347" s="1" t="str">
        <f>IFERROR(__xludf.DUMMYFUNCTION("""COMPUTED_VALUE"""),"No way")</f>
        <v>No way</v>
      </c>
      <c r="H1347" s="1" t="str">
        <f>IFERROR(__xludf.DUMMYFUNCTION("""COMPUTED_VALUE"""),"Yes")</f>
        <v>Yes</v>
      </c>
      <c r="I1347" s="1" t="str">
        <f>IFERROR(__xludf.DUMMYFUNCTION("""COMPUTED_VALUE"""),"Will work for them")</f>
        <v>Will work for them</v>
      </c>
      <c r="J1347" s="1">
        <f>IFERROR(__xludf.DUMMYFUNCTION("""COMPUTED_VALUE"""),7.0)</f>
        <v>7</v>
      </c>
      <c r="K1347" s="1" t="str">
        <f>IFERROR(__xludf.DUMMYFUNCTION("""COMPUTED_VALUE"""),"Hybrid Working Environment with less than 3 days a month at office")</f>
        <v>Hybrid Working Environment with less than 3 days a month at office</v>
      </c>
      <c r="L13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7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347" s="1" t="str">
        <f>IFERROR(__xludf.DUMMYFUNCTION("""COMPUTED_VALUE"""),"Design and Creative strategy in any company, Become a content Creator in some platform, Entrepreneur or Start Up, An Artificial Intelligence Specialist / Talking to Robots")</f>
        <v>Design and Creative strategy in any company, Become a content Creator in some platform, Entrepreneur or Start Up, An Artificial Intelligence Specialist / Talking to Robots</v>
      </c>
      <c r="O1347" s="1" t="str">
        <f>IFERROR(__xludf.DUMMYFUNCTION("""COMPUTED_VALUE"""),"Manager who sets goal and helps me achieve it")</f>
        <v>Manager who sets goal and helps me achieve it</v>
      </c>
      <c r="P134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347" s="1" t="str">
        <f>IFERROR(__xludf.DUMMYFUNCTION("""COMPUTED_VALUE"""),"Yes")</f>
        <v>Yes</v>
      </c>
      <c r="R1347" s="1" t="str">
        <f>IFERROR(__xludf.DUMMYFUNCTION("""COMPUTED_VALUE"""),"No way")</f>
        <v>No way</v>
      </c>
      <c r="S1347" s="1"/>
    </row>
    <row r="1348">
      <c r="A1348" s="2">
        <f>IFERROR(__xludf.DUMMYFUNCTION("""COMPUTED_VALUE"""),45044.74292626158)</f>
        <v>45044.74293</v>
      </c>
      <c r="B1348" s="1" t="str">
        <f>IFERROR(__xludf.DUMMYFUNCTION("""COMPUTED_VALUE"""),"India")</f>
        <v>India</v>
      </c>
      <c r="C1348" s="1">
        <f>IFERROR(__xludf.DUMMYFUNCTION("""COMPUTED_VALUE"""),500013.0)</f>
        <v>500013</v>
      </c>
      <c r="D1348" s="1" t="str">
        <f>IFERROR(__xludf.DUMMYFUNCTION("""COMPUTED_VALUE"""),"Female")</f>
        <v>Female</v>
      </c>
      <c r="E1348" s="1" t="str">
        <f>IFERROR(__xludf.DUMMYFUNCTION("""COMPUTED_VALUE"""),"Influencers who had successful careers")</f>
        <v>Influencers who had successful careers</v>
      </c>
      <c r="F1348" s="1" t="str">
        <f>IFERROR(__xludf.DUMMYFUNCTION("""COMPUTED_VALUE"""),"No I would not be pursuing Higher Education outside of India")</f>
        <v>No I would not be pursuing Higher Education outside of India</v>
      </c>
      <c r="G1348" s="1" t="str">
        <f>IFERROR(__xludf.DUMMYFUNCTION("""COMPUTED_VALUE"""),"This will be hard to do, but if it is the right company I would try")</f>
        <v>This will be hard to do, but if it is the right company I would try</v>
      </c>
      <c r="H1348" s="1" t="str">
        <f>IFERROR(__xludf.DUMMYFUNCTION("""COMPUTED_VALUE"""),"No")</f>
        <v>No</v>
      </c>
      <c r="I1348" s="1" t="str">
        <f>IFERROR(__xludf.DUMMYFUNCTION("""COMPUTED_VALUE"""),"Will NOT work for them")</f>
        <v>Will NOT work for them</v>
      </c>
      <c r="J1348" s="1">
        <f>IFERROR(__xludf.DUMMYFUNCTION("""COMPUTED_VALUE"""),8.0)</f>
        <v>8</v>
      </c>
      <c r="K1348" s="1" t="str">
        <f>IFERROR(__xludf.DUMMYFUNCTION("""COMPUTED_VALUE"""),"Fully Remote with No option to visit offices")</f>
        <v>Fully Remote with No option to visit offices</v>
      </c>
      <c r="L1348" s="1" t="str">
        <f>IFERROR(__xludf.DUMMYFUNCTION("""COMPUTED_VALUE"""),"Employer who appreciates learning and enables that environment")</f>
        <v>Employer who appreciates learning and enables that environment</v>
      </c>
      <c r="M134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8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1348" s="1" t="str">
        <f>IFERROR(__xludf.DUMMYFUNCTION("""COMPUTED_VALUE"""),"Manager who sets goal and helps me achieve it")</f>
        <v>Manager who sets goal and helps me achieve it</v>
      </c>
      <c r="P1348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1348" s="1" t="str">
        <f>IFERROR(__xludf.DUMMYFUNCTION("""COMPUTED_VALUE"""),"Yes, I Understand this is gonna happen everywhere")</f>
        <v>Yes, I Understand this is gonna happen everywhere</v>
      </c>
      <c r="R1348" s="1" t="str">
        <f>IFERROR(__xludf.DUMMYFUNCTION("""COMPUTED_VALUE"""),"No way")</f>
        <v>No way</v>
      </c>
      <c r="S1348" s="1"/>
    </row>
    <row r="1349">
      <c r="A1349" s="2">
        <f>IFERROR(__xludf.DUMMYFUNCTION("""COMPUTED_VALUE"""),45044.74320671296)</f>
        <v>45044.74321</v>
      </c>
      <c r="B1349" s="1" t="str">
        <f>IFERROR(__xludf.DUMMYFUNCTION("""COMPUTED_VALUE"""),"India")</f>
        <v>India</v>
      </c>
      <c r="C1349" s="1">
        <f>IFERROR(__xludf.DUMMYFUNCTION("""COMPUTED_VALUE"""),765002.0)</f>
        <v>765002</v>
      </c>
      <c r="D1349" s="1" t="str">
        <f>IFERROR(__xludf.DUMMYFUNCTION("""COMPUTED_VALUE"""),"Male")</f>
        <v>Male</v>
      </c>
      <c r="E1349" s="1" t="str">
        <f>IFERROR(__xludf.DUMMYFUNCTION("""COMPUTED_VALUE"""),"People who have changed the world for better")</f>
        <v>People who have changed the world for better</v>
      </c>
      <c r="F1349" s="1" t="str">
        <f>IFERROR(__xludf.DUMMYFUNCTION("""COMPUTED_VALUE"""),"No I would not be pursuing Higher Education outside of India")</f>
        <v>No I would not be pursuing Higher Education outside of India</v>
      </c>
      <c r="G1349" s="1" t="str">
        <f>IFERROR(__xludf.DUMMYFUNCTION("""COMPUTED_VALUE"""),"This will be hard to do, but if it is the right company I would try")</f>
        <v>This will be hard to do, but if it is the right company I would try</v>
      </c>
      <c r="H1349" s="1" t="str">
        <f>IFERROR(__xludf.DUMMYFUNCTION("""COMPUTED_VALUE"""),"No")</f>
        <v>No</v>
      </c>
      <c r="I1349" s="1" t="str">
        <f>IFERROR(__xludf.DUMMYFUNCTION("""COMPUTED_VALUE"""),"Will NOT work for them")</f>
        <v>Will NOT work for them</v>
      </c>
      <c r="J1349" s="1">
        <f>IFERROR(__xludf.DUMMYFUNCTION("""COMPUTED_VALUE"""),4.0)</f>
        <v>4</v>
      </c>
      <c r="K1349" s="1" t="str">
        <f>IFERROR(__xludf.DUMMYFUNCTION("""COMPUTED_VALUE"""),"Hybrid Working Environment with more than 15 days a month at office")</f>
        <v>Hybrid Working Environment with more than 15 days a month at office</v>
      </c>
      <c r="L13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9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49" s="1" t="str">
        <f>IFERROR(__xludf.DUMMYFUNCTION("""COMPUTED_VALUE"""),"Manager who explains what is expected, sets a goal and helps achieve it")</f>
        <v>Manager who explains what is expected, sets a goal and helps achieve it</v>
      </c>
      <c r="P1349" s="1" t="str">
        <f>IFERROR(__xludf.DUMMYFUNCTION("""COMPUTED_VALUE"""),"Work with 5 to 6 people in my team")</f>
        <v>Work with 5 to 6 people in my team</v>
      </c>
      <c r="Q1349" s="1" t="str">
        <f>IFERROR(__xludf.DUMMYFUNCTION("""COMPUTED_VALUE"""),"No")</f>
        <v>No</v>
      </c>
      <c r="R1349" s="1" t="str">
        <f>IFERROR(__xludf.DUMMYFUNCTION("""COMPUTED_VALUE"""),"This will be hard to do, but if it is the right company I would try")</f>
        <v>This will be hard to do, but if it is the right company I would try</v>
      </c>
      <c r="S1349" s="1"/>
    </row>
    <row r="1350">
      <c r="A1350" s="2">
        <f>IFERROR(__xludf.DUMMYFUNCTION("""COMPUTED_VALUE"""),45044.744668506944)</f>
        <v>45044.74467</v>
      </c>
      <c r="B1350" s="1" t="str">
        <f>IFERROR(__xludf.DUMMYFUNCTION("""COMPUTED_VALUE"""),"India")</f>
        <v>India</v>
      </c>
      <c r="C1350" s="1">
        <f>IFERROR(__xludf.DUMMYFUNCTION("""COMPUTED_VALUE"""),505209.0)</f>
        <v>505209</v>
      </c>
      <c r="D1350" s="1" t="str">
        <f>IFERROR(__xludf.DUMMYFUNCTION("""COMPUTED_VALUE"""),"Female")</f>
        <v>Female</v>
      </c>
      <c r="E1350" s="1" t="str">
        <f>IFERROR(__xludf.DUMMYFUNCTION("""COMPUTED_VALUE"""),"People who have changed the world for better")</f>
        <v>People who have changed the world for better</v>
      </c>
      <c r="F1350" s="1" t="str">
        <f>IFERROR(__xludf.DUMMYFUNCTION("""COMPUTED_VALUE"""),"Yes, I will earn and do that")</f>
        <v>Yes, I will earn and do that</v>
      </c>
      <c r="G1350" s="1" t="str">
        <f>IFERROR(__xludf.DUMMYFUNCTION("""COMPUTED_VALUE"""),"This will be hard to do, but if it is the right company I would try")</f>
        <v>This will be hard to do, but if it is the right company I would try</v>
      </c>
      <c r="H1350" s="1" t="str">
        <f>IFERROR(__xludf.DUMMYFUNCTION("""COMPUTED_VALUE"""),"No")</f>
        <v>No</v>
      </c>
      <c r="I1350" s="1" t="str">
        <f>IFERROR(__xludf.DUMMYFUNCTION("""COMPUTED_VALUE"""),"Will work for them")</f>
        <v>Will work for them</v>
      </c>
      <c r="J1350" s="1">
        <f>IFERROR(__xludf.DUMMYFUNCTION("""COMPUTED_VALUE"""),5.0)</f>
        <v>5</v>
      </c>
      <c r="K1350" s="1" t="str">
        <f>IFERROR(__xludf.DUMMYFUNCTION("""COMPUTED_VALUE"""),"Fully Remote with Options to travel as and when needed")</f>
        <v>Fully Remote with Options to travel as and when needed</v>
      </c>
      <c r="L13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50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1350" s="1" t="str">
        <f>IFERROR(__xludf.DUMMYFUNCTION("""COMPUTED_VALUE"""),"Manager who explains what is expected, sets a goal and helps achieve it")</f>
        <v>Manager who explains what is expected, sets a goal and helps achieve it</v>
      </c>
      <c r="P1350" s="1" t="str">
        <f>IFERROR(__xludf.DUMMYFUNCTION("""COMPUTED_VALUE"""),"Work with 5 to 6 people in my team")</f>
        <v>Work with 5 to 6 people in my team</v>
      </c>
      <c r="Q1350" s="1" t="str">
        <f>IFERROR(__xludf.DUMMYFUNCTION("""COMPUTED_VALUE"""),"Yes, I Understand this is gonna happen everywhere")</f>
        <v>Yes, I Understand this is gonna happen everywhere</v>
      </c>
      <c r="R1350" s="1" t="str">
        <f>IFERROR(__xludf.DUMMYFUNCTION("""COMPUTED_VALUE"""),"This will be hard to do, but if it is the right company I would try")</f>
        <v>This will be hard to do, but if it is the right company I would try</v>
      </c>
      <c r="S1350" s="1"/>
    </row>
    <row r="1351">
      <c r="A1351" s="2">
        <f>IFERROR(__xludf.DUMMYFUNCTION("""COMPUTED_VALUE"""),45044.74576119213)</f>
        <v>45044.74576</v>
      </c>
      <c r="B1351" s="1" t="str">
        <f>IFERROR(__xludf.DUMMYFUNCTION("""COMPUTED_VALUE"""),"India")</f>
        <v>India</v>
      </c>
      <c r="C1351" s="1">
        <f>IFERROR(__xludf.DUMMYFUNCTION("""COMPUTED_VALUE"""),560107.0)</f>
        <v>560107</v>
      </c>
      <c r="D1351" s="1" t="str">
        <f>IFERROR(__xludf.DUMMYFUNCTION("""COMPUTED_VALUE"""),"Male")</f>
        <v>Male</v>
      </c>
      <c r="E1351" s="1" t="str">
        <f>IFERROR(__xludf.DUMMYFUNCTION("""COMPUTED_VALUE"""),"People from my circle, but not family members")</f>
        <v>People from my circle, but not family members</v>
      </c>
      <c r="F1351" s="1" t="str">
        <f>IFERROR(__xludf.DUMMYFUNCTION("""COMPUTED_VALUE"""),"Yes, I will earn and do that")</f>
        <v>Yes, I will earn and do that</v>
      </c>
      <c r="G1351" s="1" t="str">
        <f>IFERROR(__xludf.DUMMYFUNCTION("""COMPUTED_VALUE"""),"This will be hard to do, but if it is the right company I would try")</f>
        <v>This will be hard to do, but if it is the right company I would try</v>
      </c>
      <c r="H1351" s="1" t="str">
        <f>IFERROR(__xludf.DUMMYFUNCTION("""COMPUTED_VALUE"""),"No")</f>
        <v>No</v>
      </c>
      <c r="I1351" s="1" t="str">
        <f>IFERROR(__xludf.DUMMYFUNCTION("""COMPUTED_VALUE"""),"Will NOT work for them")</f>
        <v>Will NOT work for them</v>
      </c>
      <c r="J1351" s="1">
        <f>IFERROR(__xludf.DUMMYFUNCTION("""COMPUTED_VALUE"""),2.0)</f>
        <v>2</v>
      </c>
      <c r="K1351" s="1" t="str">
        <f>IFERROR(__xludf.DUMMYFUNCTION("""COMPUTED_VALUE"""),"Hybrid Working Environment with more than 15 days a month at office")</f>
        <v>Hybrid Working Environment with more than 15 days a month at office</v>
      </c>
      <c r="L13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51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351" s="1" t="str">
        <f>IFERROR(__xludf.DUMMYFUNCTION("""COMPUTED_VALUE"""),"Manager who explains what is expected, sets a goal and helps achieve it")</f>
        <v>Manager who explains what is expected, sets a goal and helps achieve it</v>
      </c>
      <c r="P1351" s="1" t="str">
        <f>IFERROR(__xludf.DUMMYFUNCTION("""COMPUTED_VALUE"""),"Work with 5 to 6 people in my team")</f>
        <v>Work with 5 to 6 people in my team</v>
      </c>
      <c r="Q1351" s="1" t="str">
        <f>IFERROR(__xludf.DUMMYFUNCTION("""COMPUTED_VALUE"""),"Yes, I Understand this is gonna happen everywhere")</f>
        <v>Yes, I Understand this is gonna happen everywhere</v>
      </c>
      <c r="R1351" s="1" t="str">
        <f>IFERROR(__xludf.DUMMYFUNCTION("""COMPUTED_VALUE"""),"This will be hard to do, but if it is the right company I would try")</f>
        <v>This will be hard to do, but if it is the right company I would try</v>
      </c>
      <c r="S1351" s="1"/>
    </row>
    <row r="1352">
      <c r="A1352" s="2">
        <f>IFERROR(__xludf.DUMMYFUNCTION("""COMPUTED_VALUE"""),45044.74580259259)</f>
        <v>45044.7458</v>
      </c>
      <c r="B1352" s="1" t="str">
        <f>IFERROR(__xludf.DUMMYFUNCTION("""COMPUTED_VALUE"""),"India")</f>
        <v>India</v>
      </c>
      <c r="C1352" s="1">
        <f>IFERROR(__xludf.DUMMYFUNCTION("""COMPUTED_VALUE"""),505122.0)</f>
        <v>505122</v>
      </c>
      <c r="D1352" s="1" t="str">
        <f>IFERROR(__xludf.DUMMYFUNCTION("""COMPUTED_VALUE"""),"Male")</f>
        <v>Male</v>
      </c>
      <c r="E1352" s="1" t="str">
        <f>IFERROR(__xludf.DUMMYFUNCTION("""COMPUTED_VALUE"""),"People who have changed the world for better")</f>
        <v>People who have changed the world for better</v>
      </c>
      <c r="F1352" s="1" t="str">
        <f>IFERROR(__xludf.DUMMYFUNCTION("""COMPUTED_VALUE"""),"No I would not be pursuing Higher Education outside of India")</f>
        <v>No I would not be pursuing Higher Education outside of India</v>
      </c>
      <c r="G1352" s="1" t="str">
        <f>IFERROR(__xludf.DUMMYFUNCTION("""COMPUTED_VALUE"""),"Will work for 3 years or more")</f>
        <v>Will work for 3 years or more</v>
      </c>
      <c r="H1352" s="1" t="str">
        <f>IFERROR(__xludf.DUMMYFUNCTION("""COMPUTED_VALUE"""),"No")</f>
        <v>No</v>
      </c>
      <c r="I1352" s="1" t="str">
        <f>IFERROR(__xludf.DUMMYFUNCTION("""COMPUTED_VALUE"""),"Will NOT work for them")</f>
        <v>Will NOT work for them</v>
      </c>
      <c r="J1352" s="1">
        <f>IFERROR(__xludf.DUMMYFUNCTION("""COMPUTED_VALUE"""),5.0)</f>
        <v>5</v>
      </c>
      <c r="K1352" s="1" t="str">
        <f>IFERROR(__xludf.DUMMYFUNCTION("""COMPUTED_VALUE"""),"Fully Remote with Options to travel as and when needed")</f>
        <v>Fully Remote with Options to travel as and when needed</v>
      </c>
      <c r="L13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52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1352" s="1" t="str">
        <f>IFERROR(__xludf.DUMMYFUNCTION("""COMPUTED_VALUE"""),"Manager who explains what is expected, sets a goal and helps achieve it")</f>
        <v>Manager who explains what is expected, sets a goal and helps achieve it</v>
      </c>
      <c r="P1352" s="1" t="str">
        <f>IFERROR(__xludf.DUMMYFUNCTION("""COMPUTED_VALUE"""),"Work with 2 to 3 people in my team")</f>
        <v>Work with 2 to 3 people in my team</v>
      </c>
      <c r="Q1352" s="1" t="str">
        <f>IFERROR(__xludf.DUMMYFUNCTION("""COMPUTED_VALUE"""),"Yes")</f>
        <v>Yes</v>
      </c>
      <c r="R1352" s="1" t="str">
        <f>IFERROR(__xludf.DUMMYFUNCTION("""COMPUTED_VALUE"""),"This will be hard to do, but if it is the right company I would try")</f>
        <v>This will be hard to do, but if it is the right company I would try</v>
      </c>
      <c r="S1352" s="1"/>
    </row>
    <row r="1353">
      <c r="A1353" s="2">
        <f>IFERROR(__xludf.DUMMYFUNCTION("""COMPUTED_VALUE"""),45044.74813421296)</f>
        <v>45044.74813</v>
      </c>
      <c r="B1353" s="1" t="str">
        <f>IFERROR(__xludf.DUMMYFUNCTION("""COMPUTED_VALUE"""),"India")</f>
        <v>India</v>
      </c>
      <c r="C1353" s="1">
        <f>IFERROR(__xludf.DUMMYFUNCTION("""COMPUTED_VALUE"""),763002.0)</f>
        <v>763002</v>
      </c>
      <c r="D1353" s="1" t="str">
        <f>IFERROR(__xludf.DUMMYFUNCTION("""COMPUTED_VALUE"""),"Female")</f>
        <v>Female</v>
      </c>
      <c r="E1353" s="1" t="str">
        <f>IFERROR(__xludf.DUMMYFUNCTION("""COMPUTED_VALUE"""),"My Parents")</f>
        <v>My Parents</v>
      </c>
      <c r="F1353" s="1" t="str">
        <f>IFERROR(__xludf.DUMMYFUNCTION("""COMPUTED_VALUE"""),"Yes, I will earn and do that")</f>
        <v>Yes, I will earn and do that</v>
      </c>
      <c r="G1353" s="1" t="str">
        <f>IFERROR(__xludf.DUMMYFUNCTION("""COMPUTED_VALUE"""),"Will work for 3 years or more")</f>
        <v>Will work for 3 years or more</v>
      </c>
      <c r="H1353" s="1" t="str">
        <f>IFERROR(__xludf.DUMMYFUNCTION("""COMPUTED_VALUE"""),"No")</f>
        <v>No</v>
      </c>
      <c r="I1353" s="1" t="str">
        <f>IFERROR(__xludf.DUMMYFUNCTION("""COMPUTED_VALUE"""),"Will NOT work for them")</f>
        <v>Will NOT work for them</v>
      </c>
      <c r="J1353" s="1">
        <f>IFERROR(__xludf.DUMMYFUNCTION("""COMPUTED_VALUE"""),7.0)</f>
        <v>7</v>
      </c>
      <c r="K1353" s="1" t="str">
        <f>IFERROR(__xludf.DUMMYFUNCTION("""COMPUTED_VALUE"""),"Fully Remote with No option to visit offices")</f>
        <v>Fully Remote with No option to visit offices</v>
      </c>
      <c r="L1353" s="1" t="str">
        <f>IFERROR(__xludf.DUMMYFUNCTION("""COMPUTED_VALUE"""),"Employer who appreciates learning and enables that environment")</f>
        <v>Employer who appreciates learning and enables that environment</v>
      </c>
      <c r="M135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53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1353" s="1" t="str">
        <f>IFERROR(__xludf.DUMMYFUNCTION("""COMPUTED_VALUE"""),"Manager who sets targets and expects me to achieve it")</f>
        <v>Manager who sets targets and expects me to achieve it</v>
      </c>
      <c r="P1353" s="1" t="str">
        <f>IFERROR(__xludf.DUMMYFUNCTION("""COMPUTED_VALUE"""),"Work with 5 to 6 people in my team")</f>
        <v>Work with 5 to 6 people in my team</v>
      </c>
      <c r="Q1353" s="1" t="str">
        <f>IFERROR(__xludf.DUMMYFUNCTION("""COMPUTED_VALUE"""),"No")</f>
        <v>No</v>
      </c>
      <c r="R1353" s="1" t="str">
        <f>IFERROR(__xludf.DUMMYFUNCTION("""COMPUTED_VALUE"""),"This will be hard to do, but if it is the right company I would try")</f>
        <v>This will be hard to do, but if it is the right company I would try</v>
      </c>
      <c r="S1353" s="1"/>
    </row>
    <row r="1354">
      <c r="A1354" s="2">
        <f>IFERROR(__xludf.DUMMYFUNCTION("""COMPUTED_VALUE"""),45044.74946986111)</f>
        <v>45044.74947</v>
      </c>
      <c r="B1354" s="1" t="str">
        <f>IFERROR(__xludf.DUMMYFUNCTION("""COMPUTED_VALUE"""),"India")</f>
        <v>India</v>
      </c>
      <c r="C1354" s="1">
        <f>IFERROR(__xludf.DUMMYFUNCTION("""COMPUTED_VALUE"""),500072.0)</f>
        <v>500072</v>
      </c>
      <c r="D1354" s="1" t="str">
        <f>IFERROR(__xludf.DUMMYFUNCTION("""COMPUTED_VALUE"""),"Female")</f>
        <v>Female</v>
      </c>
      <c r="E1354" s="1" t="str">
        <f>IFERROR(__xludf.DUMMYFUNCTION("""COMPUTED_VALUE"""),"My Parents")</f>
        <v>My Parents</v>
      </c>
      <c r="F1354" s="1" t="str">
        <f>IFERROR(__xludf.DUMMYFUNCTION("""COMPUTED_VALUE"""),"No I would not be pursuing Higher Education outside of India")</f>
        <v>No I would not be pursuing Higher Education outside of India</v>
      </c>
      <c r="G1354" s="1" t="str">
        <f>IFERROR(__xludf.DUMMYFUNCTION("""COMPUTED_VALUE"""),"Will work for 3 years or more")</f>
        <v>Will work for 3 years or more</v>
      </c>
      <c r="H1354" s="1" t="str">
        <f>IFERROR(__xludf.DUMMYFUNCTION("""COMPUTED_VALUE"""),"No")</f>
        <v>No</v>
      </c>
      <c r="I1354" s="1" t="str">
        <f>IFERROR(__xludf.DUMMYFUNCTION("""COMPUTED_VALUE"""),"Will NOT work for them")</f>
        <v>Will NOT work for them</v>
      </c>
      <c r="J1354" s="1">
        <f>IFERROR(__xludf.DUMMYFUNCTION("""COMPUTED_VALUE"""),1.0)</f>
        <v>1</v>
      </c>
      <c r="K1354" s="1" t="str">
        <f>IFERROR(__xludf.DUMMYFUNCTION("""COMPUTED_VALUE"""),"Fully Remote with No option to visit offices")</f>
        <v>Fully Remote with No option to visit offices</v>
      </c>
      <c r="L1354" s="1" t="str">
        <f>IFERROR(__xludf.DUMMYFUNCTION("""COMPUTED_VALUE"""),"Employer who appreciates learning and enables that environment")</f>
        <v>Employer who appreciates learning and enables that environment</v>
      </c>
      <c r="M135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54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354" s="1" t="str">
        <f>IFERROR(__xludf.DUMMYFUNCTION("""COMPUTED_VALUE"""),"Manager who clearly describes what she/he needs")</f>
        <v>Manager who clearly describes what she/he needs</v>
      </c>
      <c r="P1354" s="1" t="str">
        <f>IFERROR(__xludf.DUMMYFUNCTION("""COMPUTED_VALUE"""),"Work with 5 to 6 people in my team")</f>
        <v>Work with 5 to 6 people in my team</v>
      </c>
      <c r="Q1354" s="1" t="str">
        <f>IFERROR(__xludf.DUMMYFUNCTION("""COMPUTED_VALUE"""),"Yes, I Understand this is gonna happen everywhere")</f>
        <v>Yes, I Understand this is gonna happen everywhere</v>
      </c>
      <c r="R1354" s="1" t="str">
        <f>IFERROR(__xludf.DUMMYFUNCTION("""COMPUTED_VALUE"""),"This will be hard to do, but if it is the right company I would try")</f>
        <v>This will be hard to do, but if it is the right company I would try</v>
      </c>
      <c r="S1354" s="1"/>
    </row>
    <row r="1355">
      <c r="A1355" s="2">
        <f>IFERROR(__xludf.DUMMYFUNCTION("""COMPUTED_VALUE"""),45044.74951814815)</f>
        <v>45044.74952</v>
      </c>
      <c r="B1355" s="1" t="str">
        <f>IFERROR(__xludf.DUMMYFUNCTION("""COMPUTED_VALUE"""),"India")</f>
        <v>India</v>
      </c>
      <c r="C1355" s="1">
        <f>IFERROR(__xludf.DUMMYFUNCTION("""COMPUTED_VALUE"""),505208.0)</f>
        <v>505208</v>
      </c>
      <c r="D1355" s="1" t="str">
        <f>IFERROR(__xludf.DUMMYFUNCTION("""COMPUTED_VALUE"""),"Female")</f>
        <v>Female</v>
      </c>
      <c r="E1355" s="1" t="str">
        <f>IFERROR(__xludf.DUMMYFUNCTION("""COMPUTED_VALUE"""),"My Parents")</f>
        <v>My Parents</v>
      </c>
      <c r="F1355" s="1" t="str">
        <f>IFERROR(__xludf.DUMMYFUNCTION("""COMPUTED_VALUE"""),"Yes, I will earn and do that")</f>
        <v>Yes, I will earn and do that</v>
      </c>
      <c r="G1355" s="1" t="str">
        <f>IFERROR(__xludf.DUMMYFUNCTION("""COMPUTED_VALUE"""),"This will be hard to do, but if it is the right company I would try")</f>
        <v>This will be hard to do, but if it is the right company I would try</v>
      </c>
      <c r="H1355" s="1" t="str">
        <f>IFERROR(__xludf.DUMMYFUNCTION("""COMPUTED_VALUE"""),"No")</f>
        <v>No</v>
      </c>
      <c r="I1355" s="1" t="str">
        <f>IFERROR(__xludf.DUMMYFUNCTION("""COMPUTED_VALUE"""),"Will NOT work for them")</f>
        <v>Will NOT work for them</v>
      </c>
      <c r="J1355" s="1">
        <f>IFERROR(__xludf.DUMMYFUNCTION("""COMPUTED_VALUE"""),1.0)</f>
        <v>1</v>
      </c>
      <c r="K1355" s="1" t="str">
        <f>IFERROR(__xludf.DUMMYFUNCTION("""COMPUTED_VALUE"""),"Fully Remote with Options to travel as and when needed")</f>
        <v>Fully Remote with Options to travel as and when needed</v>
      </c>
      <c r="L1355" s="1" t="str">
        <f>IFERROR(__xludf.DUMMYFUNCTION("""COMPUTED_VALUE"""),"Employer who appreciates learning and enables that environment")</f>
        <v>Employer who appreciates learning and enables that environment</v>
      </c>
      <c r="M135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55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55" s="1" t="str">
        <f>IFERROR(__xludf.DUMMYFUNCTION("""COMPUTED_VALUE"""),"Manager who sets targets and expects me to achieve it")</f>
        <v>Manager who sets targets and expects me to achieve it</v>
      </c>
      <c r="P1355" s="1" t="str">
        <f>IFERROR(__xludf.DUMMYFUNCTION("""COMPUTED_VALUE"""),"Work with 2 to 3 people in my team")</f>
        <v>Work with 2 to 3 people in my team</v>
      </c>
      <c r="Q1355" s="1" t="str">
        <f>IFERROR(__xludf.DUMMYFUNCTION("""COMPUTED_VALUE"""),"No")</f>
        <v>No</v>
      </c>
      <c r="R1355" s="1" t="str">
        <f>IFERROR(__xludf.DUMMYFUNCTION("""COMPUTED_VALUE"""),"This will be hard to do, but if it is the right company I would try")</f>
        <v>This will be hard to do, but if it is the right company I would try</v>
      </c>
      <c r="S1355" s="1"/>
    </row>
    <row r="1356">
      <c r="A1356" s="2">
        <f>IFERROR(__xludf.DUMMYFUNCTION("""COMPUTED_VALUE"""),45044.74970994213)</f>
        <v>45044.74971</v>
      </c>
      <c r="B1356" s="1" t="str">
        <f>IFERROR(__xludf.DUMMYFUNCTION("""COMPUTED_VALUE"""),"India")</f>
        <v>India</v>
      </c>
      <c r="C1356" s="1">
        <f>IFERROR(__xludf.DUMMYFUNCTION("""COMPUTED_VALUE"""),560068.0)</f>
        <v>560068</v>
      </c>
      <c r="D1356" s="1" t="str">
        <f>IFERROR(__xludf.DUMMYFUNCTION("""COMPUTED_VALUE"""),"Female")</f>
        <v>Female</v>
      </c>
      <c r="E1356" s="1" t="str">
        <f>IFERROR(__xludf.DUMMYFUNCTION("""COMPUTED_VALUE"""),"People from my circle, but not family members")</f>
        <v>People from my circle, but not family members</v>
      </c>
      <c r="F1356" s="1" t="str">
        <f>IFERROR(__xludf.DUMMYFUNCTION("""COMPUTED_VALUE"""),"Yes, I will earn and do that")</f>
        <v>Yes, I will earn and do that</v>
      </c>
      <c r="G1356" s="1" t="str">
        <f>IFERROR(__xludf.DUMMYFUNCTION("""COMPUTED_VALUE"""),"Will work for 3 years or more")</f>
        <v>Will work for 3 years or more</v>
      </c>
      <c r="H1356" s="1" t="str">
        <f>IFERROR(__xludf.DUMMYFUNCTION("""COMPUTED_VALUE"""),"No")</f>
        <v>No</v>
      </c>
      <c r="I1356" s="1" t="str">
        <f>IFERROR(__xludf.DUMMYFUNCTION("""COMPUTED_VALUE"""),"Will NOT work for them")</f>
        <v>Will NOT work for them</v>
      </c>
      <c r="J1356" s="1">
        <f>IFERROR(__xludf.DUMMYFUNCTION("""COMPUTED_VALUE"""),8.0)</f>
        <v>8</v>
      </c>
      <c r="K1356" s="1" t="str">
        <f>IFERROR(__xludf.DUMMYFUNCTION("""COMPUTED_VALUE"""),"Hybrid Working Environment with more than 15 days a month at office")</f>
        <v>Hybrid Working Environment with more than 15 days a month at office</v>
      </c>
      <c r="L13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5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356" s="1" t="str">
        <f>IFERROR(__xludf.DUMMYFUNCTION("""COMPUTED_VALUE"""),"Manager who explains what is expected, sets a goal and helps achieve it")</f>
        <v>Manager who explains what is expected, sets a goal and helps achieve it</v>
      </c>
      <c r="P1356" s="1" t="str">
        <f>IFERROR(__xludf.DUMMYFUNCTION("""COMPUTED_VALUE"""),"Work with 5 to 6 people in my team")</f>
        <v>Work with 5 to 6 people in my team</v>
      </c>
      <c r="Q1356" s="1" t="str">
        <f>IFERROR(__xludf.DUMMYFUNCTION("""COMPUTED_VALUE"""),"Yes, I Understand this is gonna happen everywhere")</f>
        <v>Yes, I Understand this is gonna happen everywhere</v>
      </c>
      <c r="R1356" s="1" t="str">
        <f>IFERROR(__xludf.DUMMYFUNCTION("""COMPUTED_VALUE"""),"This will be hard to do, but if it is the right company I would try")</f>
        <v>This will be hard to do, but if it is the right company I would try</v>
      </c>
      <c r="S1356" s="1"/>
    </row>
    <row r="1357">
      <c r="A1357" s="2">
        <f>IFERROR(__xludf.DUMMYFUNCTION("""COMPUTED_VALUE"""),45044.74970994213)</f>
        <v>45044.74971</v>
      </c>
      <c r="B1357" s="1" t="str">
        <f>IFERROR(__xludf.DUMMYFUNCTION("""COMPUTED_VALUE"""),"India")</f>
        <v>India</v>
      </c>
      <c r="C1357" s="1">
        <f>IFERROR(__xludf.DUMMYFUNCTION("""COMPUTED_VALUE"""),600054.0)</f>
        <v>600054</v>
      </c>
      <c r="D1357" s="1" t="str">
        <f>IFERROR(__xludf.DUMMYFUNCTION("""COMPUTED_VALUE"""),"Female")</f>
        <v>Female</v>
      </c>
      <c r="E1357" s="1" t="str">
        <f>IFERROR(__xludf.DUMMYFUNCTION("""COMPUTED_VALUE"""),"Influencers who had successful careers")</f>
        <v>Influencers who had successful careers</v>
      </c>
      <c r="F1357" s="1" t="str">
        <f>IFERROR(__xludf.DUMMYFUNCTION("""COMPUTED_VALUE"""),"No, But if someone could bare the cost I will")</f>
        <v>No, But if someone could bare the cost I will</v>
      </c>
      <c r="G1357" s="1" t="str">
        <f>IFERROR(__xludf.DUMMYFUNCTION("""COMPUTED_VALUE"""),"This will be hard to do, but if it is the right company I would try")</f>
        <v>This will be hard to do, but if it is the right company I would try</v>
      </c>
      <c r="H1357" s="1" t="str">
        <f>IFERROR(__xludf.DUMMYFUNCTION("""COMPUTED_VALUE"""),"No")</f>
        <v>No</v>
      </c>
      <c r="I1357" s="1" t="str">
        <f>IFERROR(__xludf.DUMMYFUNCTION("""COMPUTED_VALUE"""),"Will work for them")</f>
        <v>Will work for them</v>
      </c>
      <c r="J1357" s="1">
        <f>IFERROR(__xludf.DUMMYFUNCTION("""COMPUTED_VALUE"""),6.0)</f>
        <v>6</v>
      </c>
      <c r="K1357" s="1" t="str">
        <f>IFERROR(__xludf.DUMMYFUNCTION("""COMPUTED_VALUE"""),"Hybrid Working Environment with more than 15 days a month at office")</f>
        <v>Hybrid Working Environment with more than 15 days a month at office</v>
      </c>
      <c r="L13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57" s="1" t="str">
        <f>IFERROR(__xludf.DUMMYFUNCTION("""COMPUTED_VALUE"""),"Teaching in any of the institutes/colleges/online or offline, Manage and drive End-to-End Projects or Products, Look deeply into Data and generate insights, Entrepreneur or Start Up")</f>
        <v>Teaching in any of the institutes/colleges/online or offline, Manage and drive End-to-End Projects or Products, Look deeply into Data and generate insights, Entrepreneur or Start Up</v>
      </c>
      <c r="O1357" s="1" t="str">
        <f>IFERROR(__xludf.DUMMYFUNCTION("""COMPUTED_VALUE"""),"Manager who explains what is expected, sets a goal and helps achieve it")</f>
        <v>Manager who explains what is expected, sets a goal and helps achieve it</v>
      </c>
      <c r="P1357" s="1" t="str">
        <f>IFERROR(__xludf.DUMMYFUNCTION("""COMPUTED_VALUE"""),"Work with 2 to 3 people in my team, Work with 5 to 6 people in my team")</f>
        <v>Work with 2 to 3 people in my team, Work with 5 to 6 people in my team</v>
      </c>
      <c r="Q1357" s="1" t="str">
        <f>IFERROR(__xludf.DUMMYFUNCTION("""COMPUTED_VALUE"""),"Yes, I Understand this is gonna happen everywhere")</f>
        <v>Yes, I Understand this is gonna happen everywhere</v>
      </c>
      <c r="R1357" s="1" t="str">
        <f>IFERROR(__xludf.DUMMYFUNCTION("""COMPUTED_VALUE"""),"This will be hard to do, but if it is the right company I would try")</f>
        <v>This will be hard to do, but if it is the right company I would try</v>
      </c>
      <c r="S1357" s="1"/>
    </row>
    <row r="1358">
      <c r="A1358" s="2">
        <f>IFERROR(__xludf.DUMMYFUNCTION("""COMPUTED_VALUE"""),45044.75061819445)</f>
        <v>45044.75062</v>
      </c>
      <c r="B1358" s="1" t="str">
        <f>IFERROR(__xludf.DUMMYFUNCTION("""COMPUTED_VALUE"""),"India")</f>
        <v>India</v>
      </c>
      <c r="C1358" s="1">
        <f>IFERROR(__xludf.DUMMYFUNCTION("""COMPUTED_VALUE"""),560107.0)</f>
        <v>560107</v>
      </c>
      <c r="D1358" s="1" t="str">
        <f>IFERROR(__xludf.DUMMYFUNCTION("""COMPUTED_VALUE"""),"Male")</f>
        <v>Male</v>
      </c>
      <c r="E1358" s="1" t="str">
        <f>IFERROR(__xludf.DUMMYFUNCTION("""COMPUTED_VALUE"""),"People from my circle, but not family members")</f>
        <v>People from my circle, but not family members</v>
      </c>
      <c r="F1358" s="1" t="str">
        <f>IFERROR(__xludf.DUMMYFUNCTION("""COMPUTED_VALUE"""),"No, But if someone could bare the cost I will")</f>
        <v>No, But if someone could bare the cost I will</v>
      </c>
      <c r="G1358" s="1" t="str">
        <f>IFERROR(__xludf.DUMMYFUNCTION("""COMPUTED_VALUE"""),"This will be hard to do, but if it is the right company I would try")</f>
        <v>This will be hard to do, but if it is the right company I would try</v>
      </c>
      <c r="H1358" s="1" t="str">
        <f>IFERROR(__xludf.DUMMYFUNCTION("""COMPUTED_VALUE"""),"No")</f>
        <v>No</v>
      </c>
      <c r="I1358" s="1" t="str">
        <f>IFERROR(__xludf.DUMMYFUNCTION("""COMPUTED_VALUE"""),"Will NOT work for them")</f>
        <v>Will NOT work for them</v>
      </c>
      <c r="J1358" s="1">
        <f>IFERROR(__xludf.DUMMYFUNCTION("""COMPUTED_VALUE"""),5.0)</f>
        <v>5</v>
      </c>
      <c r="K1358" s="1" t="str">
        <f>IFERROR(__xludf.DUMMYFUNCTION("""COMPUTED_VALUE"""),"Hybrid Working Environment with more than 15 days a month at office")</f>
        <v>Hybrid Working Environment with more than 15 days a month at office</v>
      </c>
      <c r="L13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358" s="1" t="str">
        <f>IFERROR(__xludf.DUMMYFUNCTION("""COMPUTED_VALUE"""),"Business Operations in any organization, Build and develop a Team, Work in a BPO setup for some well known client, Manufacturing / Oil and Gas/ Construction / Hard Physical Work related")</f>
        <v>Business Operations in any organization, Build and develop a Team, Work in a BPO setup for some well known client, Manufacturing / Oil and Gas/ Construction / Hard Physical Work related</v>
      </c>
      <c r="O1358" s="1" t="str">
        <f>IFERROR(__xludf.DUMMYFUNCTION("""COMPUTED_VALUE"""),"Manager who sets goal and helps me achieve it")</f>
        <v>Manager who sets goal and helps me achieve it</v>
      </c>
      <c r="P1358" s="1" t="str">
        <f>IFERROR(__xludf.DUMMYFUNCTION("""COMPUTED_VALUE"""),"Work with 5 to 6 people in my team")</f>
        <v>Work with 5 to 6 people in my team</v>
      </c>
      <c r="Q1358" s="1" t="str">
        <f>IFERROR(__xludf.DUMMYFUNCTION("""COMPUTED_VALUE"""),"Yes, I Understand this is gonna happen everywhere")</f>
        <v>Yes, I Understand this is gonna happen everywhere</v>
      </c>
      <c r="R1358" s="1" t="str">
        <f>IFERROR(__xludf.DUMMYFUNCTION("""COMPUTED_VALUE"""),"This will be hard to do, but if it is the right company I would try")</f>
        <v>This will be hard to do, but if it is the right company I would try</v>
      </c>
      <c r="S1358" s="1"/>
    </row>
    <row r="1359">
      <c r="A1359" s="2">
        <f>IFERROR(__xludf.DUMMYFUNCTION("""COMPUTED_VALUE"""),45044.75130109953)</f>
        <v>45044.7513</v>
      </c>
      <c r="B1359" s="1" t="str">
        <f>IFERROR(__xludf.DUMMYFUNCTION("""COMPUTED_VALUE"""),"India")</f>
        <v>India</v>
      </c>
      <c r="C1359" s="1">
        <f>IFERROR(__xludf.DUMMYFUNCTION("""COMPUTED_VALUE"""),600119.0)</f>
        <v>600119</v>
      </c>
      <c r="D1359" s="1" t="str">
        <f>IFERROR(__xludf.DUMMYFUNCTION("""COMPUTED_VALUE"""),"Male")</f>
        <v>Male</v>
      </c>
      <c r="E1359" s="1" t="str">
        <f>IFERROR(__xludf.DUMMYFUNCTION("""COMPUTED_VALUE"""),"People who have changed the world for better")</f>
        <v>People who have changed the world for better</v>
      </c>
      <c r="F1359" s="1" t="str">
        <f>IFERROR(__xludf.DUMMYFUNCTION("""COMPUTED_VALUE"""),"Yes, I will earn and do that")</f>
        <v>Yes, I will earn and do that</v>
      </c>
      <c r="G1359" s="1" t="str">
        <f>IFERROR(__xludf.DUMMYFUNCTION("""COMPUTED_VALUE"""),"Will work for 3 years or more")</f>
        <v>Will work for 3 years or more</v>
      </c>
      <c r="H1359" s="1" t="str">
        <f>IFERROR(__xludf.DUMMYFUNCTION("""COMPUTED_VALUE"""),"No")</f>
        <v>No</v>
      </c>
      <c r="I1359" s="1" t="str">
        <f>IFERROR(__xludf.DUMMYFUNCTION("""COMPUTED_VALUE"""),"Will NOT work for them")</f>
        <v>Will NOT work for them</v>
      </c>
      <c r="J1359" s="1">
        <f>IFERROR(__xludf.DUMMYFUNCTION("""COMPUTED_VALUE"""),10.0)</f>
        <v>10</v>
      </c>
      <c r="K1359" s="1" t="str">
        <f>IFERROR(__xludf.DUMMYFUNCTION("""COMPUTED_VALUE"""),"Every Day Office Environment")</f>
        <v>Every Day Office Environment</v>
      </c>
      <c r="L1359" s="1" t="str">
        <f>IFERROR(__xludf.DUMMYFUNCTION("""COMPUTED_VALUE"""),"Employer who appreciates learning and enables that environment")</f>
        <v>Employer who appreciates learning and enables that environment</v>
      </c>
      <c r="M13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59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359" s="1" t="str">
        <f>IFERROR(__xludf.DUMMYFUNCTION("""COMPUTED_VALUE"""),"Manager who explains what is expected, sets a goal and helps achieve it")</f>
        <v>Manager who explains what is expected, sets a goal and helps achieve it</v>
      </c>
      <c r="P1359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359" s="1" t="str">
        <f>IFERROR(__xludf.DUMMYFUNCTION("""COMPUTED_VALUE"""),"Yes, I Understand this is gonna happen everywhere")</f>
        <v>Yes, I Understand this is gonna happen everywhere</v>
      </c>
      <c r="R1359" s="1" t="str">
        <f>IFERROR(__xludf.DUMMYFUNCTION("""COMPUTED_VALUE"""),"This will be hard to do, but if it is the right company I would try")</f>
        <v>This will be hard to do, but if it is the right company I would try</v>
      </c>
      <c r="S1359" s="1"/>
    </row>
    <row r="1360">
      <c r="A1360" s="2">
        <f>IFERROR(__xludf.DUMMYFUNCTION("""COMPUTED_VALUE"""),45044.75677186342)</f>
        <v>45044.75677</v>
      </c>
      <c r="B1360" s="1" t="str">
        <f>IFERROR(__xludf.DUMMYFUNCTION("""COMPUTED_VALUE"""),"India")</f>
        <v>India</v>
      </c>
      <c r="C1360" s="1">
        <f>IFERROR(__xludf.DUMMYFUNCTION("""COMPUTED_VALUE"""),700082.0)</f>
        <v>700082</v>
      </c>
      <c r="D1360" s="1" t="str">
        <f>IFERROR(__xludf.DUMMYFUNCTION("""COMPUTED_VALUE"""),"Male")</f>
        <v>Male</v>
      </c>
      <c r="E1360" s="1" t="str">
        <f>IFERROR(__xludf.DUMMYFUNCTION("""COMPUTED_VALUE"""),"People from my circle, but not family members")</f>
        <v>People from my circle, but not family members</v>
      </c>
      <c r="F1360" s="1" t="str">
        <f>IFERROR(__xludf.DUMMYFUNCTION("""COMPUTED_VALUE"""),"No, But if someone could bare the cost I will")</f>
        <v>No, But if someone could bare the cost I will</v>
      </c>
      <c r="G1360" s="1" t="str">
        <f>IFERROR(__xludf.DUMMYFUNCTION("""COMPUTED_VALUE"""),"Will work for 3 years or more")</f>
        <v>Will work for 3 years or more</v>
      </c>
      <c r="H1360" s="1" t="str">
        <f>IFERROR(__xludf.DUMMYFUNCTION("""COMPUTED_VALUE"""),"No")</f>
        <v>No</v>
      </c>
      <c r="I1360" s="1" t="str">
        <f>IFERROR(__xludf.DUMMYFUNCTION("""COMPUTED_VALUE"""),"Will NOT work for them")</f>
        <v>Will NOT work for them</v>
      </c>
      <c r="J1360" s="1">
        <f>IFERROR(__xludf.DUMMYFUNCTION("""COMPUTED_VALUE"""),6.0)</f>
        <v>6</v>
      </c>
      <c r="K1360" s="1" t="str">
        <f>IFERROR(__xludf.DUMMYFUNCTION("""COMPUTED_VALUE"""),"Hybrid Working Environment with more than 15 days a month at office")</f>
        <v>Hybrid Working Environment with more than 15 days a month at office</v>
      </c>
      <c r="L13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0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360" s="1" t="str">
        <f>IFERROR(__xludf.DUMMYFUNCTION("""COMPUTED_VALUE"""),"Manager who sets goal and helps me achieve it")</f>
        <v>Manager who sets goal and helps me achieve it</v>
      </c>
      <c r="P1360" s="1" t="str">
        <f>IFERROR(__xludf.DUMMYFUNCTION("""COMPUTED_VALUE"""),"Work with 5 to 6 people in my team")</f>
        <v>Work with 5 to 6 people in my team</v>
      </c>
      <c r="Q1360" s="1" t="str">
        <f>IFERROR(__xludf.DUMMYFUNCTION("""COMPUTED_VALUE"""),"Yes, I Understand this is gonna happen everywhere")</f>
        <v>Yes, I Understand this is gonna happen everywhere</v>
      </c>
      <c r="R1360" s="1" t="str">
        <f>IFERROR(__xludf.DUMMYFUNCTION("""COMPUTED_VALUE"""),"This will be hard to do, but if it is the right company I would try")</f>
        <v>This will be hard to do, but if it is the right company I would try</v>
      </c>
      <c r="S1360" s="1"/>
    </row>
    <row r="1361">
      <c r="A1361" s="2">
        <f>IFERROR(__xludf.DUMMYFUNCTION("""COMPUTED_VALUE"""),45044.77248364584)</f>
        <v>45044.77248</v>
      </c>
      <c r="B1361" s="1" t="str">
        <f>IFERROR(__xludf.DUMMYFUNCTION("""COMPUTED_VALUE"""),"India")</f>
        <v>India</v>
      </c>
      <c r="C1361" s="1">
        <f>IFERROR(__xludf.DUMMYFUNCTION("""COMPUTED_VALUE"""),530004.0)</f>
        <v>530004</v>
      </c>
      <c r="D1361" s="1" t="str">
        <f>IFERROR(__xludf.DUMMYFUNCTION("""COMPUTED_VALUE"""),"Female")</f>
        <v>Female</v>
      </c>
      <c r="E1361" s="1" t="str">
        <f>IFERROR(__xludf.DUMMYFUNCTION("""COMPUTED_VALUE"""),"My Parents")</f>
        <v>My Parents</v>
      </c>
      <c r="F1361" s="1" t="str">
        <f>IFERROR(__xludf.DUMMYFUNCTION("""COMPUTED_VALUE"""),"No, But if someone could bare the cost I will")</f>
        <v>No, But if someone could bare the cost I will</v>
      </c>
      <c r="G1361" s="1" t="str">
        <f>IFERROR(__xludf.DUMMYFUNCTION("""COMPUTED_VALUE"""),"This will be hard to do, but if it is the right company I would try")</f>
        <v>This will be hard to do, but if it is the right company I would try</v>
      </c>
      <c r="H1361" s="1" t="str">
        <f>IFERROR(__xludf.DUMMYFUNCTION("""COMPUTED_VALUE"""),"Yes")</f>
        <v>Yes</v>
      </c>
      <c r="I1361" s="1" t="str">
        <f>IFERROR(__xludf.DUMMYFUNCTION("""COMPUTED_VALUE"""),"Will work for them")</f>
        <v>Will work for them</v>
      </c>
      <c r="J1361" s="1">
        <f>IFERROR(__xludf.DUMMYFUNCTION("""COMPUTED_VALUE"""),1.0)</f>
        <v>1</v>
      </c>
      <c r="K1361" s="1" t="str">
        <f>IFERROR(__xludf.DUMMYFUNCTION("""COMPUTED_VALUE"""),"Hybrid Working Environment with less than 3 days a month at office")</f>
        <v>Hybrid Working Environment with less than 3 days a month at office</v>
      </c>
      <c r="L13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61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361" s="1" t="str">
        <f>IFERROR(__xludf.DUMMYFUNCTION("""COMPUTED_VALUE"""),"Manager who sets goal and helps me achieve it")</f>
        <v>Manager who sets goal and helps me achieve it</v>
      </c>
      <c r="P1361" s="1" t="str">
        <f>IFERROR(__xludf.DUMMYFUNCTION("""COMPUTED_VALUE"""),"Work alone")</f>
        <v>Work alone</v>
      </c>
      <c r="Q1361" s="1" t="str">
        <f>IFERROR(__xludf.DUMMYFUNCTION("""COMPUTED_VALUE"""),"Yes")</f>
        <v>Yes</v>
      </c>
      <c r="R1361" s="1" t="str">
        <f>IFERROR(__xludf.DUMMYFUNCTION("""COMPUTED_VALUE"""),"This will be hard to do, but if it is the right company I would try")</f>
        <v>This will be hard to do, but if it is the right company I would try</v>
      </c>
      <c r="S1361" s="1"/>
    </row>
    <row r="1362">
      <c r="A1362" s="2">
        <f>IFERROR(__xludf.DUMMYFUNCTION("""COMPUTED_VALUE"""),45044.77336417824)</f>
        <v>45044.77336</v>
      </c>
      <c r="B1362" s="1" t="str">
        <f>IFERROR(__xludf.DUMMYFUNCTION("""COMPUTED_VALUE"""),"India")</f>
        <v>India</v>
      </c>
      <c r="C1362" s="1">
        <f>IFERROR(__xludf.DUMMYFUNCTION("""COMPUTED_VALUE"""),190015.0)</f>
        <v>190015</v>
      </c>
      <c r="D1362" s="1" t="str">
        <f>IFERROR(__xludf.DUMMYFUNCTION("""COMPUTED_VALUE"""),"Female")</f>
        <v>Female</v>
      </c>
      <c r="E1362" s="1" t="str">
        <f>IFERROR(__xludf.DUMMYFUNCTION("""COMPUTED_VALUE"""),"My Parents")</f>
        <v>My Parents</v>
      </c>
      <c r="F1362" s="1" t="str">
        <f>IFERROR(__xludf.DUMMYFUNCTION("""COMPUTED_VALUE"""),"Yes, I will earn and do that")</f>
        <v>Yes, I will earn and do that</v>
      </c>
      <c r="G1362" s="1" t="str">
        <f>IFERROR(__xludf.DUMMYFUNCTION("""COMPUTED_VALUE"""),"No way")</f>
        <v>No way</v>
      </c>
      <c r="H1362" s="1" t="str">
        <f>IFERROR(__xludf.DUMMYFUNCTION("""COMPUTED_VALUE"""),"No")</f>
        <v>No</v>
      </c>
      <c r="I1362" s="1" t="str">
        <f>IFERROR(__xludf.DUMMYFUNCTION("""COMPUTED_VALUE"""),"Will NOT work for them")</f>
        <v>Will NOT work for them</v>
      </c>
      <c r="J1362" s="1">
        <f>IFERROR(__xludf.DUMMYFUNCTION("""COMPUTED_VALUE"""),6.0)</f>
        <v>6</v>
      </c>
      <c r="K1362" s="1" t="str">
        <f>IFERROR(__xludf.DUMMYFUNCTION("""COMPUTED_VALUE"""),"Hybrid Working Environment with less than 3 days a month at office")</f>
        <v>Hybrid Working Environment with less than 3 days a month at office</v>
      </c>
      <c r="L1362" s="1" t="str">
        <f>IFERROR(__xludf.DUMMYFUNCTION("""COMPUTED_VALUE"""),"Employer who rewards learning and enables that environment")</f>
        <v>Employer who rewards learning and enables that environment</v>
      </c>
      <c r="M136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62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362" s="1" t="str">
        <f>IFERROR(__xludf.DUMMYFUNCTION("""COMPUTED_VALUE"""),"Manager who sets goal and helps me achieve it")</f>
        <v>Manager who sets goal and helps me achieve it</v>
      </c>
      <c r="P1362" s="1" t="str">
        <f>IFERROR(__xludf.DUMMYFUNCTION("""COMPUTED_VALUE"""),"Work with more than 10 people in my team")</f>
        <v>Work with more than 10 people in my team</v>
      </c>
      <c r="Q1362" s="1" t="str">
        <f>IFERROR(__xludf.DUMMYFUNCTION("""COMPUTED_VALUE"""),"Yes, I Understand this is gonna happen everywhere")</f>
        <v>Yes, I Understand this is gonna happen everywhere</v>
      </c>
      <c r="R1362" s="1" t="str">
        <f>IFERROR(__xludf.DUMMYFUNCTION("""COMPUTED_VALUE"""),"No way")</f>
        <v>No way</v>
      </c>
      <c r="S1362" s="1"/>
    </row>
    <row r="1363">
      <c r="A1363" s="2">
        <f>IFERROR(__xludf.DUMMYFUNCTION("""COMPUTED_VALUE"""),45044.78043076389)</f>
        <v>45044.78043</v>
      </c>
      <c r="B1363" s="1" t="str">
        <f>IFERROR(__xludf.DUMMYFUNCTION("""COMPUTED_VALUE"""),"India")</f>
        <v>India</v>
      </c>
      <c r="C1363" s="1">
        <f>IFERROR(__xludf.DUMMYFUNCTION("""COMPUTED_VALUE"""),110062.0)</f>
        <v>110062</v>
      </c>
      <c r="D1363" s="1" t="str">
        <f>IFERROR(__xludf.DUMMYFUNCTION("""COMPUTED_VALUE"""),"Male")</f>
        <v>Male</v>
      </c>
      <c r="E1363" s="1" t="str">
        <f>IFERROR(__xludf.DUMMYFUNCTION("""COMPUTED_VALUE"""),"People who have changed the world for better")</f>
        <v>People who have changed the world for better</v>
      </c>
      <c r="F1363" s="1" t="str">
        <f>IFERROR(__xludf.DUMMYFUNCTION("""COMPUTED_VALUE"""),"Yes, I will earn and do that")</f>
        <v>Yes, I will earn and do that</v>
      </c>
      <c r="G1363" s="1" t="str">
        <f>IFERROR(__xludf.DUMMYFUNCTION("""COMPUTED_VALUE"""),"This will be hard to do, but if it is the right company I would try")</f>
        <v>This will be hard to do, but if it is the right company I would try</v>
      </c>
      <c r="H1363" s="1" t="str">
        <f>IFERROR(__xludf.DUMMYFUNCTION("""COMPUTED_VALUE"""),"Yes")</f>
        <v>Yes</v>
      </c>
      <c r="I1363" s="1" t="str">
        <f>IFERROR(__xludf.DUMMYFUNCTION("""COMPUTED_VALUE"""),"Will work for them")</f>
        <v>Will work for them</v>
      </c>
      <c r="J1363" s="1">
        <f>IFERROR(__xludf.DUMMYFUNCTION("""COMPUTED_VALUE"""),10.0)</f>
        <v>10</v>
      </c>
      <c r="K1363" s="1" t="str">
        <f>IFERROR(__xludf.DUMMYFUNCTION("""COMPUTED_VALUE"""),"Hybrid Working Environment with more than 15 days a month at office")</f>
        <v>Hybrid Working Environment with more than 15 days a month at office</v>
      </c>
      <c r="L13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3" s="1" t="str">
        <f>IFERROR(__xludf.DUMMYFUNCTION("""COMPUTED_VALUE"""),"Design and Develop amazing software, Entrepreneur or Start Up, An Artificial Intelligence Specialist / Talking to Robots, Manufacturing / Oil and Gas/ Construction / Hard Physical Work related")</f>
        <v>Design and Develop amazing software, Entrepreneur or Start Up, An Artificial Intelligence Specialist / Talking to Robots, Manufacturing / Oil and Gas/ Construction / Hard Physical Work related</v>
      </c>
      <c r="O1363" s="1" t="str">
        <f>IFERROR(__xludf.DUMMYFUNCTION("""COMPUTED_VALUE"""),"Manager who clearly describes what she/he needs")</f>
        <v>Manager who clearly describes what she/he needs</v>
      </c>
      <c r="P136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363" s="1" t="str">
        <f>IFERROR(__xludf.DUMMYFUNCTION("""COMPUTED_VALUE"""),"I have NO other choice")</f>
        <v>I have NO other choice</v>
      </c>
      <c r="R1363" s="1" t="str">
        <f>IFERROR(__xludf.DUMMYFUNCTION("""COMPUTED_VALUE"""),"No way")</f>
        <v>No way</v>
      </c>
      <c r="S1363" s="1"/>
    </row>
    <row r="1364">
      <c r="A1364" s="2">
        <f>IFERROR(__xludf.DUMMYFUNCTION("""COMPUTED_VALUE"""),45044.787034803245)</f>
        <v>45044.78703</v>
      </c>
      <c r="B1364" s="1" t="str">
        <f>IFERROR(__xludf.DUMMYFUNCTION("""COMPUTED_VALUE"""),"India")</f>
        <v>India</v>
      </c>
      <c r="C1364" s="1">
        <f>IFERROR(__xludf.DUMMYFUNCTION("""COMPUTED_VALUE"""),804453.0)</f>
        <v>804453</v>
      </c>
      <c r="D1364" s="1" t="str">
        <f>IFERROR(__xludf.DUMMYFUNCTION("""COMPUTED_VALUE"""),"Male")</f>
        <v>Male</v>
      </c>
      <c r="E1364" s="1" t="str">
        <f>IFERROR(__xludf.DUMMYFUNCTION("""COMPUTED_VALUE"""),"People who have changed the world for better")</f>
        <v>People who have changed the world for better</v>
      </c>
      <c r="F1364" s="1" t="str">
        <f>IFERROR(__xludf.DUMMYFUNCTION("""COMPUTED_VALUE"""),"Yes, I will earn and do that")</f>
        <v>Yes, I will earn and do that</v>
      </c>
      <c r="G1364" s="1" t="str">
        <f>IFERROR(__xludf.DUMMYFUNCTION("""COMPUTED_VALUE"""),"Will work for 3 years or more")</f>
        <v>Will work for 3 years or more</v>
      </c>
      <c r="H1364" s="1" t="str">
        <f>IFERROR(__xludf.DUMMYFUNCTION("""COMPUTED_VALUE"""),"Yes")</f>
        <v>Yes</v>
      </c>
      <c r="I1364" s="1" t="str">
        <f>IFERROR(__xludf.DUMMYFUNCTION("""COMPUTED_VALUE"""),"Will work for them")</f>
        <v>Will work for them</v>
      </c>
      <c r="J1364" s="1">
        <f>IFERROR(__xludf.DUMMYFUNCTION("""COMPUTED_VALUE"""),6.0)</f>
        <v>6</v>
      </c>
      <c r="K1364" s="1" t="str">
        <f>IFERROR(__xludf.DUMMYFUNCTION("""COMPUTED_VALUE"""),"Fully Remote with Options to travel as and when needed")</f>
        <v>Fully Remote with Options to travel as and when needed</v>
      </c>
      <c r="L1364" s="1" t="str">
        <f>IFERROR(__xludf.DUMMYFUNCTION("""COMPUTED_VALUE"""),"Employer who appreciates learning and enables that environment")</f>
        <v>Employer who appreciates learning and enables that environment</v>
      </c>
      <c r="M13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64" s="1" t="str">
        <f>IFERROR(__xludf.DUMMYFUNCTION("""COMPUTED_VALUE"""),"Work as a freelancer and do my thing my way, Become a content Creator in some platform, I Want to sell things/Sales, An Artificial Intelligence Specialist / Talking to Robots")</f>
        <v>Work as a freelancer and do my thing my way, Become a content Creator in some platform, I Want to sell things/Sales, An Artificial Intelligence Specialist / Talking to Robots</v>
      </c>
      <c r="O1364" s="1" t="str">
        <f>IFERROR(__xludf.DUMMYFUNCTION("""COMPUTED_VALUE"""),"Manager who clearly describes what she/he needs")</f>
        <v>Manager who clearly describes what she/he needs</v>
      </c>
      <c r="P1364" s="1" t="str">
        <f>IFERROR(__xludf.DUMMYFUNCTION("""COMPUTED_VALUE"""),"Work with 2 to 3 people in my team")</f>
        <v>Work with 2 to 3 people in my team</v>
      </c>
      <c r="Q1364" s="1" t="str">
        <f>IFERROR(__xludf.DUMMYFUNCTION("""COMPUTED_VALUE"""),"Yes, I Understand this is gonna happen everywhere")</f>
        <v>Yes, I Understand this is gonna happen everywhere</v>
      </c>
      <c r="R1364" s="1" t="str">
        <f>IFERROR(__xludf.DUMMYFUNCTION("""COMPUTED_VALUE"""),"This will be hard to do, but if it is the right company I would try")</f>
        <v>This will be hard to do, but if it is the right company I would try</v>
      </c>
      <c r="S1364" s="1"/>
    </row>
    <row r="1365">
      <c r="A1365" s="2">
        <f>IFERROR(__xludf.DUMMYFUNCTION("""COMPUTED_VALUE"""),45044.78724839121)</f>
        <v>45044.78725</v>
      </c>
      <c r="B1365" s="1" t="str">
        <f>IFERROR(__xludf.DUMMYFUNCTION("""COMPUTED_VALUE"""),"India")</f>
        <v>India</v>
      </c>
      <c r="C1365" s="1">
        <f>IFERROR(__xludf.DUMMYFUNCTION("""COMPUTED_VALUE"""),560107.0)</f>
        <v>560107</v>
      </c>
      <c r="D1365" s="1" t="str">
        <f>IFERROR(__xludf.DUMMYFUNCTION("""COMPUTED_VALUE"""),"Male")</f>
        <v>Male</v>
      </c>
      <c r="E1365" s="1" t="str">
        <f>IFERROR(__xludf.DUMMYFUNCTION("""COMPUTED_VALUE"""),"My Parents")</f>
        <v>My Parents</v>
      </c>
      <c r="F1365" s="1" t="str">
        <f>IFERROR(__xludf.DUMMYFUNCTION("""COMPUTED_VALUE"""),"Yes, I will earn and do that")</f>
        <v>Yes, I will earn and do that</v>
      </c>
      <c r="G1365" s="1" t="str">
        <f>IFERROR(__xludf.DUMMYFUNCTION("""COMPUTED_VALUE"""),"Will work for 3 years or more")</f>
        <v>Will work for 3 years or more</v>
      </c>
      <c r="H1365" s="1" t="str">
        <f>IFERROR(__xludf.DUMMYFUNCTION("""COMPUTED_VALUE"""),"Yes")</f>
        <v>Yes</v>
      </c>
      <c r="I1365" s="1" t="str">
        <f>IFERROR(__xludf.DUMMYFUNCTION("""COMPUTED_VALUE"""),"Will work for them")</f>
        <v>Will work for them</v>
      </c>
      <c r="J1365" s="1">
        <f>IFERROR(__xludf.DUMMYFUNCTION("""COMPUTED_VALUE"""),1.0)</f>
        <v>1</v>
      </c>
      <c r="K1365" s="1" t="str">
        <f>IFERROR(__xludf.DUMMYFUNCTION("""COMPUTED_VALUE"""),"Every Day Office Environment")</f>
        <v>Every Day Office Environment</v>
      </c>
      <c r="L1365" s="1" t="str">
        <f>IFERROR(__xludf.DUMMYFUNCTION("""COMPUTED_VALUE"""),"Employer who appreciates learning and enables that environment")</f>
        <v>Employer who appreciates learning and enables that environment</v>
      </c>
      <c r="M136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5" s="1" t="str">
        <f>IFERROR(__xludf.DUMMYFUNCTION("""COMPUTED_VALUE"""),"Work in a BPO setup for some well known client, I Want to sell things/Sales, An Artificial Intelligence Specialist / Talking to Robots, Manufacturing / Oil and Gas/ Construction / Hard Physical Work related")</f>
        <v>Work in a BPO setup for some well known client, I Want to sell things/Sales, An Artificial Intelligence Specialist / Talking to Robots, Manufacturing / Oil and Gas/ Construction / Hard Physical Work related</v>
      </c>
      <c r="O1365" s="1" t="str">
        <f>IFERROR(__xludf.DUMMYFUNCTION("""COMPUTED_VALUE"""),"Manager who clearly describes what she/he needs")</f>
        <v>Manager who clearly describes what she/he needs</v>
      </c>
      <c r="P1365" s="1" t="str">
        <f>IFERROR(__xludf.DUMMYFUNCTION("""COMPUTED_VALUE"""),"Work alone, Work with more than 10 people in my team")</f>
        <v>Work alone, Work with more than 10 people in my team</v>
      </c>
      <c r="Q1365" s="1" t="str">
        <f>IFERROR(__xludf.DUMMYFUNCTION("""COMPUTED_VALUE"""),"Yes")</f>
        <v>Yes</v>
      </c>
      <c r="R1365" s="1" t="str">
        <f>IFERROR(__xludf.DUMMYFUNCTION("""COMPUTED_VALUE"""),"Will work for 7 years or more")</f>
        <v>Will work for 7 years or more</v>
      </c>
      <c r="S1365" s="1"/>
    </row>
    <row r="1366">
      <c r="A1366" s="2">
        <f>IFERROR(__xludf.DUMMYFUNCTION("""COMPUTED_VALUE"""),45044.78752064815)</f>
        <v>45044.78752</v>
      </c>
      <c r="B1366" s="1" t="str">
        <f>IFERROR(__xludf.DUMMYFUNCTION("""COMPUTED_VALUE"""),"India")</f>
        <v>India</v>
      </c>
      <c r="C1366" s="1">
        <f>IFERROR(__xludf.DUMMYFUNCTION("""COMPUTED_VALUE"""),560022.0)</f>
        <v>560022</v>
      </c>
      <c r="D1366" s="1" t="str">
        <f>IFERROR(__xludf.DUMMYFUNCTION("""COMPUTED_VALUE"""),"Male")</f>
        <v>Male</v>
      </c>
      <c r="E1366" s="1" t="str">
        <f>IFERROR(__xludf.DUMMYFUNCTION("""COMPUTED_VALUE"""),"People who have changed the world for better")</f>
        <v>People who have changed the world for better</v>
      </c>
      <c r="F1366" s="1" t="str">
        <f>IFERROR(__xludf.DUMMYFUNCTION("""COMPUTED_VALUE"""),"Yes, I will earn and do that")</f>
        <v>Yes, I will earn and do that</v>
      </c>
      <c r="G1366" s="1" t="str">
        <f>IFERROR(__xludf.DUMMYFUNCTION("""COMPUTED_VALUE"""),"This will be hard to do, but if it is the right company I would try")</f>
        <v>This will be hard to do, but if it is the right company I would try</v>
      </c>
      <c r="H1366" s="1" t="str">
        <f>IFERROR(__xludf.DUMMYFUNCTION("""COMPUTED_VALUE"""),"No")</f>
        <v>No</v>
      </c>
      <c r="I1366" s="1" t="str">
        <f>IFERROR(__xludf.DUMMYFUNCTION("""COMPUTED_VALUE"""),"Will work for them")</f>
        <v>Will work for them</v>
      </c>
      <c r="J1366" s="1">
        <f>IFERROR(__xludf.DUMMYFUNCTION("""COMPUTED_VALUE"""),3.0)</f>
        <v>3</v>
      </c>
      <c r="K1366" s="1" t="str">
        <f>IFERROR(__xludf.DUMMYFUNCTION("""COMPUTED_VALUE"""),"Hybrid Working Environment with less than 3 days a month at office")</f>
        <v>Hybrid Working Environment with less than 3 days a month at office</v>
      </c>
      <c r="L13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6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366" s="1" t="str">
        <f>IFERROR(__xludf.DUMMYFUNCTION("""COMPUTED_VALUE"""),"Manager who explains what is expected, sets a goal and helps achieve it")</f>
        <v>Manager who explains what is expected, sets a goal and helps achieve it</v>
      </c>
      <c r="P1366" s="1" t="str">
        <f>IFERROR(__xludf.DUMMYFUNCTION("""COMPUTED_VALUE"""),"Work alone, Work with 2 to 3 people in my team, Work with 7 to 10 or more people in my team")</f>
        <v>Work alone, Work with 2 to 3 people in my team, Work with 7 to 10 or more people in my team</v>
      </c>
      <c r="Q1366" s="1" t="str">
        <f>IFERROR(__xludf.DUMMYFUNCTION("""COMPUTED_VALUE"""),"Yes, I Understand this is gonna happen everywhere")</f>
        <v>Yes, I Understand this is gonna happen everywhere</v>
      </c>
      <c r="R1366" s="1" t="str">
        <f>IFERROR(__xludf.DUMMYFUNCTION("""COMPUTED_VALUE"""),"This will be hard to do, but if it is the right company I would try")</f>
        <v>This will be hard to do, but if it is the right company I would try</v>
      </c>
      <c r="S1366" s="1"/>
    </row>
    <row r="1367">
      <c r="A1367" s="2">
        <f>IFERROR(__xludf.DUMMYFUNCTION("""COMPUTED_VALUE"""),45044.78943762732)</f>
        <v>45044.78944</v>
      </c>
      <c r="B1367" s="1" t="str">
        <f>IFERROR(__xludf.DUMMYFUNCTION("""COMPUTED_VALUE"""),"India")</f>
        <v>India</v>
      </c>
      <c r="C1367" s="1">
        <f>IFERROR(__xludf.DUMMYFUNCTION("""COMPUTED_VALUE"""),500020.0)</f>
        <v>500020</v>
      </c>
      <c r="D1367" s="1" t="str">
        <f>IFERROR(__xludf.DUMMYFUNCTION("""COMPUTED_VALUE"""),"Male")</f>
        <v>Male</v>
      </c>
      <c r="E1367" s="1" t="str">
        <f>IFERROR(__xludf.DUMMYFUNCTION("""COMPUTED_VALUE"""),"People who have changed the world for better")</f>
        <v>People who have changed the world for better</v>
      </c>
      <c r="F1367" s="1" t="str">
        <f>IFERROR(__xludf.DUMMYFUNCTION("""COMPUTED_VALUE"""),"Yes, I will earn and do that")</f>
        <v>Yes, I will earn and do that</v>
      </c>
      <c r="G1367" s="1" t="str">
        <f>IFERROR(__xludf.DUMMYFUNCTION("""COMPUTED_VALUE"""),"This will be hard to do, but if it is the right company I would try")</f>
        <v>This will be hard to do, but if it is the right company I would try</v>
      </c>
      <c r="H1367" s="1" t="str">
        <f>IFERROR(__xludf.DUMMYFUNCTION("""COMPUTED_VALUE"""),"Yes")</f>
        <v>Yes</v>
      </c>
      <c r="I1367" s="1" t="str">
        <f>IFERROR(__xludf.DUMMYFUNCTION("""COMPUTED_VALUE"""),"Will NOT work for them")</f>
        <v>Will NOT work for them</v>
      </c>
      <c r="J1367" s="1">
        <f>IFERROR(__xludf.DUMMYFUNCTION("""COMPUTED_VALUE"""),8.0)</f>
        <v>8</v>
      </c>
      <c r="K1367" s="1" t="str">
        <f>IFERROR(__xludf.DUMMYFUNCTION("""COMPUTED_VALUE"""),"Fully Remote with Options to travel as and when needed")</f>
        <v>Fully Remote with Options to travel as and when needed</v>
      </c>
      <c r="L13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7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367" s="1" t="str">
        <f>IFERROR(__xludf.DUMMYFUNCTION("""COMPUTED_VALUE"""),"Manager who sets goal and helps me achieve it")</f>
        <v>Manager who sets goal and helps me achieve it</v>
      </c>
      <c r="P1367" s="1" t="str">
        <f>IFERROR(__xludf.DUMMYFUNCTION("""COMPUTED_VALUE"""),"Work alone")</f>
        <v>Work alone</v>
      </c>
      <c r="Q1367" s="1" t="str">
        <f>IFERROR(__xludf.DUMMYFUNCTION("""COMPUTED_VALUE"""),"Yes")</f>
        <v>Yes</v>
      </c>
      <c r="R1367" s="1" t="str">
        <f>IFERROR(__xludf.DUMMYFUNCTION("""COMPUTED_VALUE"""),"No way")</f>
        <v>No way</v>
      </c>
      <c r="S1367" s="1"/>
    </row>
    <row r="1368">
      <c r="A1368" s="2">
        <f>IFERROR(__xludf.DUMMYFUNCTION("""COMPUTED_VALUE"""),45044.79218804398)</f>
        <v>45044.79219</v>
      </c>
      <c r="B1368" s="1" t="str">
        <f>IFERROR(__xludf.DUMMYFUNCTION("""COMPUTED_VALUE"""),"India")</f>
        <v>India</v>
      </c>
      <c r="C1368" s="1">
        <f>IFERROR(__xludf.DUMMYFUNCTION("""COMPUTED_VALUE"""),192202.0)</f>
        <v>192202</v>
      </c>
      <c r="D1368" s="1" t="str">
        <f>IFERROR(__xludf.DUMMYFUNCTION("""COMPUTED_VALUE"""),"Female")</f>
        <v>Female</v>
      </c>
      <c r="E1368" s="1" t="str">
        <f>IFERROR(__xludf.DUMMYFUNCTION("""COMPUTED_VALUE"""),"People who have changed the world for better")</f>
        <v>People who have changed the world for better</v>
      </c>
      <c r="F1368" s="1" t="str">
        <f>IFERROR(__xludf.DUMMYFUNCTION("""COMPUTED_VALUE"""),"No I would not be pursuing Higher Education outside of India")</f>
        <v>No I would not be pursuing Higher Education outside of India</v>
      </c>
      <c r="G1368" s="1" t="str">
        <f>IFERROR(__xludf.DUMMYFUNCTION("""COMPUTED_VALUE"""),"This will be hard to do, but if it is the right company I would try")</f>
        <v>This will be hard to do, but if it is the right company I would try</v>
      </c>
      <c r="H1368" s="1" t="str">
        <f>IFERROR(__xludf.DUMMYFUNCTION("""COMPUTED_VALUE"""),"No")</f>
        <v>No</v>
      </c>
      <c r="I1368" s="1" t="str">
        <f>IFERROR(__xludf.DUMMYFUNCTION("""COMPUTED_VALUE"""),"Will NOT work for them")</f>
        <v>Will NOT work for them</v>
      </c>
      <c r="J1368" s="1">
        <f>IFERROR(__xludf.DUMMYFUNCTION("""COMPUTED_VALUE"""),3.0)</f>
        <v>3</v>
      </c>
      <c r="K1368" s="1" t="str">
        <f>IFERROR(__xludf.DUMMYFUNCTION("""COMPUTED_VALUE"""),"Hybrid Working Environment with more than 15 days a month at office")</f>
        <v>Hybrid Working Environment with more than 15 days a month at office</v>
      </c>
      <c r="L1368" s="1" t="str">
        <f>IFERROR(__xludf.DUMMYFUNCTION("""COMPUTED_VALUE"""),"Employer who appreciates learning and enables that environment")</f>
        <v>Employer who appreciates learning and enables that environment</v>
      </c>
      <c r="M13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68" s="1" t="str">
        <f>IFERROR(__xludf.DUMMYFUNCTION("""COMPUTED_VALUE"""),"Manage and drive End-to-End Projects or Products, Work in a BPO setup for some well known client, Become a content Creator in some platform, I Want to sell things/Sales")</f>
        <v>Manage and drive End-to-End Projects or Products, Work in a BPO setup for some well known client, Become a content Creator in some platform, I Want to sell things/Sales</v>
      </c>
      <c r="O1368" s="1" t="str">
        <f>IFERROR(__xludf.DUMMYFUNCTION("""COMPUTED_VALUE"""),"Manager who sets goal and helps me achieve it")</f>
        <v>Manager who sets goal and helps me achieve it</v>
      </c>
      <c r="P1368" s="1" t="str">
        <f>IFERROR(__xludf.DUMMYFUNCTION("""COMPUTED_VALUE"""),"Work with 2 to 3 people in my team")</f>
        <v>Work with 2 to 3 people in my team</v>
      </c>
      <c r="Q1368" s="1" t="str">
        <f>IFERROR(__xludf.DUMMYFUNCTION("""COMPUTED_VALUE"""),"Yes, I Understand this is gonna happen everywhere")</f>
        <v>Yes, I Understand this is gonna happen everywhere</v>
      </c>
      <c r="R1368" s="1" t="str">
        <f>IFERROR(__xludf.DUMMYFUNCTION("""COMPUTED_VALUE"""),"This will be hard to do, but if it is the right company I would try")</f>
        <v>This will be hard to do, but if it is the right company I would try</v>
      </c>
      <c r="S1368" s="1"/>
    </row>
    <row r="1369">
      <c r="A1369" s="2">
        <f>IFERROR(__xludf.DUMMYFUNCTION("""COMPUTED_VALUE"""),45044.7970627662)</f>
        <v>45044.79706</v>
      </c>
      <c r="B1369" s="1" t="str">
        <f>IFERROR(__xludf.DUMMYFUNCTION("""COMPUTED_VALUE"""),"India")</f>
        <v>India</v>
      </c>
      <c r="C1369" s="1">
        <f>IFERROR(__xludf.DUMMYFUNCTION("""COMPUTED_VALUE"""),759001.0)</f>
        <v>759001</v>
      </c>
      <c r="D1369" s="1" t="str">
        <f>IFERROR(__xludf.DUMMYFUNCTION("""COMPUTED_VALUE"""),"Female")</f>
        <v>Female</v>
      </c>
      <c r="E1369" s="1" t="str">
        <f>IFERROR(__xludf.DUMMYFUNCTION("""COMPUTED_VALUE"""),"People who have changed the world for better")</f>
        <v>People who have changed the world for better</v>
      </c>
      <c r="F1369" s="1" t="str">
        <f>IFERROR(__xludf.DUMMYFUNCTION("""COMPUTED_VALUE"""),"No I would not be pursuing Higher Education outside of India")</f>
        <v>No I would not be pursuing Higher Education outside of India</v>
      </c>
      <c r="G1369" s="1" t="str">
        <f>IFERROR(__xludf.DUMMYFUNCTION("""COMPUTED_VALUE"""),"This will be hard to do, but if it is the right company I would try")</f>
        <v>This will be hard to do, but if it is the right company I would try</v>
      </c>
      <c r="H1369" s="1" t="str">
        <f>IFERROR(__xludf.DUMMYFUNCTION("""COMPUTED_VALUE"""),"No")</f>
        <v>No</v>
      </c>
      <c r="I1369" s="1" t="str">
        <f>IFERROR(__xludf.DUMMYFUNCTION("""COMPUTED_VALUE"""),"Will NOT work for them")</f>
        <v>Will NOT work for them</v>
      </c>
      <c r="J1369" s="1">
        <f>IFERROR(__xludf.DUMMYFUNCTION("""COMPUTED_VALUE"""),5.0)</f>
        <v>5</v>
      </c>
      <c r="K1369" s="1" t="str">
        <f>IFERROR(__xludf.DUMMYFUNCTION("""COMPUTED_VALUE"""),"Hybrid Working Environment with more than 15 days a month at office")</f>
        <v>Hybrid Working Environment with more than 15 days a month at office</v>
      </c>
      <c r="L13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9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1369" s="1" t="str">
        <f>IFERROR(__xludf.DUMMYFUNCTION("""COMPUTED_VALUE"""),"Manager who explains what is expected, sets a goal and helps achieve it")</f>
        <v>Manager who explains what is expected, sets a goal and helps achieve it</v>
      </c>
      <c r="P1369" s="1" t="str">
        <f>IFERROR(__xludf.DUMMYFUNCTION("""COMPUTED_VALUE"""),"Work with 5 to 6 people in my team")</f>
        <v>Work with 5 to 6 people in my team</v>
      </c>
      <c r="Q1369" s="1" t="str">
        <f>IFERROR(__xludf.DUMMYFUNCTION("""COMPUTED_VALUE"""),"Yes, I Understand this is gonna happen everywhere")</f>
        <v>Yes, I Understand this is gonna happen everywhere</v>
      </c>
      <c r="R1369" s="1" t="str">
        <f>IFERROR(__xludf.DUMMYFUNCTION("""COMPUTED_VALUE"""),"This will be hard to do, but if it is the right company I would try")</f>
        <v>This will be hard to do, but if it is the right company I would try</v>
      </c>
      <c r="S1369" s="1"/>
    </row>
    <row r="1370">
      <c r="A1370" s="2">
        <f>IFERROR(__xludf.DUMMYFUNCTION("""COMPUTED_VALUE"""),45044.799151168976)</f>
        <v>45044.79915</v>
      </c>
      <c r="B1370" s="1" t="str">
        <f>IFERROR(__xludf.DUMMYFUNCTION("""COMPUTED_VALUE"""),"India")</f>
        <v>India</v>
      </c>
      <c r="C1370" s="1">
        <f>IFERROR(__xludf.DUMMYFUNCTION("""COMPUTED_VALUE"""),847211.0)</f>
        <v>847211</v>
      </c>
      <c r="D1370" s="1" t="str">
        <f>IFERROR(__xludf.DUMMYFUNCTION("""COMPUTED_VALUE"""),"Male")</f>
        <v>Male</v>
      </c>
      <c r="E1370" s="1" t="str">
        <f>IFERROR(__xludf.DUMMYFUNCTION("""COMPUTED_VALUE"""),"My Parents")</f>
        <v>My Parents</v>
      </c>
      <c r="F1370" s="1" t="str">
        <f>IFERROR(__xludf.DUMMYFUNCTION("""COMPUTED_VALUE"""),"No I would not be pursuing Higher Education outside of India")</f>
        <v>No I would not be pursuing Higher Education outside of India</v>
      </c>
      <c r="G1370" s="1" t="str">
        <f>IFERROR(__xludf.DUMMYFUNCTION("""COMPUTED_VALUE"""),"This will be hard to do, but if it is the right company I would try")</f>
        <v>This will be hard to do, but if it is the right company I would try</v>
      </c>
      <c r="H1370" s="1" t="str">
        <f>IFERROR(__xludf.DUMMYFUNCTION("""COMPUTED_VALUE"""),"No")</f>
        <v>No</v>
      </c>
      <c r="I1370" s="1" t="str">
        <f>IFERROR(__xludf.DUMMYFUNCTION("""COMPUTED_VALUE"""),"Will work for them")</f>
        <v>Will work for them</v>
      </c>
      <c r="J1370" s="1">
        <f>IFERROR(__xludf.DUMMYFUNCTION("""COMPUTED_VALUE"""),3.0)</f>
        <v>3</v>
      </c>
      <c r="K1370" s="1" t="str">
        <f>IFERROR(__xludf.DUMMYFUNCTION("""COMPUTED_VALUE"""),"Fully Remote with Options to travel as and when needed")</f>
        <v>Fully Remote with Options to travel as and when needed</v>
      </c>
      <c r="L1370" s="1" t="str">
        <f>IFERROR(__xludf.DUMMYFUNCTION("""COMPUTED_VALUE"""),"Employer who appreciates learning and enables that environment")</f>
        <v>Employer who appreciates learning and enables that environment</v>
      </c>
      <c r="M137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70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1370" s="1" t="str">
        <f>IFERROR(__xludf.DUMMYFUNCTION("""COMPUTED_VALUE"""),"Manager who clearly describes what she/he needs")</f>
        <v>Manager who clearly describes what she/he needs</v>
      </c>
      <c r="P1370" s="1" t="str">
        <f>IFERROR(__xludf.DUMMYFUNCTION("""COMPUTED_VALUE"""),"Work with 5 to 6 people in my team")</f>
        <v>Work with 5 to 6 people in my team</v>
      </c>
      <c r="Q1370" s="1" t="str">
        <f>IFERROR(__xludf.DUMMYFUNCTION("""COMPUTED_VALUE"""),"Yes, I Understand this is gonna happen everywhere")</f>
        <v>Yes, I Understand this is gonna happen everywhere</v>
      </c>
      <c r="R1370" s="1" t="str">
        <f>IFERROR(__xludf.DUMMYFUNCTION("""COMPUTED_VALUE"""),"This will be hard to do, but if it is the right company I would try")</f>
        <v>This will be hard to do, but if it is the right company I would try</v>
      </c>
      <c r="S1370" s="1"/>
    </row>
    <row r="1371">
      <c r="A1371" s="2">
        <f>IFERROR(__xludf.DUMMYFUNCTION("""COMPUTED_VALUE"""),45044.79993408565)</f>
        <v>45044.79993</v>
      </c>
      <c r="B1371" s="1" t="str">
        <f>IFERROR(__xludf.DUMMYFUNCTION("""COMPUTED_VALUE"""),"India")</f>
        <v>India</v>
      </c>
      <c r="C1371" s="1">
        <f>IFERROR(__xludf.DUMMYFUNCTION("""COMPUTED_VALUE"""),440024.0)</f>
        <v>440024</v>
      </c>
      <c r="D1371" s="1" t="str">
        <f>IFERROR(__xludf.DUMMYFUNCTION("""COMPUTED_VALUE"""),"Male")</f>
        <v>Male</v>
      </c>
      <c r="E1371" s="1" t="str">
        <f>IFERROR(__xludf.DUMMYFUNCTION("""COMPUTED_VALUE"""),"People who have changed the world for better")</f>
        <v>People who have changed the world for better</v>
      </c>
      <c r="F1371" s="1" t="str">
        <f>IFERROR(__xludf.DUMMYFUNCTION("""COMPUTED_VALUE"""),"No I would not be pursuing Higher Education outside of India")</f>
        <v>No I would not be pursuing Higher Education outside of India</v>
      </c>
      <c r="G1371" s="1" t="str">
        <f>IFERROR(__xludf.DUMMYFUNCTION("""COMPUTED_VALUE"""),"This will be hard to do, but if it is the right company I would try")</f>
        <v>This will be hard to do, but if it is the right company I would try</v>
      </c>
      <c r="H1371" s="1" t="str">
        <f>IFERROR(__xludf.DUMMYFUNCTION("""COMPUTED_VALUE"""),"No")</f>
        <v>No</v>
      </c>
      <c r="I1371" s="1" t="str">
        <f>IFERROR(__xludf.DUMMYFUNCTION("""COMPUTED_VALUE"""),"Will NOT work for them")</f>
        <v>Will NOT work for them</v>
      </c>
      <c r="J1371" s="1">
        <f>IFERROR(__xludf.DUMMYFUNCTION("""COMPUTED_VALUE"""),7.0)</f>
        <v>7</v>
      </c>
      <c r="K1371" s="1" t="str">
        <f>IFERROR(__xludf.DUMMYFUNCTION("""COMPUTED_VALUE"""),"Hybrid Working Environment with more than 15 days a month at office")</f>
        <v>Hybrid Working Environment with more than 15 days a month at office</v>
      </c>
      <c r="L13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71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371" s="1" t="str">
        <f>IFERROR(__xludf.DUMMYFUNCTION("""COMPUTED_VALUE"""),"Manager who explains what is expected, sets a goal and helps achieve it")</f>
        <v>Manager who explains what is expected, sets a goal and helps achieve it</v>
      </c>
      <c r="P1371" s="1" t="str">
        <f>IFERROR(__xludf.DUMMYFUNCTION("""COMPUTED_VALUE"""),"Work with 5 to 6 people in my team")</f>
        <v>Work with 5 to 6 people in my team</v>
      </c>
      <c r="Q1371" s="1" t="str">
        <f>IFERROR(__xludf.DUMMYFUNCTION("""COMPUTED_VALUE"""),"Yes, I Understand this is gonna happen everywhere")</f>
        <v>Yes, I Understand this is gonna happen everywhere</v>
      </c>
      <c r="R1371" s="1" t="str">
        <f>IFERROR(__xludf.DUMMYFUNCTION("""COMPUTED_VALUE"""),"No way")</f>
        <v>No way</v>
      </c>
      <c r="S1371" s="1"/>
    </row>
    <row r="1372">
      <c r="A1372" s="2">
        <f>IFERROR(__xludf.DUMMYFUNCTION("""COMPUTED_VALUE"""),45044.80151157407)</f>
        <v>45044.80151</v>
      </c>
      <c r="B1372" s="1" t="str">
        <f>IFERROR(__xludf.DUMMYFUNCTION("""COMPUTED_VALUE"""),"India")</f>
        <v>India</v>
      </c>
      <c r="C1372" s="1">
        <f>IFERROR(__xludf.DUMMYFUNCTION("""COMPUTED_VALUE"""),581336.0)</f>
        <v>581336</v>
      </c>
      <c r="D1372" s="1" t="str">
        <f>IFERROR(__xludf.DUMMYFUNCTION("""COMPUTED_VALUE"""),"Female")</f>
        <v>Female</v>
      </c>
      <c r="E1372" s="1" t="str">
        <f>IFERROR(__xludf.DUMMYFUNCTION("""COMPUTED_VALUE"""),"My Parents")</f>
        <v>My Parents</v>
      </c>
      <c r="F1372" s="1" t="str">
        <f>IFERROR(__xludf.DUMMYFUNCTION("""COMPUTED_VALUE"""),"No I would not be pursuing Higher Education outside of India")</f>
        <v>No I would not be pursuing Higher Education outside of India</v>
      </c>
      <c r="G1372" s="1" t="str">
        <f>IFERROR(__xludf.DUMMYFUNCTION("""COMPUTED_VALUE"""),"Will work for 3 years or more")</f>
        <v>Will work for 3 years or more</v>
      </c>
      <c r="H1372" s="1" t="str">
        <f>IFERROR(__xludf.DUMMYFUNCTION("""COMPUTED_VALUE"""),"No")</f>
        <v>No</v>
      </c>
      <c r="I1372" s="1" t="str">
        <f>IFERROR(__xludf.DUMMYFUNCTION("""COMPUTED_VALUE"""),"Will NOT work for them")</f>
        <v>Will NOT work for them</v>
      </c>
      <c r="J1372" s="1">
        <f>IFERROR(__xludf.DUMMYFUNCTION("""COMPUTED_VALUE"""),10.0)</f>
        <v>10</v>
      </c>
      <c r="K1372" s="1" t="str">
        <f>IFERROR(__xludf.DUMMYFUNCTION("""COMPUTED_VALUE"""),"Fully Remote with No option to visit offices")</f>
        <v>Fully Remote with No option to visit offices</v>
      </c>
      <c r="L1372" s="1" t="str">
        <f>IFERROR(__xludf.DUMMYFUNCTION("""COMPUTED_VALUE"""),"Employer who rewards learning and enables that environment")</f>
        <v>Employer who rewards learning and enables that environment</v>
      </c>
      <c r="M13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72" s="1" t="str">
        <f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1372" s="1" t="str">
        <f>IFERROR(__xludf.DUMMYFUNCTION("""COMPUTED_VALUE"""),"Manager who clearly describes what she/he needs")</f>
        <v>Manager who clearly describes what she/he needs</v>
      </c>
      <c r="P1372" s="1" t="str">
        <f>IFERROR(__xludf.DUMMYFUNCTION("""COMPUTED_VALUE"""),"Work with 2 to 3 people in my team, Work with 5 to 6 people in my team")</f>
        <v>Work with 2 to 3 people in my team, Work with 5 to 6 people in my team</v>
      </c>
      <c r="Q1372" s="1" t="str">
        <f>IFERROR(__xludf.DUMMYFUNCTION("""COMPUTED_VALUE"""),"Yes, I Understand this is gonna happen everywhere")</f>
        <v>Yes, I Understand this is gonna happen everywhere</v>
      </c>
      <c r="R1372" s="1" t="str">
        <f>IFERROR(__xludf.DUMMYFUNCTION("""COMPUTED_VALUE"""),"Will work for 7 years or more")</f>
        <v>Will work for 7 years or more</v>
      </c>
      <c r="S1372" s="1"/>
    </row>
    <row r="1373">
      <c r="A1373" s="2">
        <f>IFERROR(__xludf.DUMMYFUNCTION("""COMPUTED_VALUE"""),45044.804784733795)</f>
        <v>45044.80478</v>
      </c>
      <c r="B1373" s="1" t="str">
        <f>IFERROR(__xludf.DUMMYFUNCTION("""COMPUTED_VALUE"""),"India")</f>
        <v>India</v>
      </c>
      <c r="C1373" s="1">
        <f>IFERROR(__xludf.DUMMYFUNCTION("""COMPUTED_VALUE"""),500089.0)</f>
        <v>500089</v>
      </c>
      <c r="D1373" s="1" t="str">
        <f>IFERROR(__xludf.DUMMYFUNCTION("""COMPUTED_VALUE"""),"Female")</f>
        <v>Female</v>
      </c>
      <c r="E1373" s="1" t="str">
        <f>IFERROR(__xludf.DUMMYFUNCTION("""COMPUTED_VALUE"""),"My Parents")</f>
        <v>My Parents</v>
      </c>
      <c r="F1373" s="1" t="str">
        <f>IFERROR(__xludf.DUMMYFUNCTION("""COMPUTED_VALUE"""),"No I would not be pursuing Higher Education outside of India")</f>
        <v>No I would not be pursuing Higher Education outside of India</v>
      </c>
      <c r="G1373" s="1" t="str">
        <f>IFERROR(__xludf.DUMMYFUNCTION("""COMPUTED_VALUE"""),"This will be hard to do, but if it is the right company I would try")</f>
        <v>This will be hard to do, but if it is the right company I would try</v>
      </c>
      <c r="H1373" s="1" t="str">
        <f>IFERROR(__xludf.DUMMYFUNCTION("""COMPUTED_VALUE"""),"No")</f>
        <v>No</v>
      </c>
      <c r="I1373" s="1" t="str">
        <f>IFERROR(__xludf.DUMMYFUNCTION("""COMPUTED_VALUE"""),"Will NOT work for them")</f>
        <v>Will NOT work for them</v>
      </c>
      <c r="J1373" s="1">
        <f>IFERROR(__xludf.DUMMYFUNCTION("""COMPUTED_VALUE"""),1.0)</f>
        <v>1</v>
      </c>
      <c r="K1373" s="1" t="str">
        <f>IFERROR(__xludf.DUMMYFUNCTION("""COMPUTED_VALUE"""),"Fully Remote with Options to travel as and when needed")</f>
        <v>Fully Remote with Options to travel as and when needed</v>
      </c>
      <c r="L13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73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373" s="1" t="str">
        <f>IFERROR(__xludf.DUMMYFUNCTION("""COMPUTED_VALUE"""),"Manager who sets goal and helps me achieve it")</f>
        <v>Manager who sets goal and helps me achieve it</v>
      </c>
      <c r="P1373" s="1" t="str">
        <f>IFERROR(__xludf.DUMMYFUNCTION("""COMPUTED_VALUE"""),"Work with 5 to 6 people in my team")</f>
        <v>Work with 5 to 6 people in my team</v>
      </c>
      <c r="Q1373" s="1" t="str">
        <f>IFERROR(__xludf.DUMMYFUNCTION("""COMPUTED_VALUE"""),"No")</f>
        <v>No</v>
      </c>
      <c r="R1373" s="1" t="str">
        <f>IFERROR(__xludf.DUMMYFUNCTION("""COMPUTED_VALUE"""),"This will be hard to do, but if it is the right company I would try")</f>
        <v>This will be hard to do, but if it is the right company I would try</v>
      </c>
      <c r="S1373" s="1"/>
    </row>
    <row r="1374">
      <c r="A1374" s="2">
        <f>IFERROR(__xludf.DUMMYFUNCTION("""COMPUTED_VALUE"""),45044.81464304398)</f>
        <v>45044.81464</v>
      </c>
      <c r="B1374" s="1" t="str">
        <f>IFERROR(__xludf.DUMMYFUNCTION("""COMPUTED_VALUE"""),"India")</f>
        <v>India</v>
      </c>
      <c r="C1374" s="1">
        <f>IFERROR(__xludf.DUMMYFUNCTION("""COMPUTED_VALUE"""),560107.0)</f>
        <v>560107</v>
      </c>
      <c r="D1374" s="1" t="str">
        <f>IFERROR(__xludf.DUMMYFUNCTION("""COMPUTED_VALUE"""),"Male")</f>
        <v>Male</v>
      </c>
      <c r="E1374" s="1" t="str">
        <f>IFERROR(__xludf.DUMMYFUNCTION("""COMPUTED_VALUE"""),"People from my circle, but not family members")</f>
        <v>People from my circle, but not family members</v>
      </c>
      <c r="F1374" s="1" t="str">
        <f>IFERROR(__xludf.DUMMYFUNCTION("""COMPUTED_VALUE"""),"No I would not be pursuing Higher Education outside of India")</f>
        <v>No I would not be pursuing Higher Education outside of India</v>
      </c>
      <c r="G1374" s="1" t="str">
        <f>IFERROR(__xludf.DUMMYFUNCTION("""COMPUTED_VALUE"""),"This will be hard to do, but if it is the right company I would try")</f>
        <v>This will be hard to do, but if it is the right company I would try</v>
      </c>
      <c r="H1374" s="1" t="str">
        <f>IFERROR(__xludf.DUMMYFUNCTION("""COMPUTED_VALUE"""),"No")</f>
        <v>No</v>
      </c>
      <c r="I1374" s="1" t="str">
        <f>IFERROR(__xludf.DUMMYFUNCTION("""COMPUTED_VALUE"""),"Will NOT work for them")</f>
        <v>Will NOT work for them</v>
      </c>
      <c r="J1374" s="1">
        <f>IFERROR(__xludf.DUMMYFUNCTION("""COMPUTED_VALUE"""),3.0)</f>
        <v>3</v>
      </c>
      <c r="K1374" s="1" t="str">
        <f>IFERROR(__xludf.DUMMYFUNCTION("""COMPUTED_VALUE"""),"Hybrid Working Environment with more than 15 days a month at office")</f>
        <v>Hybrid Working Environment with more than 15 days a month at office</v>
      </c>
      <c r="L13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74" s="1" t="str">
        <f>IFERROR(__xludf.DUMMYFUNCTION("""COMPUTED_VALUE"""),"Business Operations in any organization, Build and develop a Team, Look deeply into Data and generate insights, Work in a BPO setup for some well known client")</f>
        <v>Business Operations in any organization, Build and develop a Team, Look deeply into Data and generate insights, Work in a BPO setup for some well known client</v>
      </c>
      <c r="O1374" s="1" t="str">
        <f>IFERROR(__xludf.DUMMYFUNCTION("""COMPUTED_VALUE"""),"Manager who explains what is expected, sets a goal and helps achieve it")</f>
        <v>Manager who explains what is expected, sets a goal and helps achieve it</v>
      </c>
      <c r="P1374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374" s="1" t="str">
        <f>IFERROR(__xludf.DUMMYFUNCTION("""COMPUTED_VALUE"""),"Yes, I Understand this is gonna happen everywhere")</f>
        <v>Yes, I Understand this is gonna happen everywhere</v>
      </c>
      <c r="R1374" s="1" t="str">
        <f>IFERROR(__xludf.DUMMYFUNCTION("""COMPUTED_VALUE"""),"This will be hard to do, but if it is the right company I would try")</f>
        <v>This will be hard to do, but if it is the right company I would try</v>
      </c>
      <c r="S1374" s="1"/>
    </row>
    <row r="1375">
      <c r="A1375" s="2">
        <f>IFERROR(__xludf.DUMMYFUNCTION("""COMPUTED_VALUE"""),45044.81551501158)</f>
        <v>45044.81552</v>
      </c>
      <c r="B1375" s="1" t="str">
        <f>IFERROR(__xludf.DUMMYFUNCTION("""COMPUTED_VALUE"""),"India")</f>
        <v>India</v>
      </c>
      <c r="C1375" s="1">
        <f>IFERROR(__xludf.DUMMYFUNCTION("""COMPUTED_VALUE"""),144021.0)</f>
        <v>144021</v>
      </c>
      <c r="D1375" s="1" t="str">
        <f>IFERROR(__xludf.DUMMYFUNCTION("""COMPUTED_VALUE"""),"Male")</f>
        <v>Male</v>
      </c>
      <c r="E1375" s="1" t="str">
        <f>IFERROR(__xludf.DUMMYFUNCTION("""COMPUTED_VALUE"""),"My Parents")</f>
        <v>My Parents</v>
      </c>
      <c r="F1375" s="1" t="str">
        <f>IFERROR(__xludf.DUMMYFUNCTION("""COMPUTED_VALUE"""),"Yes, I will earn and do that")</f>
        <v>Yes, I will earn and do that</v>
      </c>
      <c r="G1375" s="1" t="str">
        <f>IFERROR(__xludf.DUMMYFUNCTION("""COMPUTED_VALUE"""),"This will be hard to do, but if it is the right company I would try")</f>
        <v>This will be hard to do, but if it is the right company I would try</v>
      </c>
      <c r="H1375" s="1" t="str">
        <f>IFERROR(__xludf.DUMMYFUNCTION("""COMPUTED_VALUE"""),"Yes")</f>
        <v>Yes</v>
      </c>
      <c r="I1375" s="1" t="str">
        <f>IFERROR(__xludf.DUMMYFUNCTION("""COMPUTED_VALUE"""),"Will work for them")</f>
        <v>Will work for them</v>
      </c>
      <c r="J1375" s="1">
        <f>IFERROR(__xludf.DUMMYFUNCTION("""COMPUTED_VALUE"""),6.0)</f>
        <v>6</v>
      </c>
      <c r="K1375" s="1" t="str">
        <f>IFERROR(__xludf.DUMMYFUNCTION("""COMPUTED_VALUE"""),"Hybrid Working Environment with more than 15 days a month at office")</f>
        <v>Hybrid Working Environment with more than 15 days a month at office</v>
      </c>
      <c r="L13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75" s="1" t="str">
        <f>IFERROR(__xludf.DUMMYFUNCTION("""COMPUTED_VALUE"""),"Design and Creative strategy in any company, Design and Develop amazing software, Become a content Creator in some platform, I Want to sell things/Sales")</f>
        <v>Design and Creative strategy in any company, Design and Develop amazing software, Become a content Creator in some platform, I Want to sell things/Sales</v>
      </c>
      <c r="O1375" s="1" t="str">
        <f>IFERROR(__xludf.DUMMYFUNCTION("""COMPUTED_VALUE"""),"Manager who explains what is expected, sets a goal and helps achieve it")</f>
        <v>Manager who explains what is expected, sets a goal and helps achieve it</v>
      </c>
      <c r="P1375" s="1" t="str">
        <f>IFERROR(__xludf.DUMMYFUNCTION("""COMPUTED_VALUE"""),"Work with 7 to 10 or more people in my team")</f>
        <v>Work with 7 to 10 or more people in my team</v>
      </c>
      <c r="Q1375" s="1" t="str">
        <f>IFERROR(__xludf.DUMMYFUNCTION("""COMPUTED_VALUE"""),"Yes, I Understand this is gonna happen everywhere")</f>
        <v>Yes, I Understand this is gonna happen everywhere</v>
      </c>
      <c r="R1375" s="1" t="str">
        <f>IFERROR(__xludf.DUMMYFUNCTION("""COMPUTED_VALUE"""),"This will be hard to do, but if it is the right company I would try")</f>
        <v>This will be hard to do, but if it is the right company I would try</v>
      </c>
      <c r="S1375" s="1"/>
    </row>
    <row r="1376">
      <c r="A1376" s="2">
        <f>IFERROR(__xludf.DUMMYFUNCTION("""COMPUTED_VALUE"""),45044.81575875)</f>
        <v>45044.81576</v>
      </c>
      <c r="B1376" s="1" t="str">
        <f>IFERROR(__xludf.DUMMYFUNCTION("""COMPUTED_VALUE"""),"India")</f>
        <v>India</v>
      </c>
      <c r="C1376" s="1">
        <f>IFERROR(__xludf.DUMMYFUNCTION("""COMPUTED_VALUE"""),690514.0)</f>
        <v>690514</v>
      </c>
      <c r="D1376" s="1" t="str">
        <f>IFERROR(__xludf.DUMMYFUNCTION("""COMPUTED_VALUE"""),"Male")</f>
        <v>Male</v>
      </c>
      <c r="E1376" s="1" t="str">
        <f>IFERROR(__xludf.DUMMYFUNCTION("""COMPUTED_VALUE"""),"People who have changed the world for better")</f>
        <v>People who have changed the world for better</v>
      </c>
      <c r="F1376" s="1" t="str">
        <f>IFERROR(__xludf.DUMMYFUNCTION("""COMPUTED_VALUE"""),"Yes, I will earn and do that")</f>
        <v>Yes, I will earn and do that</v>
      </c>
      <c r="G1376" s="1" t="str">
        <f>IFERROR(__xludf.DUMMYFUNCTION("""COMPUTED_VALUE"""),"This will be hard to do, but if it is the right company I would try")</f>
        <v>This will be hard to do, but if it is the right company I would try</v>
      </c>
      <c r="H1376" s="1" t="str">
        <f>IFERROR(__xludf.DUMMYFUNCTION("""COMPUTED_VALUE"""),"No")</f>
        <v>No</v>
      </c>
      <c r="I1376" s="1" t="str">
        <f>IFERROR(__xludf.DUMMYFUNCTION("""COMPUTED_VALUE"""),"Will NOT work for them")</f>
        <v>Will NOT work for them</v>
      </c>
      <c r="J1376" s="1">
        <f>IFERROR(__xludf.DUMMYFUNCTION("""COMPUTED_VALUE"""),1.0)</f>
        <v>1</v>
      </c>
      <c r="K1376" s="1" t="str">
        <f>IFERROR(__xludf.DUMMYFUNCTION("""COMPUTED_VALUE"""),"Every Day Office Environment")</f>
        <v>Every Day Office Environment</v>
      </c>
      <c r="L1376" s="1" t="str">
        <f>IFERROR(__xludf.DUMMYFUNCTION("""COMPUTED_VALUE"""),"Employer who appreciates learning and enables that environment")</f>
        <v>Employer who appreciates learning and enables that environment</v>
      </c>
      <c r="M137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76" s="1" t="str">
        <f>IFERROR(__xludf.DUMMYFUNCTION("""COMPUTED_VALUE"""),"Design and Creative strategy in any company, Business Operations in any organization, Look deeply into Data and generate insights, Become a content Creator in some platform")</f>
        <v>Design and Creative strategy in any company, Business Operations in any organization, Look deeply into Data and generate insights, Become a content Creator in some platform</v>
      </c>
      <c r="O1376" s="1" t="str">
        <f>IFERROR(__xludf.DUMMYFUNCTION("""COMPUTED_VALUE"""),"Manager who sets goal and helps me achieve it")</f>
        <v>Manager who sets goal and helps me achieve it</v>
      </c>
      <c r="P1376" s="1" t="str">
        <f>IFERROR(__xludf.DUMMYFUNCTION("""COMPUTED_VALUE"""),"Work with more than 10 people in my team")</f>
        <v>Work with more than 10 people in my team</v>
      </c>
      <c r="Q1376" s="1" t="str">
        <f>IFERROR(__xludf.DUMMYFUNCTION("""COMPUTED_VALUE"""),"Yes, I Understand this is gonna happen everywhere")</f>
        <v>Yes, I Understand this is gonna happen everywhere</v>
      </c>
      <c r="R1376" s="1" t="str">
        <f>IFERROR(__xludf.DUMMYFUNCTION("""COMPUTED_VALUE"""),"This will be hard to do, but if it is the right company I would try")</f>
        <v>This will be hard to do, but if it is the right company I would try</v>
      </c>
      <c r="S1376" s="1"/>
    </row>
    <row r="1377">
      <c r="A1377" s="2">
        <f>IFERROR(__xludf.DUMMYFUNCTION("""COMPUTED_VALUE"""),45044.81676461805)</f>
        <v>45044.81676</v>
      </c>
      <c r="B1377" s="1" t="str">
        <f>IFERROR(__xludf.DUMMYFUNCTION("""COMPUTED_VALUE"""),"India")</f>
        <v>India</v>
      </c>
      <c r="C1377" s="1">
        <f>IFERROR(__xludf.DUMMYFUNCTION("""COMPUTED_VALUE"""),110009.0)</f>
        <v>110009</v>
      </c>
      <c r="D1377" s="1" t="str">
        <f>IFERROR(__xludf.DUMMYFUNCTION("""COMPUTED_VALUE"""),"Male")</f>
        <v>Male</v>
      </c>
      <c r="E1377" s="1" t="str">
        <f>IFERROR(__xludf.DUMMYFUNCTION("""COMPUTED_VALUE"""),"My Parents")</f>
        <v>My Parents</v>
      </c>
      <c r="F1377" s="1" t="str">
        <f>IFERROR(__xludf.DUMMYFUNCTION("""COMPUTED_VALUE"""),"No I would not be pursuing Higher Education outside of India")</f>
        <v>No I would not be pursuing Higher Education outside of India</v>
      </c>
      <c r="G1377" s="1" t="str">
        <f>IFERROR(__xludf.DUMMYFUNCTION("""COMPUTED_VALUE"""),"This will be hard to do, but if it is the right company I would try")</f>
        <v>This will be hard to do, but if it is the right company I would try</v>
      </c>
      <c r="H1377" s="1" t="str">
        <f>IFERROR(__xludf.DUMMYFUNCTION("""COMPUTED_VALUE"""),"No")</f>
        <v>No</v>
      </c>
      <c r="I1377" s="1" t="str">
        <f>IFERROR(__xludf.DUMMYFUNCTION("""COMPUTED_VALUE"""),"Will NOT work for them")</f>
        <v>Will NOT work for them</v>
      </c>
      <c r="J1377" s="1">
        <f>IFERROR(__xludf.DUMMYFUNCTION("""COMPUTED_VALUE"""),7.0)</f>
        <v>7</v>
      </c>
      <c r="K1377" s="1" t="str">
        <f>IFERROR(__xludf.DUMMYFUNCTION("""COMPUTED_VALUE"""),"Hybrid Working Environment with more than 15 days a month at office")</f>
        <v>Hybrid Working Environment with more than 15 days a month at office</v>
      </c>
      <c r="L13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377" s="1" t="str">
        <f>IFERROR(__xludf.DUMMYFUNCTION("""COMPUTED_VALUE"""),"Teaching in any of the institutes/colleges/online or offline, Become a content Creator in some platform, Entrepreneur or Start Up, I Want to sell things/Sales")</f>
        <v>Teaching in any of the institutes/colleges/online or offline, Become a content Creator in some platform, Entrepreneur or Start Up, I Want to sell things/Sales</v>
      </c>
      <c r="O1377" s="1" t="str">
        <f>IFERROR(__xludf.DUMMYFUNCTION("""COMPUTED_VALUE"""),"Manager who sets goal and helps me achieve it")</f>
        <v>Manager who sets goal and helps me achieve it</v>
      </c>
      <c r="P1377" s="1" t="str">
        <f>IFERROR(__xludf.DUMMYFUNCTION("""COMPUTED_VALUE"""),"Work alone")</f>
        <v>Work alone</v>
      </c>
      <c r="Q1377" s="1" t="str">
        <f>IFERROR(__xludf.DUMMYFUNCTION("""COMPUTED_VALUE"""),"Yes, I Understand this is gonna happen everywhere")</f>
        <v>Yes, I Understand this is gonna happen everywhere</v>
      </c>
      <c r="R1377" s="1" t="str">
        <f>IFERROR(__xludf.DUMMYFUNCTION("""COMPUTED_VALUE"""),"No way")</f>
        <v>No way</v>
      </c>
      <c r="S1377" s="1"/>
    </row>
    <row r="1378">
      <c r="A1378" s="2">
        <f>IFERROR(__xludf.DUMMYFUNCTION("""COMPUTED_VALUE"""),45044.81802456018)</f>
        <v>45044.81802</v>
      </c>
      <c r="B1378" s="1" t="str">
        <f>IFERROR(__xludf.DUMMYFUNCTION("""COMPUTED_VALUE"""),"India")</f>
        <v>India</v>
      </c>
      <c r="C1378" s="1">
        <f>IFERROR(__xludf.DUMMYFUNCTION("""COMPUTED_VALUE"""),603001.0)</f>
        <v>603001</v>
      </c>
      <c r="D1378" s="1" t="str">
        <f>IFERROR(__xludf.DUMMYFUNCTION("""COMPUTED_VALUE"""),"Male")</f>
        <v>Male</v>
      </c>
      <c r="E1378" s="1" t="str">
        <f>IFERROR(__xludf.DUMMYFUNCTION("""COMPUTED_VALUE"""),"Influencers who had successful careers")</f>
        <v>Influencers who had successful careers</v>
      </c>
      <c r="F1378" s="1" t="str">
        <f>IFERROR(__xludf.DUMMYFUNCTION("""COMPUTED_VALUE"""),"No, But if someone could bare the cost I will")</f>
        <v>No, But if someone could bare the cost I will</v>
      </c>
      <c r="G1378" s="1" t="str">
        <f>IFERROR(__xludf.DUMMYFUNCTION("""COMPUTED_VALUE"""),"Will work for 3 years or more")</f>
        <v>Will work for 3 years or more</v>
      </c>
      <c r="H1378" s="1" t="str">
        <f>IFERROR(__xludf.DUMMYFUNCTION("""COMPUTED_VALUE"""),"No")</f>
        <v>No</v>
      </c>
      <c r="I1378" s="1" t="str">
        <f>IFERROR(__xludf.DUMMYFUNCTION("""COMPUTED_VALUE"""),"Will NOT work for them")</f>
        <v>Will NOT work for them</v>
      </c>
      <c r="J1378" s="1">
        <f>IFERROR(__xludf.DUMMYFUNCTION("""COMPUTED_VALUE"""),2.0)</f>
        <v>2</v>
      </c>
      <c r="K1378" s="1" t="str">
        <f>IFERROR(__xludf.DUMMYFUNCTION("""COMPUTED_VALUE"""),"Fully Remote with Options to travel as and when needed")</f>
        <v>Fully Remote with Options to travel as and when needed</v>
      </c>
      <c r="L1378" s="1" t="str">
        <f>IFERROR(__xludf.DUMMYFUNCTION("""COMPUTED_VALUE"""),"Employer who appreciates learning and enables that environment")</f>
        <v>Employer who appreciates learning and enables that environment</v>
      </c>
      <c r="M137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78" s="1" t="str">
        <f>IFERROR(__xludf.DUMMYFUNCTION("""COMPUTED_VALUE"""),"Business Operations in any organization, Look deeply into Data and generate insights, Entrepreneur or Start Up, I Want to sell things/Sales")</f>
        <v>Business Operations in any organization, Look deeply into Data and generate insights, Entrepreneur or Start Up, I Want to sell things/Sales</v>
      </c>
      <c r="O1378" s="1" t="str">
        <f>IFERROR(__xludf.DUMMYFUNCTION("""COMPUTED_VALUE"""),"Manager who clearly describes what she/he needs")</f>
        <v>Manager who clearly describes what she/he needs</v>
      </c>
      <c r="P1378" s="1" t="str">
        <f>IFERROR(__xludf.DUMMYFUNCTION("""COMPUTED_VALUE"""),"Work with 7 to 10 or more people in my team")</f>
        <v>Work with 7 to 10 or more people in my team</v>
      </c>
      <c r="Q1378" s="1" t="str">
        <f>IFERROR(__xludf.DUMMYFUNCTION("""COMPUTED_VALUE"""),"Yes, I Understand this is gonna happen everywhere")</f>
        <v>Yes, I Understand this is gonna happen everywhere</v>
      </c>
      <c r="R1378" s="1" t="str">
        <f>IFERROR(__xludf.DUMMYFUNCTION("""COMPUTED_VALUE"""),"This will be hard to do, but if it is the right company I would try")</f>
        <v>This will be hard to do, but if it is the right company I would try</v>
      </c>
      <c r="S1378" s="1"/>
    </row>
    <row r="1379">
      <c r="A1379" s="2">
        <f>IFERROR(__xludf.DUMMYFUNCTION("""COMPUTED_VALUE"""),45044.820836886574)</f>
        <v>45044.82084</v>
      </c>
      <c r="B1379" s="1" t="str">
        <f>IFERROR(__xludf.DUMMYFUNCTION("""COMPUTED_VALUE"""),"India")</f>
        <v>India</v>
      </c>
      <c r="C1379" s="1">
        <f>IFERROR(__xludf.DUMMYFUNCTION("""COMPUTED_VALUE"""),530016.0)</f>
        <v>530016</v>
      </c>
      <c r="D1379" s="1" t="str">
        <f>IFERROR(__xludf.DUMMYFUNCTION("""COMPUTED_VALUE"""),"Female")</f>
        <v>Female</v>
      </c>
      <c r="E1379" s="1" t="str">
        <f>IFERROR(__xludf.DUMMYFUNCTION("""COMPUTED_VALUE"""),"My Parents")</f>
        <v>My Parents</v>
      </c>
      <c r="F1379" s="1" t="str">
        <f>IFERROR(__xludf.DUMMYFUNCTION("""COMPUTED_VALUE"""),"Yes, I will earn and do that")</f>
        <v>Yes, I will earn and do that</v>
      </c>
      <c r="G1379" s="1" t="str">
        <f>IFERROR(__xludf.DUMMYFUNCTION("""COMPUTED_VALUE"""),"Will work for 3 years or more")</f>
        <v>Will work for 3 years or more</v>
      </c>
      <c r="H1379" s="1" t="str">
        <f>IFERROR(__xludf.DUMMYFUNCTION("""COMPUTED_VALUE"""),"No")</f>
        <v>No</v>
      </c>
      <c r="I1379" s="1" t="str">
        <f>IFERROR(__xludf.DUMMYFUNCTION("""COMPUTED_VALUE"""),"Will NOT work for them")</f>
        <v>Will NOT work for them</v>
      </c>
      <c r="J1379" s="1">
        <f>IFERROR(__xludf.DUMMYFUNCTION("""COMPUTED_VALUE"""),6.0)</f>
        <v>6</v>
      </c>
      <c r="K1379" s="1" t="str">
        <f>IFERROR(__xludf.DUMMYFUNCTION("""COMPUTED_VALUE"""),"Every Day Office Environment")</f>
        <v>Every Day Office Environment</v>
      </c>
      <c r="L1379" s="1" t="str">
        <f>IFERROR(__xludf.DUMMYFUNCTION("""COMPUTED_VALUE"""),"Employer who appreciates learning and enables that environment")</f>
        <v>Employer who appreciates learning and enables that environment</v>
      </c>
      <c r="M137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79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379" s="1" t="str">
        <f>IFERROR(__xludf.DUMMYFUNCTION("""COMPUTED_VALUE"""),"Manager who explains what is expected, sets a goal and helps achieve it")</f>
        <v>Manager who explains what is expected, sets a goal and helps achieve it</v>
      </c>
      <c r="P1379" s="1" t="str">
        <f>IFERROR(__xludf.DUMMYFUNCTION("""COMPUTED_VALUE"""),"Work with more than 10 people in my team")</f>
        <v>Work with more than 10 people in my team</v>
      </c>
      <c r="Q1379" s="1" t="str">
        <f>IFERROR(__xludf.DUMMYFUNCTION("""COMPUTED_VALUE"""),"Yes, I Understand this is gonna happen everywhere")</f>
        <v>Yes, I Understand this is gonna happen everywhere</v>
      </c>
      <c r="R1379" s="1" t="str">
        <f>IFERROR(__xludf.DUMMYFUNCTION("""COMPUTED_VALUE"""),"This will be hard to do, but if it is the right company I would try")</f>
        <v>This will be hard to do, but if it is the right company I would try</v>
      </c>
      <c r="S1379" s="1"/>
    </row>
    <row r="1380">
      <c r="A1380" s="2">
        <f>IFERROR(__xludf.DUMMYFUNCTION("""COMPUTED_VALUE"""),45044.822554722225)</f>
        <v>45044.82255</v>
      </c>
      <c r="B1380" s="1" t="str">
        <f>IFERROR(__xludf.DUMMYFUNCTION("""COMPUTED_VALUE"""),"India")</f>
        <v>India</v>
      </c>
      <c r="C1380" s="1">
        <f>IFERROR(__xludf.DUMMYFUNCTION("""COMPUTED_VALUE"""),603001.0)</f>
        <v>603001</v>
      </c>
      <c r="D1380" s="1" t="str">
        <f>IFERROR(__xludf.DUMMYFUNCTION("""COMPUTED_VALUE"""),"Female")</f>
        <v>Female</v>
      </c>
      <c r="E1380" s="1" t="str">
        <f>IFERROR(__xludf.DUMMYFUNCTION("""COMPUTED_VALUE"""),"People from my circle, but not family members")</f>
        <v>People from my circle, but not family members</v>
      </c>
      <c r="F1380" s="1" t="str">
        <f>IFERROR(__xludf.DUMMYFUNCTION("""COMPUTED_VALUE"""),"No I would not be pursuing Higher Education outside of India")</f>
        <v>No I would not be pursuing Higher Education outside of India</v>
      </c>
      <c r="G1380" s="1" t="str">
        <f>IFERROR(__xludf.DUMMYFUNCTION("""COMPUTED_VALUE"""),"This will be hard to do, but if it is the right company I would try")</f>
        <v>This will be hard to do, but if it is the right company I would try</v>
      </c>
      <c r="H1380" s="1" t="str">
        <f>IFERROR(__xludf.DUMMYFUNCTION("""COMPUTED_VALUE"""),"No")</f>
        <v>No</v>
      </c>
      <c r="I1380" s="1" t="str">
        <f>IFERROR(__xludf.DUMMYFUNCTION("""COMPUTED_VALUE"""),"Will NOT work for them")</f>
        <v>Will NOT work for them</v>
      </c>
      <c r="J1380" s="1">
        <f>IFERROR(__xludf.DUMMYFUNCTION("""COMPUTED_VALUE"""),4.0)</f>
        <v>4</v>
      </c>
      <c r="K1380" s="1" t="str">
        <f>IFERROR(__xludf.DUMMYFUNCTION("""COMPUTED_VALUE"""),"Hybrid Working Environment with more than 15 days a month at office")</f>
        <v>Hybrid Working Environment with more than 15 days a month at office</v>
      </c>
      <c r="L13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80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80" s="1" t="str">
        <f>IFERROR(__xludf.DUMMYFUNCTION("""COMPUTED_VALUE"""),"Manager who explains what is expected, sets a goal and helps achieve it")</f>
        <v>Manager who explains what is expected, sets a goal and helps achieve it</v>
      </c>
      <c r="P1380" s="1" t="str">
        <f>IFERROR(__xludf.DUMMYFUNCTION("""COMPUTED_VALUE"""),"Work with 5 to 6 people in my team")</f>
        <v>Work with 5 to 6 people in my team</v>
      </c>
      <c r="Q1380" s="1" t="str">
        <f>IFERROR(__xludf.DUMMYFUNCTION("""COMPUTED_VALUE"""),"No")</f>
        <v>No</v>
      </c>
      <c r="R1380" s="1" t="str">
        <f>IFERROR(__xludf.DUMMYFUNCTION("""COMPUTED_VALUE"""),"No way")</f>
        <v>No way</v>
      </c>
      <c r="S1380" s="1"/>
    </row>
    <row r="1381">
      <c r="A1381" s="2">
        <f>IFERROR(__xludf.DUMMYFUNCTION("""COMPUTED_VALUE"""),45044.823875625)</f>
        <v>45044.82388</v>
      </c>
      <c r="B1381" s="1" t="str">
        <f>IFERROR(__xludf.DUMMYFUNCTION("""COMPUTED_VALUE"""),"India")</f>
        <v>India</v>
      </c>
      <c r="C1381" s="1">
        <f>IFERROR(__xludf.DUMMYFUNCTION("""COMPUTED_VALUE"""),753001.0)</f>
        <v>753001</v>
      </c>
      <c r="D1381" s="1" t="str">
        <f>IFERROR(__xludf.DUMMYFUNCTION("""COMPUTED_VALUE"""),"Female")</f>
        <v>Female</v>
      </c>
      <c r="E1381" s="1" t="str">
        <f>IFERROR(__xludf.DUMMYFUNCTION("""COMPUTED_VALUE"""),"My Parents")</f>
        <v>My Parents</v>
      </c>
      <c r="F1381" s="1" t="str">
        <f>IFERROR(__xludf.DUMMYFUNCTION("""COMPUTED_VALUE"""),"No, But if someone could bare the cost I will")</f>
        <v>No, But if someone could bare the cost I will</v>
      </c>
      <c r="G1381" s="1" t="str">
        <f>IFERROR(__xludf.DUMMYFUNCTION("""COMPUTED_VALUE"""),"Will work for 3 years or more")</f>
        <v>Will work for 3 years or more</v>
      </c>
      <c r="H1381" s="1" t="str">
        <f>IFERROR(__xludf.DUMMYFUNCTION("""COMPUTED_VALUE"""),"Yes")</f>
        <v>Yes</v>
      </c>
      <c r="I1381" s="1" t="str">
        <f>IFERROR(__xludf.DUMMYFUNCTION("""COMPUTED_VALUE"""),"Will work for them")</f>
        <v>Will work for them</v>
      </c>
      <c r="J1381" s="1">
        <f>IFERROR(__xludf.DUMMYFUNCTION("""COMPUTED_VALUE"""),3.0)</f>
        <v>3</v>
      </c>
      <c r="K1381" s="1" t="str">
        <f>IFERROR(__xludf.DUMMYFUNCTION("""COMPUTED_VALUE"""),"Every Day Office Environment")</f>
        <v>Every Day Office Environment</v>
      </c>
      <c r="L13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81" s="1" t="str">
        <f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1381" s="1" t="str">
        <f>IFERROR(__xludf.DUMMYFUNCTION("""COMPUTED_VALUE"""),"Manager who explains what is expected, sets a goal and helps achieve it")</f>
        <v>Manager who explains what is expected, sets a goal and helps achieve it</v>
      </c>
      <c r="P1381" s="1" t="str">
        <f>IFERROR(__xludf.DUMMYFUNCTION("""COMPUTED_VALUE"""),"Work with 5 to 6 people in my team")</f>
        <v>Work with 5 to 6 people in my team</v>
      </c>
      <c r="Q1381" s="1" t="str">
        <f>IFERROR(__xludf.DUMMYFUNCTION("""COMPUTED_VALUE"""),"Yes, I Understand this is gonna happen everywhere")</f>
        <v>Yes, I Understand this is gonna happen everywhere</v>
      </c>
      <c r="R1381" s="1" t="str">
        <f>IFERROR(__xludf.DUMMYFUNCTION("""COMPUTED_VALUE"""),"Will work for 7 years or more")</f>
        <v>Will work for 7 years or more</v>
      </c>
      <c r="S1381" s="1"/>
    </row>
    <row r="1382">
      <c r="A1382" s="2">
        <f>IFERROR(__xludf.DUMMYFUNCTION("""COMPUTED_VALUE"""),45044.82676015046)</f>
        <v>45044.82676</v>
      </c>
      <c r="B1382" s="1" t="str">
        <f>IFERROR(__xludf.DUMMYFUNCTION("""COMPUTED_VALUE"""),"India")</f>
        <v>India</v>
      </c>
      <c r="C1382" s="1">
        <f>IFERROR(__xludf.DUMMYFUNCTION("""COMPUTED_VALUE"""),600073.0)</f>
        <v>600073</v>
      </c>
      <c r="D1382" s="1" t="str">
        <f>IFERROR(__xludf.DUMMYFUNCTION("""COMPUTED_VALUE"""),"Female")</f>
        <v>Female</v>
      </c>
      <c r="E1382" s="1" t="str">
        <f>IFERROR(__xludf.DUMMYFUNCTION("""COMPUTED_VALUE"""),"Influencers who had successful careers")</f>
        <v>Influencers who had successful careers</v>
      </c>
      <c r="F1382" s="1" t="str">
        <f>IFERROR(__xludf.DUMMYFUNCTION("""COMPUTED_VALUE"""),"No, But if someone could bare the cost I will")</f>
        <v>No, But if someone could bare the cost I will</v>
      </c>
      <c r="G1382" s="1" t="str">
        <f>IFERROR(__xludf.DUMMYFUNCTION("""COMPUTED_VALUE"""),"This will be hard to do, but if it is the right company I would try")</f>
        <v>This will be hard to do, but if it is the right company I would try</v>
      </c>
      <c r="H1382" s="1" t="str">
        <f>IFERROR(__xludf.DUMMYFUNCTION("""COMPUTED_VALUE"""),"No")</f>
        <v>No</v>
      </c>
      <c r="I1382" s="1" t="str">
        <f>IFERROR(__xludf.DUMMYFUNCTION("""COMPUTED_VALUE"""),"Will NOT work for them")</f>
        <v>Will NOT work for them</v>
      </c>
      <c r="J1382" s="1">
        <f>IFERROR(__xludf.DUMMYFUNCTION("""COMPUTED_VALUE"""),5.0)</f>
        <v>5</v>
      </c>
      <c r="K1382" s="1" t="str">
        <f>IFERROR(__xludf.DUMMYFUNCTION("""COMPUTED_VALUE"""),"Hybrid Working Environment with less than 3 days a month at office")</f>
        <v>Hybrid Working Environment with less than 3 days a month at office</v>
      </c>
      <c r="L13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382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382" s="1" t="str">
        <f>IFERROR(__xludf.DUMMYFUNCTION("""COMPUTED_VALUE"""),"Manager who explains what is expected, sets a goal and helps achieve it")</f>
        <v>Manager who explains what is expected, sets a goal and helps achieve it</v>
      </c>
      <c r="P1382" s="1" t="str">
        <f>IFERROR(__xludf.DUMMYFUNCTION("""COMPUTED_VALUE"""),"Work with more than 10 people in my team")</f>
        <v>Work with more than 10 people in my team</v>
      </c>
      <c r="Q1382" s="1" t="str">
        <f>IFERROR(__xludf.DUMMYFUNCTION("""COMPUTED_VALUE"""),"Yes, I Understand this is gonna happen everywhere")</f>
        <v>Yes, I Understand this is gonna happen everywhere</v>
      </c>
      <c r="R1382" s="1" t="str">
        <f>IFERROR(__xludf.DUMMYFUNCTION("""COMPUTED_VALUE"""),"No way")</f>
        <v>No way</v>
      </c>
      <c r="S1382" s="1"/>
    </row>
    <row r="1383">
      <c r="A1383" s="2">
        <f>IFERROR(__xludf.DUMMYFUNCTION("""COMPUTED_VALUE"""),45044.82707996528)</f>
        <v>45044.82708</v>
      </c>
      <c r="B1383" s="1" t="str">
        <f>IFERROR(__xludf.DUMMYFUNCTION("""COMPUTED_VALUE"""),"India")</f>
        <v>India</v>
      </c>
      <c r="C1383" s="1">
        <f>IFERROR(__xludf.DUMMYFUNCTION("""COMPUTED_VALUE"""),500010.0)</f>
        <v>500010</v>
      </c>
      <c r="D1383" s="1" t="str">
        <f>IFERROR(__xludf.DUMMYFUNCTION("""COMPUTED_VALUE"""),"Male")</f>
        <v>Male</v>
      </c>
      <c r="E1383" s="1" t="str">
        <f>IFERROR(__xludf.DUMMYFUNCTION("""COMPUTED_VALUE"""),"My Parents")</f>
        <v>My Parents</v>
      </c>
      <c r="F1383" s="1" t="str">
        <f>IFERROR(__xludf.DUMMYFUNCTION("""COMPUTED_VALUE"""),"Yes, I will earn and do that")</f>
        <v>Yes, I will earn and do that</v>
      </c>
      <c r="G1383" s="1" t="str">
        <f>IFERROR(__xludf.DUMMYFUNCTION("""COMPUTED_VALUE"""),"This will be hard to do, but if it is the right company I would try")</f>
        <v>This will be hard to do, but if it is the right company I would try</v>
      </c>
      <c r="H1383" s="1" t="str">
        <f>IFERROR(__xludf.DUMMYFUNCTION("""COMPUTED_VALUE"""),"No")</f>
        <v>No</v>
      </c>
      <c r="I1383" s="1" t="str">
        <f>IFERROR(__xludf.DUMMYFUNCTION("""COMPUTED_VALUE"""),"Will NOT work for them")</f>
        <v>Will NOT work for them</v>
      </c>
      <c r="J1383" s="1">
        <f>IFERROR(__xludf.DUMMYFUNCTION("""COMPUTED_VALUE"""),5.0)</f>
        <v>5</v>
      </c>
      <c r="K1383" s="1" t="str">
        <f>IFERROR(__xludf.DUMMYFUNCTION("""COMPUTED_VALUE"""),"Hybrid Working Environment with less than 3 days a month at office")</f>
        <v>Hybrid Working Environment with less than 3 days a month at office</v>
      </c>
      <c r="L13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83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383" s="1" t="str">
        <f>IFERROR(__xludf.DUMMYFUNCTION("""COMPUTED_VALUE"""),"Manager who explains what is expected, sets a goal and helps achieve it")</f>
        <v>Manager who explains what is expected, sets a goal and helps achieve it</v>
      </c>
      <c r="P1383" s="1" t="str">
        <f>IFERROR(__xludf.DUMMYFUNCTION("""COMPUTED_VALUE"""),"Work with 5 to 6 people in my team")</f>
        <v>Work with 5 to 6 people in my team</v>
      </c>
      <c r="Q1383" s="1" t="str">
        <f>IFERROR(__xludf.DUMMYFUNCTION("""COMPUTED_VALUE"""),"Yes, I Understand this is gonna happen everywhere")</f>
        <v>Yes, I Understand this is gonna happen everywhere</v>
      </c>
      <c r="R1383" s="1" t="str">
        <f>IFERROR(__xludf.DUMMYFUNCTION("""COMPUTED_VALUE"""),"No way")</f>
        <v>No way</v>
      </c>
      <c r="S1383" s="1"/>
    </row>
    <row r="1384">
      <c r="A1384" s="2">
        <f>IFERROR(__xludf.DUMMYFUNCTION("""COMPUTED_VALUE"""),45044.83107269676)</f>
        <v>45044.83107</v>
      </c>
      <c r="B1384" s="1" t="str">
        <f>IFERROR(__xludf.DUMMYFUNCTION("""COMPUTED_VALUE"""),"India")</f>
        <v>India</v>
      </c>
      <c r="C1384" s="1">
        <f>IFERROR(__xludf.DUMMYFUNCTION("""COMPUTED_VALUE"""),530072.0)</f>
        <v>530072</v>
      </c>
      <c r="D1384" s="1" t="str">
        <f>IFERROR(__xludf.DUMMYFUNCTION("""COMPUTED_VALUE"""),"Female")</f>
        <v>Female</v>
      </c>
      <c r="E1384" s="1" t="str">
        <f>IFERROR(__xludf.DUMMYFUNCTION("""COMPUTED_VALUE"""),"People from my circle, but not family members")</f>
        <v>People from my circle, but not family members</v>
      </c>
      <c r="F1384" s="1" t="str">
        <f>IFERROR(__xludf.DUMMYFUNCTION("""COMPUTED_VALUE"""),"No I would not be pursuing Higher Education outside of India")</f>
        <v>No I would not be pursuing Higher Education outside of India</v>
      </c>
      <c r="G1384" s="1" t="str">
        <f>IFERROR(__xludf.DUMMYFUNCTION("""COMPUTED_VALUE"""),"This will be hard to do, but if it is the right company I would try")</f>
        <v>This will be hard to do, but if it is the right company I would try</v>
      </c>
      <c r="H1384" s="1" t="str">
        <f>IFERROR(__xludf.DUMMYFUNCTION("""COMPUTED_VALUE"""),"No")</f>
        <v>No</v>
      </c>
      <c r="I1384" s="1" t="str">
        <f>IFERROR(__xludf.DUMMYFUNCTION("""COMPUTED_VALUE"""),"Will work for them")</f>
        <v>Will work for them</v>
      </c>
      <c r="J1384" s="1">
        <f>IFERROR(__xludf.DUMMYFUNCTION("""COMPUTED_VALUE"""),6.0)</f>
        <v>6</v>
      </c>
      <c r="K1384" s="1" t="str">
        <f>IFERROR(__xludf.DUMMYFUNCTION("""COMPUTED_VALUE"""),"Hybrid Working Environment with less than 3 days a month at office")</f>
        <v>Hybrid Working Environment with less than 3 days a month at office</v>
      </c>
      <c r="L1384" s="1" t="str">
        <f>IFERROR(__xludf.DUMMYFUNCTION("""COMPUTED_VALUE"""),"Employer who rewards learning and enables that environment")</f>
        <v>Employer who rewards learning and enables that environment</v>
      </c>
      <c r="M138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84" s="1" t="str">
        <f>IFERROR(__xludf.DUMMYFUNCTION("""COMPUTED_VALUE"""),"Manage and drive End-to-End Projects or Products, Work as a freelancer and do my thing my way, Entrepreneur or Start Up, Manufacturing / Oil and Gas/ Construction / Hard Physical Work related")</f>
        <v>Manage and drive End-to-End Projects or Products, Work as a freelancer and do my thing my way, Entrepreneur or Start Up, Manufacturing / Oil and Gas/ Construction / Hard Physical Work related</v>
      </c>
      <c r="O1384" s="1" t="str">
        <f>IFERROR(__xludf.DUMMYFUNCTION("""COMPUTED_VALUE"""),"Manager who explains what is expected, sets a goal and helps achieve it")</f>
        <v>Manager who explains what is expected, sets a goal and helps achieve it</v>
      </c>
      <c r="P1384" s="1" t="str">
        <f>IFERROR(__xludf.DUMMYFUNCTION("""COMPUTED_VALUE"""),"Work with 2 to 3 people in my team")</f>
        <v>Work with 2 to 3 people in my team</v>
      </c>
      <c r="Q1384" s="1" t="str">
        <f>IFERROR(__xludf.DUMMYFUNCTION("""COMPUTED_VALUE"""),"Yes, I Understand this is gonna happen everywhere")</f>
        <v>Yes, I Understand this is gonna happen everywhere</v>
      </c>
      <c r="R1384" s="1" t="str">
        <f>IFERROR(__xludf.DUMMYFUNCTION("""COMPUTED_VALUE"""),"This will be hard to do, but if it is the right company I would try")</f>
        <v>This will be hard to do, but if it is the right company I would try</v>
      </c>
      <c r="S1384" s="1"/>
    </row>
    <row r="1385">
      <c r="A1385" s="2">
        <f>IFERROR(__xludf.DUMMYFUNCTION("""COMPUTED_VALUE"""),45044.83366827546)</f>
        <v>45044.83367</v>
      </c>
      <c r="B1385" s="1" t="str">
        <f>IFERROR(__xludf.DUMMYFUNCTION("""COMPUTED_VALUE"""),"India")</f>
        <v>India</v>
      </c>
      <c r="C1385" s="1">
        <f>IFERROR(__xludf.DUMMYFUNCTION("""COMPUTED_VALUE"""),530001.0)</f>
        <v>530001</v>
      </c>
      <c r="D1385" s="1" t="str">
        <f>IFERROR(__xludf.DUMMYFUNCTION("""COMPUTED_VALUE"""),"Female")</f>
        <v>Female</v>
      </c>
      <c r="E1385" s="1" t="str">
        <f>IFERROR(__xludf.DUMMYFUNCTION("""COMPUTED_VALUE"""),"My Parents")</f>
        <v>My Parents</v>
      </c>
      <c r="F1385" s="1" t="str">
        <f>IFERROR(__xludf.DUMMYFUNCTION("""COMPUTED_VALUE"""),"No I would not be pursuing Higher Education outside of India")</f>
        <v>No I would not be pursuing Higher Education outside of India</v>
      </c>
      <c r="G1385" s="1" t="str">
        <f>IFERROR(__xludf.DUMMYFUNCTION("""COMPUTED_VALUE"""),"Will work for 3 years or more")</f>
        <v>Will work for 3 years or more</v>
      </c>
      <c r="H1385" s="1" t="str">
        <f>IFERROR(__xludf.DUMMYFUNCTION("""COMPUTED_VALUE"""),"No")</f>
        <v>No</v>
      </c>
      <c r="I1385" s="1" t="str">
        <f>IFERROR(__xludf.DUMMYFUNCTION("""COMPUTED_VALUE"""),"Will NOT work for them")</f>
        <v>Will NOT work for them</v>
      </c>
      <c r="J1385" s="1">
        <f>IFERROR(__xludf.DUMMYFUNCTION("""COMPUTED_VALUE"""),5.0)</f>
        <v>5</v>
      </c>
      <c r="K1385" s="1" t="str">
        <f>IFERROR(__xludf.DUMMYFUNCTION("""COMPUTED_VALUE"""),"Fully Remote with Options to travel as and when needed")</f>
        <v>Fully Remote with Options to travel as and when needed</v>
      </c>
      <c r="L1385" s="1" t="str">
        <f>IFERROR(__xludf.DUMMYFUNCTION("""COMPUTED_VALUE"""),"Employer who appreciates learning and enables that environment")</f>
        <v>Employer who appreciates learning and enables that environment</v>
      </c>
      <c r="M138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85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385" s="1" t="str">
        <f>IFERROR(__xludf.DUMMYFUNCTION("""COMPUTED_VALUE"""),"Manager who explains what is expected, sets a goal and helps achieve it")</f>
        <v>Manager who explains what is expected, sets a goal and helps achieve it</v>
      </c>
      <c r="P1385" s="1" t="str">
        <f>IFERROR(__xludf.DUMMYFUNCTION("""COMPUTED_VALUE"""),"Work with more than 10 people in my team")</f>
        <v>Work with more than 10 people in my team</v>
      </c>
      <c r="Q1385" s="1" t="str">
        <f>IFERROR(__xludf.DUMMYFUNCTION("""COMPUTED_VALUE"""),"Yes, I Understand this is gonna happen everywhere")</f>
        <v>Yes, I Understand this is gonna happen everywhere</v>
      </c>
      <c r="R1385" s="1" t="str">
        <f>IFERROR(__xludf.DUMMYFUNCTION("""COMPUTED_VALUE"""),"This will be hard to do, but if it is the right company I would try")</f>
        <v>This will be hard to do, but if it is the right company I would try</v>
      </c>
      <c r="S1385" s="1"/>
    </row>
    <row r="1386">
      <c r="A1386" s="2">
        <f>IFERROR(__xludf.DUMMYFUNCTION("""COMPUTED_VALUE"""),45044.83405152778)</f>
        <v>45044.83405</v>
      </c>
      <c r="B1386" s="1" t="str">
        <f>IFERROR(__xludf.DUMMYFUNCTION("""COMPUTED_VALUE"""),"India")</f>
        <v>India</v>
      </c>
      <c r="C1386" s="1">
        <f>IFERROR(__xludf.DUMMYFUNCTION("""COMPUTED_VALUE"""),502032.0)</f>
        <v>502032</v>
      </c>
      <c r="D1386" s="1" t="str">
        <f>IFERROR(__xludf.DUMMYFUNCTION("""COMPUTED_VALUE"""),"Female")</f>
        <v>Female</v>
      </c>
      <c r="E1386" s="1" t="str">
        <f>IFERROR(__xludf.DUMMYFUNCTION("""COMPUTED_VALUE"""),"People who have changed the world for better")</f>
        <v>People who have changed the world for better</v>
      </c>
      <c r="F1386" s="1" t="str">
        <f>IFERROR(__xludf.DUMMYFUNCTION("""COMPUTED_VALUE"""),"No, But if someone could bare the cost I will")</f>
        <v>No, But if someone could bare the cost I will</v>
      </c>
      <c r="G1386" s="1" t="str">
        <f>IFERROR(__xludf.DUMMYFUNCTION("""COMPUTED_VALUE"""),"Will work for 3 years or more")</f>
        <v>Will work for 3 years or more</v>
      </c>
      <c r="H1386" s="1" t="str">
        <f>IFERROR(__xludf.DUMMYFUNCTION("""COMPUTED_VALUE"""),"No")</f>
        <v>No</v>
      </c>
      <c r="I1386" s="1" t="str">
        <f>IFERROR(__xludf.DUMMYFUNCTION("""COMPUTED_VALUE"""),"Will NOT work for them")</f>
        <v>Will NOT work for them</v>
      </c>
      <c r="J1386" s="1">
        <f>IFERROR(__xludf.DUMMYFUNCTION("""COMPUTED_VALUE"""),3.0)</f>
        <v>3</v>
      </c>
      <c r="K1386" s="1" t="str">
        <f>IFERROR(__xludf.DUMMYFUNCTION("""COMPUTED_VALUE"""),"Every Day Office Environment")</f>
        <v>Every Day Office Environment</v>
      </c>
      <c r="L1386" s="1" t="str">
        <f>IFERROR(__xludf.DUMMYFUNCTION("""COMPUTED_VALUE"""),"Employer who appreciates learning and enables that environment")</f>
        <v>Employer who appreciates learning and enables that environment</v>
      </c>
      <c r="M138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86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386" s="1" t="str">
        <f>IFERROR(__xludf.DUMMYFUNCTION("""COMPUTED_VALUE"""),"Manager who clearly describes what she/he needs")</f>
        <v>Manager who clearly describes what she/he needs</v>
      </c>
      <c r="P1386" s="1" t="str">
        <f>IFERROR(__xludf.DUMMYFUNCTION("""COMPUTED_VALUE"""),"Work with 5 to 6 people in my team")</f>
        <v>Work with 5 to 6 people in my team</v>
      </c>
      <c r="Q1386" s="1" t="str">
        <f>IFERROR(__xludf.DUMMYFUNCTION("""COMPUTED_VALUE"""),"Yes, I Understand this is gonna happen everywhere")</f>
        <v>Yes, I Understand this is gonna happen everywhere</v>
      </c>
      <c r="R1386" s="1" t="str">
        <f>IFERROR(__xludf.DUMMYFUNCTION("""COMPUTED_VALUE"""),"This will be hard to do, but if it is the right company I would try")</f>
        <v>This will be hard to do, but if it is the right company I would try</v>
      </c>
      <c r="S1386" s="1"/>
    </row>
    <row r="1387">
      <c r="A1387" s="2">
        <f>IFERROR(__xludf.DUMMYFUNCTION("""COMPUTED_VALUE"""),45044.83455615741)</f>
        <v>45044.83456</v>
      </c>
      <c r="B1387" s="1" t="str">
        <f>IFERROR(__xludf.DUMMYFUNCTION("""COMPUTED_VALUE"""),"India")</f>
        <v>India</v>
      </c>
      <c r="C1387" s="1">
        <f>IFERROR(__xludf.DUMMYFUNCTION("""COMPUTED_VALUE"""),533201.0)</f>
        <v>533201</v>
      </c>
      <c r="D1387" s="1" t="str">
        <f>IFERROR(__xludf.DUMMYFUNCTION("""COMPUTED_VALUE"""),"Male")</f>
        <v>Male</v>
      </c>
      <c r="E1387" s="1" t="str">
        <f>IFERROR(__xludf.DUMMYFUNCTION("""COMPUTED_VALUE"""),"My Parents")</f>
        <v>My Parents</v>
      </c>
      <c r="F1387" s="1" t="str">
        <f>IFERROR(__xludf.DUMMYFUNCTION("""COMPUTED_VALUE"""),"No, But if someone could bare the cost I will")</f>
        <v>No, But if someone could bare the cost I will</v>
      </c>
      <c r="G1387" s="1" t="str">
        <f>IFERROR(__xludf.DUMMYFUNCTION("""COMPUTED_VALUE"""),"This will be hard to do, but if it is the right company I would try")</f>
        <v>This will be hard to do, but if it is the right company I would try</v>
      </c>
      <c r="H1387" s="1" t="str">
        <f>IFERROR(__xludf.DUMMYFUNCTION("""COMPUTED_VALUE"""),"No")</f>
        <v>No</v>
      </c>
      <c r="I1387" s="1" t="str">
        <f>IFERROR(__xludf.DUMMYFUNCTION("""COMPUTED_VALUE"""),"Will NOT work for them")</f>
        <v>Will NOT work for them</v>
      </c>
      <c r="J1387" s="1">
        <f>IFERROR(__xludf.DUMMYFUNCTION("""COMPUTED_VALUE"""),5.0)</f>
        <v>5</v>
      </c>
      <c r="K1387" s="1" t="str">
        <f>IFERROR(__xludf.DUMMYFUNCTION("""COMPUTED_VALUE"""),"Fully Remote with Options to travel as and when needed")</f>
        <v>Fully Remote with Options to travel as and when needed</v>
      </c>
      <c r="L1387" s="1" t="str">
        <f>IFERROR(__xludf.DUMMYFUNCTION("""COMPUTED_VALUE"""),"Employer who appreciates learning and enables that environment")</f>
        <v>Employer who appreciates learning and enables that environment</v>
      </c>
      <c r="M138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87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1387" s="1" t="str">
        <f>IFERROR(__xludf.DUMMYFUNCTION("""COMPUTED_VALUE"""),"Manager who explains what is expected, sets a goal and helps achieve it")</f>
        <v>Manager who explains what is expected, sets a goal and helps achieve it</v>
      </c>
      <c r="P1387" s="1" t="str">
        <f>IFERROR(__xludf.DUMMYFUNCTION("""COMPUTED_VALUE"""),"Work alone, Work with 2 to 3 people in my team")</f>
        <v>Work alone, Work with 2 to 3 people in my team</v>
      </c>
      <c r="Q1387" s="1" t="str">
        <f>IFERROR(__xludf.DUMMYFUNCTION("""COMPUTED_VALUE"""),"Yes, I Understand this is gonna happen everywhere")</f>
        <v>Yes, I Understand this is gonna happen everywhere</v>
      </c>
      <c r="R1387" s="1" t="str">
        <f>IFERROR(__xludf.DUMMYFUNCTION("""COMPUTED_VALUE"""),"No way")</f>
        <v>No way</v>
      </c>
      <c r="S1387" s="1"/>
    </row>
    <row r="1388">
      <c r="A1388" s="2">
        <f>IFERROR(__xludf.DUMMYFUNCTION("""COMPUTED_VALUE"""),45044.83697495371)</f>
        <v>45044.83697</v>
      </c>
      <c r="B1388" s="1" t="str">
        <f>IFERROR(__xludf.DUMMYFUNCTION("""COMPUTED_VALUE"""),"India")</f>
        <v>India</v>
      </c>
      <c r="C1388" s="1">
        <f>IFERROR(__xludf.DUMMYFUNCTION("""COMPUTED_VALUE"""),607803.0)</f>
        <v>607803</v>
      </c>
      <c r="D1388" s="1" t="str">
        <f>IFERROR(__xludf.DUMMYFUNCTION("""COMPUTED_VALUE"""),"Female")</f>
        <v>Female</v>
      </c>
      <c r="E1388" s="1" t="str">
        <f>IFERROR(__xludf.DUMMYFUNCTION("""COMPUTED_VALUE"""),"People who have changed the world for better")</f>
        <v>People who have changed the world for better</v>
      </c>
      <c r="F1388" s="1" t="str">
        <f>IFERROR(__xludf.DUMMYFUNCTION("""COMPUTED_VALUE"""),"Yes, I will earn and do that")</f>
        <v>Yes, I will earn and do that</v>
      </c>
      <c r="G1388" s="1" t="str">
        <f>IFERROR(__xludf.DUMMYFUNCTION("""COMPUTED_VALUE"""),"This will be hard to do, but if it is the right company I would try")</f>
        <v>This will be hard to do, but if it is the right company I would try</v>
      </c>
      <c r="H1388" s="1" t="str">
        <f>IFERROR(__xludf.DUMMYFUNCTION("""COMPUTED_VALUE"""),"No")</f>
        <v>No</v>
      </c>
      <c r="I1388" s="1" t="str">
        <f>IFERROR(__xludf.DUMMYFUNCTION("""COMPUTED_VALUE"""),"Will NOT work for them")</f>
        <v>Will NOT work for them</v>
      </c>
      <c r="J1388" s="1">
        <f>IFERROR(__xludf.DUMMYFUNCTION("""COMPUTED_VALUE"""),5.0)</f>
        <v>5</v>
      </c>
      <c r="K1388" s="1" t="str">
        <f>IFERROR(__xludf.DUMMYFUNCTION("""COMPUTED_VALUE"""),"Hybrid Working Environment with more than 15 days a month at office")</f>
        <v>Hybrid Working Environment with more than 15 days a month at office</v>
      </c>
      <c r="L1388" s="1" t="str">
        <f>IFERROR(__xludf.DUMMYFUNCTION("""COMPUTED_VALUE"""),"Employer who appreciates learning and enables that environment")</f>
        <v>Employer who appreciates learning and enables that environment</v>
      </c>
      <c r="M138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88" s="1" t="str">
        <f>IFERROR(__xludf.DUMMYFUNCTION("""COMPUTED_VALUE"""),"Design and Creative strategy in any company, Teaching in any of the institutes/colleges/online or offline, Design and Develop amazing software, Entrepreneur or Start Up")</f>
        <v>Design and Creative strategy in any company, Teaching in any of the institutes/colleges/online or offline, Design and Develop amazing software, Entrepreneur or Start Up</v>
      </c>
      <c r="O1388" s="1" t="str">
        <f>IFERROR(__xludf.DUMMYFUNCTION("""COMPUTED_VALUE"""),"Manager who sets goal and helps me achieve it")</f>
        <v>Manager who sets goal and helps me achieve it</v>
      </c>
      <c r="P1388" s="1" t="str">
        <f>IFERROR(__xludf.DUMMYFUNCTION("""COMPUTED_VALUE"""),"Work with 7 to 10 or more people in my team")</f>
        <v>Work with 7 to 10 or more people in my team</v>
      </c>
      <c r="Q1388" s="1" t="str">
        <f>IFERROR(__xludf.DUMMYFUNCTION("""COMPUTED_VALUE"""),"Yes, I Understand this is gonna happen everywhere")</f>
        <v>Yes, I Understand this is gonna happen everywhere</v>
      </c>
      <c r="R1388" s="1" t="str">
        <f>IFERROR(__xludf.DUMMYFUNCTION("""COMPUTED_VALUE"""),"This will be hard to do, but if it is the right company I would try")</f>
        <v>This will be hard to do, but if it is the right company I would try</v>
      </c>
      <c r="S1388" s="1"/>
    </row>
    <row r="1389">
      <c r="A1389" s="2">
        <f>IFERROR(__xludf.DUMMYFUNCTION("""COMPUTED_VALUE"""),45044.84460532408)</f>
        <v>45044.84461</v>
      </c>
      <c r="B1389" s="1" t="str">
        <f>IFERROR(__xludf.DUMMYFUNCTION("""COMPUTED_VALUE"""),"India")</f>
        <v>India</v>
      </c>
      <c r="C1389" s="1">
        <f>IFERROR(__xludf.DUMMYFUNCTION("""COMPUTED_VALUE"""),560094.0)</f>
        <v>560094</v>
      </c>
      <c r="D1389" s="1" t="str">
        <f>IFERROR(__xludf.DUMMYFUNCTION("""COMPUTED_VALUE"""),"Female")</f>
        <v>Female</v>
      </c>
      <c r="E1389" s="1" t="str">
        <f>IFERROR(__xludf.DUMMYFUNCTION("""COMPUTED_VALUE"""),"People who have changed the world for better")</f>
        <v>People who have changed the world for better</v>
      </c>
      <c r="F1389" s="1" t="str">
        <f>IFERROR(__xludf.DUMMYFUNCTION("""COMPUTED_VALUE"""),"Yes, I will earn and do that")</f>
        <v>Yes, I will earn and do that</v>
      </c>
      <c r="G1389" s="1" t="str">
        <f>IFERROR(__xludf.DUMMYFUNCTION("""COMPUTED_VALUE"""),"This will be hard to do, but if it is the right company I would try")</f>
        <v>This will be hard to do, but if it is the right company I would try</v>
      </c>
      <c r="H1389" s="1" t="str">
        <f>IFERROR(__xludf.DUMMYFUNCTION("""COMPUTED_VALUE"""),"No")</f>
        <v>No</v>
      </c>
      <c r="I1389" s="1" t="str">
        <f>IFERROR(__xludf.DUMMYFUNCTION("""COMPUTED_VALUE"""),"Will NOT work for them")</f>
        <v>Will NOT work for them</v>
      </c>
      <c r="J1389" s="1">
        <f>IFERROR(__xludf.DUMMYFUNCTION("""COMPUTED_VALUE"""),2.0)</f>
        <v>2</v>
      </c>
      <c r="K1389" s="1" t="str">
        <f>IFERROR(__xludf.DUMMYFUNCTION("""COMPUTED_VALUE"""),"Fully Remote with Options to travel as and when needed")</f>
        <v>Fully Remote with Options to travel as and when needed</v>
      </c>
      <c r="L1389" s="1" t="str">
        <f>IFERROR(__xludf.DUMMYFUNCTION("""COMPUTED_VALUE"""),"Employer who appreciates learning and enables that environment")</f>
        <v>Employer who appreciates learning and enables that environment</v>
      </c>
      <c r="M138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89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89" s="1" t="str">
        <f>IFERROR(__xludf.DUMMYFUNCTION("""COMPUTED_VALUE"""),"Manager who clearly describes what she/he needs")</f>
        <v>Manager who clearly describes what she/he needs</v>
      </c>
      <c r="P1389" s="1" t="str">
        <f>IFERROR(__xludf.DUMMYFUNCTION("""COMPUTED_VALUE"""),"Work with 5 to 6 people in my team")</f>
        <v>Work with 5 to 6 people in my team</v>
      </c>
      <c r="Q1389" s="1" t="str">
        <f>IFERROR(__xludf.DUMMYFUNCTION("""COMPUTED_VALUE"""),"Yes, I Understand this is gonna happen everywhere")</f>
        <v>Yes, I Understand this is gonna happen everywhere</v>
      </c>
      <c r="R1389" s="1" t="str">
        <f>IFERROR(__xludf.DUMMYFUNCTION("""COMPUTED_VALUE"""),"This will be hard to do, but if it is the right company I would try")</f>
        <v>This will be hard to do, but if it is the right company I would try</v>
      </c>
      <c r="S1389" s="1"/>
    </row>
    <row r="1390">
      <c r="A1390" s="2">
        <f>IFERROR(__xludf.DUMMYFUNCTION("""COMPUTED_VALUE"""),45044.84586074074)</f>
        <v>45044.84586</v>
      </c>
      <c r="B1390" s="1" t="str">
        <f>IFERROR(__xludf.DUMMYFUNCTION("""COMPUTED_VALUE"""),"India")</f>
        <v>India</v>
      </c>
      <c r="C1390" s="1">
        <f>IFERROR(__xludf.DUMMYFUNCTION("""COMPUTED_VALUE"""),509334.0)</f>
        <v>509334</v>
      </c>
      <c r="D1390" s="1" t="str">
        <f>IFERROR(__xludf.DUMMYFUNCTION("""COMPUTED_VALUE"""),"Female")</f>
        <v>Female</v>
      </c>
      <c r="E1390" s="1" t="str">
        <f>IFERROR(__xludf.DUMMYFUNCTION("""COMPUTED_VALUE"""),"People who have changed the world for better")</f>
        <v>People who have changed the world for better</v>
      </c>
      <c r="F1390" s="1" t="str">
        <f>IFERROR(__xludf.DUMMYFUNCTION("""COMPUTED_VALUE"""),"Yes, I will earn and do that")</f>
        <v>Yes, I will earn and do that</v>
      </c>
      <c r="G1390" s="1" t="str">
        <f>IFERROR(__xludf.DUMMYFUNCTION("""COMPUTED_VALUE"""),"This will be hard to do, but if it is the right company I would try")</f>
        <v>This will be hard to do, but if it is the right company I would try</v>
      </c>
      <c r="H1390" s="1" t="str">
        <f>IFERROR(__xludf.DUMMYFUNCTION("""COMPUTED_VALUE"""),"No")</f>
        <v>No</v>
      </c>
      <c r="I1390" s="1" t="str">
        <f>IFERROR(__xludf.DUMMYFUNCTION("""COMPUTED_VALUE"""),"Will NOT work for them")</f>
        <v>Will NOT work for them</v>
      </c>
      <c r="J1390" s="1">
        <f>IFERROR(__xludf.DUMMYFUNCTION("""COMPUTED_VALUE"""),1.0)</f>
        <v>1</v>
      </c>
      <c r="K1390" s="1" t="str">
        <f>IFERROR(__xludf.DUMMYFUNCTION("""COMPUTED_VALUE"""),"Fully Remote with Options to travel as and when needed")</f>
        <v>Fully Remote with Options to travel as and when needed</v>
      </c>
      <c r="L13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90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390" s="1" t="str">
        <f>IFERROR(__xludf.DUMMYFUNCTION("""COMPUTED_VALUE"""),"Manager who explains what is expected, sets a goal and helps achieve it")</f>
        <v>Manager who explains what is expected, sets a goal and helps achieve it</v>
      </c>
      <c r="P1390" s="1" t="str">
        <f>IFERROR(__xludf.DUMMYFUNCTION("""COMPUTED_VALUE"""),"Work with 5 to 6 people in my team")</f>
        <v>Work with 5 to 6 people in my team</v>
      </c>
      <c r="Q1390" s="1" t="str">
        <f>IFERROR(__xludf.DUMMYFUNCTION("""COMPUTED_VALUE"""),"Yes, I Understand this is gonna happen everywhere")</f>
        <v>Yes, I Understand this is gonna happen everywhere</v>
      </c>
      <c r="R1390" s="1" t="str">
        <f>IFERROR(__xludf.DUMMYFUNCTION("""COMPUTED_VALUE"""),"This will be hard to do, but if it is the right company I would try")</f>
        <v>This will be hard to do, but if it is the right company I would try</v>
      </c>
      <c r="S1390" s="1"/>
    </row>
    <row r="1391">
      <c r="A1391" s="2">
        <f>IFERROR(__xludf.DUMMYFUNCTION("""COMPUTED_VALUE"""),45044.84802460649)</f>
        <v>45044.84802</v>
      </c>
      <c r="B1391" s="1" t="str">
        <f>IFERROR(__xludf.DUMMYFUNCTION("""COMPUTED_VALUE"""),"India")</f>
        <v>India</v>
      </c>
      <c r="C1391" s="1">
        <f>IFERROR(__xludf.DUMMYFUNCTION("""COMPUTED_VALUE"""),531034.0)</f>
        <v>531034</v>
      </c>
      <c r="D1391" s="1" t="str">
        <f>IFERROR(__xludf.DUMMYFUNCTION("""COMPUTED_VALUE"""),"Male")</f>
        <v>Male</v>
      </c>
      <c r="E1391" s="1" t="str">
        <f>IFERROR(__xludf.DUMMYFUNCTION("""COMPUTED_VALUE"""),"People from my circle, but not family members")</f>
        <v>People from my circle, but not family members</v>
      </c>
      <c r="F1391" s="1" t="str">
        <f>IFERROR(__xludf.DUMMYFUNCTION("""COMPUTED_VALUE"""),"No I would not be pursuing Higher Education outside of India")</f>
        <v>No I would not be pursuing Higher Education outside of India</v>
      </c>
      <c r="G1391" s="1" t="str">
        <f>IFERROR(__xludf.DUMMYFUNCTION("""COMPUTED_VALUE"""),"This will be hard to do, but if it is the right company I would try")</f>
        <v>This will be hard to do, but if it is the right company I would try</v>
      </c>
      <c r="H1391" s="1" t="str">
        <f>IFERROR(__xludf.DUMMYFUNCTION("""COMPUTED_VALUE"""),"No")</f>
        <v>No</v>
      </c>
      <c r="I1391" s="1" t="str">
        <f>IFERROR(__xludf.DUMMYFUNCTION("""COMPUTED_VALUE"""),"Will NOT work for them")</f>
        <v>Will NOT work for them</v>
      </c>
      <c r="J1391" s="1">
        <f>IFERROR(__xludf.DUMMYFUNCTION("""COMPUTED_VALUE"""),3.0)</f>
        <v>3</v>
      </c>
      <c r="K1391" s="1" t="str">
        <f>IFERROR(__xludf.DUMMYFUNCTION("""COMPUTED_VALUE"""),"Fully Remote with Options to travel as and when needed")</f>
        <v>Fully Remote with Options to travel as and when needed</v>
      </c>
      <c r="L13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91" s="1" t="str">
        <f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1391" s="1" t="str">
        <f>IFERROR(__xludf.DUMMYFUNCTION("""COMPUTED_VALUE"""),"Manager who explains what is expected, sets a goal and helps achieve it")</f>
        <v>Manager who explains what is expected, sets a goal and helps achieve it</v>
      </c>
      <c r="P139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391" s="1" t="str">
        <f>IFERROR(__xludf.DUMMYFUNCTION("""COMPUTED_VALUE"""),"Yes, I Understand this is gonna happen everywhere")</f>
        <v>Yes, I Understand this is gonna happen everywhere</v>
      </c>
      <c r="R1391" s="1" t="str">
        <f>IFERROR(__xludf.DUMMYFUNCTION("""COMPUTED_VALUE"""),"This will be hard to do, but if it is the right company I would try")</f>
        <v>This will be hard to do, but if it is the right company I would try</v>
      </c>
      <c r="S1391" s="1"/>
    </row>
    <row r="1392">
      <c r="A1392" s="2">
        <f>IFERROR(__xludf.DUMMYFUNCTION("""COMPUTED_VALUE"""),45044.848354456015)</f>
        <v>45044.84835</v>
      </c>
      <c r="B1392" s="1" t="str">
        <f>IFERROR(__xludf.DUMMYFUNCTION("""COMPUTED_VALUE"""),"India")</f>
        <v>India</v>
      </c>
      <c r="C1392" s="1">
        <f>IFERROR(__xludf.DUMMYFUNCTION("""COMPUTED_VALUE"""),500085.0)</f>
        <v>500085</v>
      </c>
      <c r="D1392" s="1" t="str">
        <f>IFERROR(__xludf.DUMMYFUNCTION("""COMPUTED_VALUE"""),"Female")</f>
        <v>Female</v>
      </c>
      <c r="E1392" s="1" t="str">
        <f>IFERROR(__xludf.DUMMYFUNCTION("""COMPUTED_VALUE"""),"My Parents")</f>
        <v>My Parents</v>
      </c>
      <c r="F1392" s="1" t="str">
        <f>IFERROR(__xludf.DUMMYFUNCTION("""COMPUTED_VALUE"""),"No I would not be pursuing Higher Education outside of India")</f>
        <v>No I would not be pursuing Higher Education outside of India</v>
      </c>
      <c r="G1392" s="1" t="str">
        <f>IFERROR(__xludf.DUMMYFUNCTION("""COMPUTED_VALUE"""),"This will be hard to do, but if it is the right company I would try")</f>
        <v>This will be hard to do, but if it is the right company I would try</v>
      </c>
      <c r="H1392" s="1" t="str">
        <f>IFERROR(__xludf.DUMMYFUNCTION("""COMPUTED_VALUE"""),"No")</f>
        <v>No</v>
      </c>
      <c r="I1392" s="1" t="str">
        <f>IFERROR(__xludf.DUMMYFUNCTION("""COMPUTED_VALUE"""),"Will NOT work for them")</f>
        <v>Will NOT work for them</v>
      </c>
      <c r="J1392" s="1">
        <f>IFERROR(__xludf.DUMMYFUNCTION("""COMPUTED_VALUE"""),5.0)</f>
        <v>5</v>
      </c>
      <c r="K1392" s="1" t="str">
        <f>IFERROR(__xludf.DUMMYFUNCTION("""COMPUTED_VALUE"""),"Fully Remote with Options to travel as and when needed")</f>
        <v>Fully Remote with Options to travel as and when needed</v>
      </c>
      <c r="L13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92" s="1" t="str">
        <f>IFERROR(__xludf.DUMMYFUNCTION("""COMPUTED_VALUE"""),"Teaching in any of the institutes/colleges/online or offline, Manage and drive End-to-End Projects or Products, Look deeply into Data and generate insights, Manufacturing / Oil and Gas/ Construction / Hard Physical Work related")</f>
        <v>Teaching in any of the institutes/colleges/online or offline, Manage and drive End-to-End Projects or Products, Look deeply into Data and generate insights, Manufacturing / Oil and Gas/ Construction / Hard Physical Work related</v>
      </c>
      <c r="O1392" s="1" t="str">
        <f>IFERROR(__xludf.DUMMYFUNCTION("""COMPUTED_VALUE"""),"Manager who explains what is expected, sets a goal and helps achieve it")</f>
        <v>Manager who explains what is expected, sets a goal and helps achieve it</v>
      </c>
      <c r="P1392" s="1" t="str">
        <f>IFERROR(__xludf.DUMMYFUNCTION("""COMPUTED_VALUE"""),"Work with 2 to 3 people in my team")</f>
        <v>Work with 2 to 3 people in my team</v>
      </c>
      <c r="Q1392" s="1" t="str">
        <f>IFERROR(__xludf.DUMMYFUNCTION("""COMPUTED_VALUE"""),"Yes, I Understand this is gonna happen everywhere")</f>
        <v>Yes, I Understand this is gonna happen everywhere</v>
      </c>
      <c r="R1392" s="1" t="str">
        <f>IFERROR(__xludf.DUMMYFUNCTION("""COMPUTED_VALUE"""),"No way")</f>
        <v>No way</v>
      </c>
      <c r="S1392" s="1"/>
    </row>
    <row r="1393">
      <c r="A1393" s="2">
        <f>IFERROR(__xludf.DUMMYFUNCTION("""COMPUTED_VALUE"""),45044.85115736111)</f>
        <v>45044.85116</v>
      </c>
      <c r="B1393" s="1" t="str">
        <f>IFERROR(__xludf.DUMMYFUNCTION("""COMPUTED_VALUE"""),"India")</f>
        <v>India</v>
      </c>
      <c r="C1393" s="1">
        <f>IFERROR(__xludf.DUMMYFUNCTION("""COMPUTED_VALUE"""),760001.0)</f>
        <v>760001</v>
      </c>
      <c r="D1393" s="1" t="str">
        <f>IFERROR(__xludf.DUMMYFUNCTION("""COMPUTED_VALUE"""),"Female")</f>
        <v>Female</v>
      </c>
      <c r="E1393" s="1" t="str">
        <f>IFERROR(__xludf.DUMMYFUNCTION("""COMPUTED_VALUE"""),"My Parents")</f>
        <v>My Parents</v>
      </c>
      <c r="F1393" s="1" t="str">
        <f>IFERROR(__xludf.DUMMYFUNCTION("""COMPUTED_VALUE"""),"No I would not be pursuing Higher Education outside of India")</f>
        <v>No I would not be pursuing Higher Education outside of India</v>
      </c>
      <c r="G1393" s="1" t="str">
        <f>IFERROR(__xludf.DUMMYFUNCTION("""COMPUTED_VALUE"""),"This will be hard to do, but if it is the right company I would try")</f>
        <v>This will be hard to do, but if it is the right company I would try</v>
      </c>
      <c r="H1393" s="1" t="str">
        <f>IFERROR(__xludf.DUMMYFUNCTION("""COMPUTED_VALUE"""),"No")</f>
        <v>No</v>
      </c>
      <c r="I1393" s="1" t="str">
        <f>IFERROR(__xludf.DUMMYFUNCTION("""COMPUTED_VALUE"""),"Will NOT work for them")</f>
        <v>Will NOT work for them</v>
      </c>
      <c r="J1393" s="1">
        <f>IFERROR(__xludf.DUMMYFUNCTION("""COMPUTED_VALUE"""),1.0)</f>
        <v>1</v>
      </c>
      <c r="K1393" s="1" t="str">
        <f>IFERROR(__xludf.DUMMYFUNCTION("""COMPUTED_VALUE"""),"Every Day Office Environment")</f>
        <v>Every Day Office Environment</v>
      </c>
      <c r="L1393" s="1" t="str">
        <f>IFERROR(__xludf.DUMMYFUNCTION("""COMPUTED_VALUE"""),"Employer who appreciates learning and enables that environment")</f>
        <v>Employer who appreciates learning and enables that environment</v>
      </c>
      <c r="M13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93" s="1" t="str">
        <f>IFERROR(__xludf.DUMMYFUNCTION("""COMPUTED_VALUE"""),"Teaching in any of the institutes/colleges/online or offline, Look deeply into Data and generate insights, Become a content Creator in some platform, An Artificial Intelligence Specialist / Talking to Robots")</f>
        <v>Teaching in any of the institutes/colleges/online or offline, Look deeply into Data and generate insights, Become a content Creator in some platform, An Artificial Intelligence Specialist / Talking to Robots</v>
      </c>
      <c r="O1393" s="1" t="str">
        <f>IFERROR(__xludf.DUMMYFUNCTION("""COMPUTED_VALUE"""),"Manager who explains what is expected, sets a goal and helps achieve it")</f>
        <v>Manager who explains what is expected, sets a goal and helps achieve it</v>
      </c>
      <c r="P1393" s="1" t="str">
        <f>IFERROR(__xludf.DUMMYFUNCTION("""COMPUTED_VALUE"""),"Work with 5 to 6 people in my team")</f>
        <v>Work with 5 to 6 people in my team</v>
      </c>
      <c r="Q1393" s="1" t="str">
        <f>IFERROR(__xludf.DUMMYFUNCTION("""COMPUTED_VALUE"""),"No")</f>
        <v>No</v>
      </c>
      <c r="R1393" s="1" t="str">
        <f>IFERROR(__xludf.DUMMYFUNCTION("""COMPUTED_VALUE"""),"This will be hard to do, but if it is the right company I would try")</f>
        <v>This will be hard to do, but if it is the right company I would try</v>
      </c>
      <c r="S1393" s="1"/>
    </row>
    <row r="1394">
      <c r="A1394" s="2">
        <f>IFERROR(__xludf.DUMMYFUNCTION("""COMPUTED_VALUE"""),45044.854182152776)</f>
        <v>45044.85418</v>
      </c>
      <c r="B1394" s="1" t="str">
        <f>IFERROR(__xludf.DUMMYFUNCTION("""COMPUTED_VALUE"""),"India")</f>
        <v>India</v>
      </c>
      <c r="C1394" s="1">
        <f>IFERROR(__xludf.DUMMYFUNCTION("""COMPUTED_VALUE"""),410210.0)</f>
        <v>410210</v>
      </c>
      <c r="D1394" s="1" t="str">
        <f>IFERROR(__xludf.DUMMYFUNCTION("""COMPUTED_VALUE"""),"Male")</f>
        <v>Male</v>
      </c>
      <c r="E1394" s="1" t="str">
        <f>IFERROR(__xludf.DUMMYFUNCTION("""COMPUTED_VALUE"""),"People who have changed the world for better")</f>
        <v>People who have changed the world for better</v>
      </c>
      <c r="F1394" s="1" t="str">
        <f>IFERROR(__xludf.DUMMYFUNCTION("""COMPUTED_VALUE"""),"No, But if someone could bare the cost I will")</f>
        <v>No, But if someone could bare the cost I will</v>
      </c>
      <c r="G1394" s="1" t="str">
        <f>IFERROR(__xludf.DUMMYFUNCTION("""COMPUTED_VALUE"""),"This will be hard to do, but if it is the right company I would try")</f>
        <v>This will be hard to do, but if it is the right company I would try</v>
      </c>
      <c r="H1394" s="1" t="str">
        <f>IFERROR(__xludf.DUMMYFUNCTION("""COMPUTED_VALUE"""),"No")</f>
        <v>No</v>
      </c>
      <c r="I1394" s="1" t="str">
        <f>IFERROR(__xludf.DUMMYFUNCTION("""COMPUTED_VALUE"""),"Will NOT work for them")</f>
        <v>Will NOT work for them</v>
      </c>
      <c r="J1394" s="1">
        <f>IFERROR(__xludf.DUMMYFUNCTION("""COMPUTED_VALUE"""),5.0)</f>
        <v>5</v>
      </c>
      <c r="K1394" s="1" t="str">
        <f>IFERROR(__xludf.DUMMYFUNCTION("""COMPUTED_VALUE"""),"Hybrid Working Environment with more than 15 days a month at office")</f>
        <v>Hybrid Working Environment with more than 15 days a month at office</v>
      </c>
      <c r="L13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94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394" s="1" t="str">
        <f>IFERROR(__xludf.DUMMYFUNCTION("""COMPUTED_VALUE"""),"Manager who explains what is expected, sets a goal and helps achieve it")</f>
        <v>Manager who explains what is expected, sets a goal and helps achieve it</v>
      </c>
      <c r="P1394" s="1" t="str">
        <f>IFERROR(__xludf.DUMMYFUNCTION("""COMPUTED_VALUE"""),"Work with 2 to 3 people in my team, Work with 5 to 6 people in my team")</f>
        <v>Work with 2 to 3 people in my team, Work with 5 to 6 people in my team</v>
      </c>
      <c r="Q1394" s="1" t="str">
        <f>IFERROR(__xludf.DUMMYFUNCTION("""COMPUTED_VALUE"""),"Yes, I Understand this is gonna happen everywhere")</f>
        <v>Yes, I Understand this is gonna happen everywhere</v>
      </c>
      <c r="R1394" s="1" t="str">
        <f>IFERROR(__xludf.DUMMYFUNCTION("""COMPUTED_VALUE"""),"This will be hard to do, but if it is the right company I would try")</f>
        <v>This will be hard to do, but if it is the right company I would try</v>
      </c>
      <c r="S1394" s="1"/>
    </row>
    <row r="1395">
      <c r="A1395" s="2">
        <f>IFERROR(__xludf.DUMMYFUNCTION("""COMPUTED_VALUE"""),45044.856713194444)</f>
        <v>45044.85671</v>
      </c>
      <c r="B1395" s="1" t="str">
        <f>IFERROR(__xludf.DUMMYFUNCTION("""COMPUTED_VALUE"""),"India")</f>
        <v>India</v>
      </c>
      <c r="C1395" s="1">
        <f>IFERROR(__xludf.DUMMYFUNCTION("""COMPUTED_VALUE"""),641035.0)</f>
        <v>641035</v>
      </c>
      <c r="D1395" s="1" t="str">
        <f>IFERROR(__xludf.DUMMYFUNCTION("""COMPUTED_VALUE"""),"Male")</f>
        <v>Male</v>
      </c>
      <c r="E1395" s="1" t="str">
        <f>IFERROR(__xludf.DUMMYFUNCTION("""COMPUTED_VALUE"""),"People from my circle, but not family members")</f>
        <v>People from my circle, but not family members</v>
      </c>
      <c r="F1395" s="1" t="str">
        <f>IFERROR(__xludf.DUMMYFUNCTION("""COMPUTED_VALUE"""),"Yes, I will earn and do that")</f>
        <v>Yes, I will earn and do that</v>
      </c>
      <c r="G1395" s="1" t="str">
        <f>IFERROR(__xludf.DUMMYFUNCTION("""COMPUTED_VALUE"""),"Will work for 3 years or more")</f>
        <v>Will work for 3 years or more</v>
      </c>
      <c r="H1395" s="1" t="str">
        <f>IFERROR(__xludf.DUMMYFUNCTION("""COMPUTED_VALUE"""),"No")</f>
        <v>No</v>
      </c>
      <c r="I1395" s="1" t="str">
        <f>IFERROR(__xludf.DUMMYFUNCTION("""COMPUTED_VALUE"""),"Will NOT work for them")</f>
        <v>Will NOT work for them</v>
      </c>
      <c r="J1395" s="1">
        <f>IFERROR(__xludf.DUMMYFUNCTION("""COMPUTED_VALUE"""),8.0)</f>
        <v>8</v>
      </c>
      <c r="K1395" s="1" t="str">
        <f>IFERROR(__xludf.DUMMYFUNCTION("""COMPUTED_VALUE"""),"Hybrid Working Environment with more than 15 days a month at office")</f>
        <v>Hybrid Working Environment with more than 15 days a month at office</v>
      </c>
      <c r="L1395" s="1" t="str">
        <f>IFERROR(__xludf.DUMMYFUNCTION("""COMPUTED_VALUE"""),"Employer who appreciates learning and enables that environment")</f>
        <v>Employer who appreciates learning and enables that environment</v>
      </c>
      <c r="M139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95" s="1" t="str">
        <f>IFERROR(__xludf.DUMMYFUNCTION("""COMPUTED_VALUE"""),"Teaching in any of the institutes/colleges/online or offline, Manage and drive End-to-End Projects or Products, Work as a freelancer and do my thing my way, Become a content Creator in some platform")</f>
        <v>Teaching in any of the institutes/colleges/online or offline, Manage and drive End-to-End Projects or Products, Work as a freelancer and do my thing my way, Become a content Creator in some platform</v>
      </c>
      <c r="O1395" s="1" t="str">
        <f>IFERROR(__xludf.DUMMYFUNCTION("""COMPUTED_VALUE"""),"Manager who explains what is expected, sets a goal and helps achieve it")</f>
        <v>Manager who explains what is expected, sets a goal and helps achieve it</v>
      </c>
      <c r="P1395" s="1" t="str">
        <f>IFERROR(__xludf.DUMMYFUNCTION("""COMPUTED_VALUE"""),"Work with 5 to 6 people in my team")</f>
        <v>Work with 5 to 6 people in my team</v>
      </c>
      <c r="Q1395" s="1" t="str">
        <f>IFERROR(__xludf.DUMMYFUNCTION("""COMPUTED_VALUE"""),"Yes, I Understand this is gonna happen everywhere")</f>
        <v>Yes, I Understand this is gonna happen everywhere</v>
      </c>
      <c r="R1395" s="1" t="str">
        <f>IFERROR(__xludf.DUMMYFUNCTION("""COMPUTED_VALUE"""),"This will be hard to do, but if it is the right company I would try")</f>
        <v>This will be hard to do, but if it is the right company I would try</v>
      </c>
      <c r="S1395" s="1"/>
    </row>
    <row r="1396">
      <c r="A1396" s="2">
        <f>IFERROR(__xludf.DUMMYFUNCTION("""COMPUTED_VALUE"""),45044.86309724537)</f>
        <v>45044.8631</v>
      </c>
      <c r="B1396" s="1" t="str">
        <f>IFERROR(__xludf.DUMMYFUNCTION("""COMPUTED_VALUE"""),"India")</f>
        <v>India</v>
      </c>
      <c r="C1396" s="1">
        <f>IFERROR(__xludf.DUMMYFUNCTION("""COMPUTED_VALUE"""),560073.0)</f>
        <v>560073</v>
      </c>
      <c r="D1396" s="1" t="str">
        <f>IFERROR(__xludf.DUMMYFUNCTION("""COMPUTED_VALUE"""),"Male")</f>
        <v>Male</v>
      </c>
      <c r="E1396" s="1" t="str">
        <f>IFERROR(__xludf.DUMMYFUNCTION("""COMPUTED_VALUE"""),"People who have changed the world for better")</f>
        <v>People who have changed the world for better</v>
      </c>
      <c r="F1396" s="1" t="str">
        <f>IFERROR(__xludf.DUMMYFUNCTION("""COMPUTED_VALUE"""),"No, But if someone could bare the cost I will")</f>
        <v>No, But if someone could bare the cost I will</v>
      </c>
      <c r="G1396" s="1" t="str">
        <f>IFERROR(__xludf.DUMMYFUNCTION("""COMPUTED_VALUE"""),"This will be hard to do, but if it is the right company I would try")</f>
        <v>This will be hard to do, but if it is the right company I would try</v>
      </c>
      <c r="H1396" s="1" t="str">
        <f>IFERROR(__xludf.DUMMYFUNCTION("""COMPUTED_VALUE"""),"Yes")</f>
        <v>Yes</v>
      </c>
      <c r="I1396" s="1" t="str">
        <f>IFERROR(__xludf.DUMMYFUNCTION("""COMPUTED_VALUE"""),"Will work for them")</f>
        <v>Will work for them</v>
      </c>
      <c r="J1396" s="1">
        <f>IFERROR(__xludf.DUMMYFUNCTION("""COMPUTED_VALUE"""),4.0)</f>
        <v>4</v>
      </c>
      <c r="K1396" s="1" t="str">
        <f>IFERROR(__xludf.DUMMYFUNCTION("""COMPUTED_VALUE"""),"Fully Remote with Options to travel as and when needed")</f>
        <v>Fully Remote with Options to travel as and when needed</v>
      </c>
      <c r="L13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6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396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396" s="1" t="str">
        <f>IFERROR(__xludf.DUMMYFUNCTION("""COMPUTED_VALUE"""),"Manager who explains what is expected, sets a goal and helps achieve it")</f>
        <v>Manager who explains what is expected, sets a goal and helps achieve it</v>
      </c>
      <c r="P1396" s="1" t="str">
        <f>IFERROR(__xludf.DUMMYFUNCTION("""COMPUTED_VALUE"""),"Work with 2 to 3 people in my team")</f>
        <v>Work with 2 to 3 people in my team</v>
      </c>
      <c r="Q1396" s="1" t="str">
        <f>IFERROR(__xludf.DUMMYFUNCTION("""COMPUTED_VALUE"""),"Yes, I Understand this is gonna happen everywhere")</f>
        <v>Yes, I Understand this is gonna happen everywhere</v>
      </c>
      <c r="R1396" s="1" t="str">
        <f>IFERROR(__xludf.DUMMYFUNCTION("""COMPUTED_VALUE"""),"This will be hard to do, but if it is the right company I would try")</f>
        <v>This will be hard to do, but if it is the right company I would try</v>
      </c>
      <c r="S1396" s="1"/>
    </row>
    <row r="1397">
      <c r="A1397" s="2">
        <f>IFERROR(__xludf.DUMMYFUNCTION("""COMPUTED_VALUE"""),45044.86632241898)</f>
        <v>45044.86632</v>
      </c>
      <c r="B1397" s="1" t="str">
        <f>IFERROR(__xludf.DUMMYFUNCTION("""COMPUTED_VALUE"""),"India")</f>
        <v>India</v>
      </c>
      <c r="C1397" s="1">
        <f>IFERROR(__xludf.DUMMYFUNCTION("""COMPUTED_VALUE"""),503110.0)</f>
        <v>503110</v>
      </c>
      <c r="D1397" s="1" t="str">
        <f>IFERROR(__xludf.DUMMYFUNCTION("""COMPUTED_VALUE"""),"Female")</f>
        <v>Female</v>
      </c>
      <c r="E1397" s="1" t="str">
        <f>IFERROR(__xludf.DUMMYFUNCTION("""COMPUTED_VALUE"""),"People from my circle, but not family members")</f>
        <v>People from my circle, but not family members</v>
      </c>
      <c r="F1397" s="1" t="str">
        <f>IFERROR(__xludf.DUMMYFUNCTION("""COMPUTED_VALUE"""),"No I would not be pursuing Higher Education outside of India")</f>
        <v>No I would not be pursuing Higher Education outside of India</v>
      </c>
      <c r="G1397" s="1" t="str">
        <f>IFERROR(__xludf.DUMMYFUNCTION("""COMPUTED_VALUE"""),"This will be hard to do, but if it is the right company I would try")</f>
        <v>This will be hard to do, but if it is the right company I would try</v>
      </c>
      <c r="H1397" s="1" t="str">
        <f>IFERROR(__xludf.DUMMYFUNCTION("""COMPUTED_VALUE"""),"No")</f>
        <v>No</v>
      </c>
      <c r="I1397" s="1" t="str">
        <f>IFERROR(__xludf.DUMMYFUNCTION("""COMPUTED_VALUE"""),"Will NOT work for them")</f>
        <v>Will NOT work for them</v>
      </c>
      <c r="J1397" s="1">
        <f>IFERROR(__xludf.DUMMYFUNCTION("""COMPUTED_VALUE"""),9.0)</f>
        <v>9</v>
      </c>
      <c r="K1397" s="1" t="str">
        <f>IFERROR(__xludf.DUMMYFUNCTION("""COMPUTED_VALUE"""),"Fully Remote with Options to travel as and when needed")</f>
        <v>Fully Remote with Options to travel as and when needed</v>
      </c>
      <c r="L13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97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1397" s="1" t="str">
        <f>IFERROR(__xludf.DUMMYFUNCTION("""COMPUTED_VALUE"""),"Manager who explains what is expected, sets a goal and helps achieve it")</f>
        <v>Manager who explains what is expected, sets a goal and helps achieve it</v>
      </c>
      <c r="P1397" s="1" t="str">
        <f>IFERROR(__xludf.DUMMYFUNCTION("""COMPUTED_VALUE"""),"Work with 2 to 3 people in my team")</f>
        <v>Work with 2 to 3 people in my team</v>
      </c>
      <c r="Q1397" s="1" t="str">
        <f>IFERROR(__xludf.DUMMYFUNCTION("""COMPUTED_VALUE"""),"Yes, I Understand this is gonna happen everywhere")</f>
        <v>Yes, I Understand this is gonna happen everywhere</v>
      </c>
      <c r="R1397" s="1" t="str">
        <f>IFERROR(__xludf.DUMMYFUNCTION("""COMPUTED_VALUE"""),"No way")</f>
        <v>No way</v>
      </c>
      <c r="S1397" s="1"/>
    </row>
    <row r="1398">
      <c r="A1398" s="2">
        <f>IFERROR(__xludf.DUMMYFUNCTION("""COMPUTED_VALUE"""),45044.86652684028)</f>
        <v>45044.86653</v>
      </c>
      <c r="B1398" s="1" t="str">
        <f>IFERROR(__xludf.DUMMYFUNCTION("""COMPUTED_VALUE"""),"India")</f>
        <v>India</v>
      </c>
      <c r="C1398" s="1">
        <f>IFERROR(__xludf.DUMMYFUNCTION("""COMPUTED_VALUE"""),400601.0)</f>
        <v>400601</v>
      </c>
      <c r="D1398" s="1" t="str">
        <f>IFERROR(__xludf.DUMMYFUNCTION("""COMPUTED_VALUE"""),"Female")</f>
        <v>Female</v>
      </c>
      <c r="E1398" s="1" t="str">
        <f>IFERROR(__xludf.DUMMYFUNCTION("""COMPUTED_VALUE"""),"Social Media like LinkedIn")</f>
        <v>Social Media like LinkedIn</v>
      </c>
      <c r="F1398" s="1" t="str">
        <f>IFERROR(__xludf.DUMMYFUNCTION("""COMPUTED_VALUE"""),"Yes, I will earn and do that")</f>
        <v>Yes, I will earn and do that</v>
      </c>
      <c r="G1398" s="1" t="str">
        <f>IFERROR(__xludf.DUMMYFUNCTION("""COMPUTED_VALUE"""),"Will work for 3 years or more")</f>
        <v>Will work for 3 years or more</v>
      </c>
      <c r="H1398" s="1" t="str">
        <f>IFERROR(__xludf.DUMMYFUNCTION("""COMPUTED_VALUE"""),"Yes")</f>
        <v>Yes</v>
      </c>
      <c r="I1398" s="1" t="str">
        <f>IFERROR(__xludf.DUMMYFUNCTION("""COMPUTED_VALUE"""),"Will work for them")</f>
        <v>Will work for them</v>
      </c>
      <c r="J1398" s="1">
        <f>IFERROR(__xludf.DUMMYFUNCTION("""COMPUTED_VALUE"""),7.0)</f>
        <v>7</v>
      </c>
      <c r="K1398" s="1" t="str">
        <f>IFERROR(__xludf.DUMMYFUNCTION("""COMPUTED_VALUE"""),"Every Day Office Environment")</f>
        <v>Every Day Office Environment</v>
      </c>
      <c r="L13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398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398" s="1" t="str">
        <f>IFERROR(__xludf.DUMMYFUNCTION("""COMPUTED_VALUE"""),"Manager who explains what is expected, sets a goal and helps achieve it")</f>
        <v>Manager who explains what is expected, sets a goal and helps achieve it</v>
      </c>
      <c r="P1398" s="1" t="str">
        <f>IFERROR(__xludf.DUMMYFUNCTION("""COMPUTED_VALUE"""),"Work with 7 to 10 or more people in my team")</f>
        <v>Work with 7 to 10 or more people in my team</v>
      </c>
      <c r="Q1398" s="1" t="str">
        <f>IFERROR(__xludf.DUMMYFUNCTION("""COMPUTED_VALUE"""),"Yes")</f>
        <v>Yes</v>
      </c>
      <c r="R1398" s="1" t="str">
        <f>IFERROR(__xludf.DUMMYFUNCTION("""COMPUTED_VALUE"""),"Will work for 7 years or more")</f>
        <v>Will work for 7 years or more</v>
      </c>
      <c r="S1398" s="1"/>
    </row>
    <row r="1399">
      <c r="A1399" s="2">
        <f>IFERROR(__xludf.DUMMYFUNCTION("""COMPUTED_VALUE"""),45044.86902569444)</f>
        <v>45044.86903</v>
      </c>
      <c r="B1399" s="1" t="str">
        <f>IFERROR(__xludf.DUMMYFUNCTION("""COMPUTED_VALUE"""),"India")</f>
        <v>India</v>
      </c>
      <c r="C1399" s="1">
        <f>IFERROR(__xludf.DUMMYFUNCTION("""COMPUTED_VALUE"""),192301.0)</f>
        <v>192301</v>
      </c>
      <c r="D1399" s="1" t="str">
        <f>IFERROR(__xludf.DUMMYFUNCTION("""COMPUTED_VALUE"""),"Female")</f>
        <v>Female</v>
      </c>
      <c r="E1399" s="1" t="str">
        <f>IFERROR(__xludf.DUMMYFUNCTION("""COMPUTED_VALUE"""),"People from my circle, but not family members")</f>
        <v>People from my circle, but not family members</v>
      </c>
      <c r="F1399" s="1" t="str">
        <f>IFERROR(__xludf.DUMMYFUNCTION("""COMPUTED_VALUE"""),"Yes, I will earn and do that")</f>
        <v>Yes, I will earn and do that</v>
      </c>
      <c r="G1399" s="1" t="str">
        <f>IFERROR(__xludf.DUMMYFUNCTION("""COMPUTED_VALUE"""),"Will work for 3 years or more")</f>
        <v>Will work for 3 years or more</v>
      </c>
      <c r="H1399" s="1" t="str">
        <f>IFERROR(__xludf.DUMMYFUNCTION("""COMPUTED_VALUE"""),"No")</f>
        <v>No</v>
      </c>
      <c r="I1399" s="1" t="str">
        <f>IFERROR(__xludf.DUMMYFUNCTION("""COMPUTED_VALUE"""),"Will NOT work for them")</f>
        <v>Will NOT work for them</v>
      </c>
      <c r="J1399" s="1">
        <f>IFERROR(__xludf.DUMMYFUNCTION("""COMPUTED_VALUE"""),2.0)</f>
        <v>2</v>
      </c>
      <c r="K1399" s="1" t="str">
        <f>IFERROR(__xludf.DUMMYFUNCTION("""COMPUTED_VALUE"""),"Every Day Office Environment")</f>
        <v>Every Day Office Environment</v>
      </c>
      <c r="L1399" s="1" t="str">
        <f>IFERROR(__xludf.DUMMYFUNCTION("""COMPUTED_VALUE"""),"Employer who appreciates learning and enables that environment")</f>
        <v>Employer who appreciates learning and enables that environment</v>
      </c>
      <c r="M139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99" s="1" t="str">
        <f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1399" s="1" t="str">
        <f>IFERROR(__xludf.DUMMYFUNCTION("""COMPUTED_VALUE"""),"Manager who clearly describes what she/he needs")</f>
        <v>Manager who clearly describes what she/he needs</v>
      </c>
      <c r="P1399" s="1" t="str">
        <f>IFERROR(__xludf.DUMMYFUNCTION("""COMPUTED_VALUE"""),"Work with more than 10 people in my team")</f>
        <v>Work with more than 10 people in my team</v>
      </c>
      <c r="Q1399" s="1" t="str">
        <f>IFERROR(__xludf.DUMMYFUNCTION("""COMPUTED_VALUE"""),"Yes, I Understand this is gonna happen everywhere")</f>
        <v>Yes, I Understand this is gonna happen everywhere</v>
      </c>
      <c r="R1399" s="1" t="str">
        <f>IFERROR(__xludf.DUMMYFUNCTION("""COMPUTED_VALUE"""),"Will work for 7 years or more")</f>
        <v>Will work for 7 years or more</v>
      </c>
      <c r="S1399" s="1"/>
    </row>
    <row r="1400">
      <c r="A1400" s="2">
        <f>IFERROR(__xludf.DUMMYFUNCTION("""COMPUTED_VALUE"""),45044.87130087963)</f>
        <v>45044.8713</v>
      </c>
      <c r="B1400" s="1" t="str">
        <f>IFERROR(__xludf.DUMMYFUNCTION("""COMPUTED_VALUE"""),"India")</f>
        <v>India</v>
      </c>
      <c r="C1400" s="1">
        <f>IFERROR(__xludf.DUMMYFUNCTION("""COMPUTED_VALUE"""),560003.0)</f>
        <v>560003</v>
      </c>
      <c r="D1400" s="1" t="str">
        <f>IFERROR(__xludf.DUMMYFUNCTION("""COMPUTED_VALUE"""),"Female")</f>
        <v>Female</v>
      </c>
      <c r="E1400" s="1" t="str">
        <f>IFERROR(__xludf.DUMMYFUNCTION("""COMPUTED_VALUE"""),"My Parents")</f>
        <v>My Parents</v>
      </c>
      <c r="F1400" s="1" t="str">
        <f>IFERROR(__xludf.DUMMYFUNCTION("""COMPUTED_VALUE"""),"No, But if someone could bare the cost I will")</f>
        <v>No, But if someone could bare the cost I will</v>
      </c>
      <c r="G1400" s="1" t="str">
        <f>IFERROR(__xludf.DUMMYFUNCTION("""COMPUTED_VALUE"""),"No way")</f>
        <v>No way</v>
      </c>
      <c r="H1400" s="1" t="str">
        <f>IFERROR(__xludf.DUMMYFUNCTION("""COMPUTED_VALUE"""),"No")</f>
        <v>No</v>
      </c>
      <c r="I1400" s="1" t="str">
        <f>IFERROR(__xludf.DUMMYFUNCTION("""COMPUTED_VALUE"""),"Will NOT work for them")</f>
        <v>Will NOT work for them</v>
      </c>
      <c r="J1400" s="1">
        <f>IFERROR(__xludf.DUMMYFUNCTION("""COMPUTED_VALUE"""),1.0)</f>
        <v>1</v>
      </c>
      <c r="K1400" s="1" t="str">
        <f>IFERROR(__xludf.DUMMYFUNCTION("""COMPUTED_VALUE"""),"Hybrid Working Environment with more than 15 days a month at office")</f>
        <v>Hybrid Working Environment with more than 15 days a month at office</v>
      </c>
      <c r="L14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400" s="1" t="str">
        <f>IFERROR(__xludf.DUMMYFUNCTION("""COMPUTED_VALUE"""),"Manager who explains what is expected, sets a goal and helps achieve it")</f>
        <v>Manager who explains what is expected, sets a goal and helps achieve it</v>
      </c>
      <c r="P1400" s="1" t="str">
        <f>IFERROR(__xludf.DUMMYFUNCTION("""COMPUTED_VALUE"""),"Work with 2 to 3 people in my team")</f>
        <v>Work with 2 to 3 people in my team</v>
      </c>
      <c r="Q1400" s="1" t="str">
        <f>IFERROR(__xludf.DUMMYFUNCTION("""COMPUTED_VALUE"""),"Yes, I Understand this is gonna happen everywhere")</f>
        <v>Yes, I Understand this is gonna happen everywhere</v>
      </c>
      <c r="R1400" s="1" t="str">
        <f>IFERROR(__xludf.DUMMYFUNCTION("""COMPUTED_VALUE"""),"No way")</f>
        <v>No way</v>
      </c>
      <c r="S1400" s="1"/>
    </row>
    <row r="1401">
      <c r="A1401" s="2">
        <f>IFERROR(__xludf.DUMMYFUNCTION("""COMPUTED_VALUE"""),45044.87201908565)</f>
        <v>45044.87202</v>
      </c>
      <c r="B1401" s="1" t="str">
        <f>IFERROR(__xludf.DUMMYFUNCTION("""COMPUTED_VALUE"""),"India")</f>
        <v>India</v>
      </c>
      <c r="C1401" s="1">
        <f>IFERROR(__xludf.DUMMYFUNCTION("""COMPUTED_VALUE"""),500028.0)</f>
        <v>500028</v>
      </c>
      <c r="D1401" s="1" t="str">
        <f>IFERROR(__xludf.DUMMYFUNCTION("""COMPUTED_VALUE"""),"Male")</f>
        <v>Male</v>
      </c>
      <c r="E1401" s="1" t="str">
        <f>IFERROR(__xludf.DUMMYFUNCTION("""COMPUTED_VALUE"""),"Social Media like LinkedIn")</f>
        <v>Social Media like LinkedIn</v>
      </c>
      <c r="F1401" s="1" t="str">
        <f>IFERROR(__xludf.DUMMYFUNCTION("""COMPUTED_VALUE"""),"No, But if someone could bare the cost I will")</f>
        <v>No, But if someone could bare the cost I will</v>
      </c>
      <c r="G1401" s="1" t="str">
        <f>IFERROR(__xludf.DUMMYFUNCTION("""COMPUTED_VALUE"""),"This will be hard to do, but if it is the right company I would try")</f>
        <v>This will be hard to do, but if it is the right company I would try</v>
      </c>
      <c r="H1401" s="1" t="str">
        <f>IFERROR(__xludf.DUMMYFUNCTION("""COMPUTED_VALUE"""),"No")</f>
        <v>No</v>
      </c>
      <c r="I1401" s="1" t="str">
        <f>IFERROR(__xludf.DUMMYFUNCTION("""COMPUTED_VALUE"""),"Will NOT work for them")</f>
        <v>Will NOT work for them</v>
      </c>
      <c r="J1401" s="1">
        <f>IFERROR(__xludf.DUMMYFUNCTION("""COMPUTED_VALUE"""),6.0)</f>
        <v>6</v>
      </c>
      <c r="K1401" s="1" t="str">
        <f>IFERROR(__xludf.DUMMYFUNCTION("""COMPUTED_VALUE"""),"Fully Remote with No option to visit offices")</f>
        <v>Fully Remote with No option to visit offices</v>
      </c>
      <c r="L14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1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1401" s="1" t="str">
        <f>IFERROR(__xludf.DUMMYFUNCTION("""COMPUTED_VALUE"""),"Manager who explains what is expected, sets a goal and helps achieve it")</f>
        <v>Manager who explains what is expected, sets a goal and helps achieve it</v>
      </c>
      <c r="P1401" s="1" t="str">
        <f>IFERROR(__xludf.DUMMYFUNCTION("""COMPUTED_VALUE"""),"Work with 7 to 10 or more people in my team")</f>
        <v>Work with 7 to 10 or more people in my team</v>
      </c>
      <c r="Q1401" s="1" t="str">
        <f>IFERROR(__xludf.DUMMYFUNCTION("""COMPUTED_VALUE"""),"Yes, I Understand this is gonna happen everywhere")</f>
        <v>Yes, I Understand this is gonna happen everywhere</v>
      </c>
      <c r="R1401" s="1" t="str">
        <f>IFERROR(__xludf.DUMMYFUNCTION("""COMPUTED_VALUE"""),"This will be hard to do, but if it is the right company I would try")</f>
        <v>This will be hard to do, but if it is the right company I would try</v>
      </c>
      <c r="S1401" s="1"/>
    </row>
    <row r="1402">
      <c r="A1402" s="2">
        <f>IFERROR(__xludf.DUMMYFUNCTION("""COMPUTED_VALUE"""),45044.87213047454)</f>
        <v>45044.87213</v>
      </c>
      <c r="B1402" s="1" t="str">
        <f>IFERROR(__xludf.DUMMYFUNCTION("""COMPUTED_VALUE"""),"India")</f>
        <v>India</v>
      </c>
      <c r="C1402" s="1">
        <f>IFERROR(__xludf.DUMMYFUNCTION("""COMPUTED_VALUE"""),424001.0)</f>
        <v>424001</v>
      </c>
      <c r="D1402" s="1" t="str">
        <f>IFERROR(__xludf.DUMMYFUNCTION("""COMPUTED_VALUE"""),"Male")</f>
        <v>Male</v>
      </c>
      <c r="E1402" s="1" t="str">
        <f>IFERROR(__xludf.DUMMYFUNCTION("""COMPUTED_VALUE"""),"Influencers who had successful careers")</f>
        <v>Influencers who had successful careers</v>
      </c>
      <c r="F1402" s="1" t="str">
        <f>IFERROR(__xludf.DUMMYFUNCTION("""COMPUTED_VALUE"""),"Yes, I will earn and do that")</f>
        <v>Yes, I will earn and do that</v>
      </c>
      <c r="G1402" s="1" t="str">
        <f>IFERROR(__xludf.DUMMYFUNCTION("""COMPUTED_VALUE"""),"Will work for 3 years or more")</f>
        <v>Will work for 3 years or more</v>
      </c>
      <c r="H1402" s="1" t="str">
        <f>IFERROR(__xludf.DUMMYFUNCTION("""COMPUTED_VALUE"""),"No")</f>
        <v>No</v>
      </c>
      <c r="I1402" s="1" t="str">
        <f>IFERROR(__xludf.DUMMYFUNCTION("""COMPUTED_VALUE"""),"Will NOT work for them")</f>
        <v>Will NOT work for them</v>
      </c>
      <c r="J1402" s="1">
        <f>IFERROR(__xludf.DUMMYFUNCTION("""COMPUTED_VALUE"""),8.0)</f>
        <v>8</v>
      </c>
      <c r="K1402" s="1" t="str">
        <f>IFERROR(__xludf.DUMMYFUNCTION("""COMPUTED_VALUE"""),"Hybrid Working Environment with less than 3 days a month at office")</f>
        <v>Hybrid Working Environment with less than 3 days a month at office</v>
      </c>
      <c r="L14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02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402" s="1" t="str">
        <f>IFERROR(__xludf.DUMMYFUNCTION("""COMPUTED_VALUE"""),"Manager who explains what is expected, sets a goal and helps achieve it")</f>
        <v>Manager who explains what is expected, sets a goal and helps achieve it</v>
      </c>
      <c r="P1402" s="1" t="str">
        <f>IFERROR(__xludf.DUMMYFUNCTION("""COMPUTED_VALUE"""),"Work with 5 to 6 people in my team")</f>
        <v>Work with 5 to 6 people in my team</v>
      </c>
      <c r="Q1402" s="1" t="str">
        <f>IFERROR(__xludf.DUMMYFUNCTION("""COMPUTED_VALUE"""),"Yes, I Understand this is gonna happen everywhere")</f>
        <v>Yes, I Understand this is gonna happen everywhere</v>
      </c>
      <c r="R1402" s="1" t="str">
        <f>IFERROR(__xludf.DUMMYFUNCTION("""COMPUTED_VALUE"""),"This will be hard to do, but if it is the right company I would try")</f>
        <v>This will be hard to do, but if it is the right company I would try</v>
      </c>
      <c r="S1402" s="1"/>
    </row>
    <row r="1403">
      <c r="A1403" s="2">
        <f>IFERROR(__xludf.DUMMYFUNCTION("""COMPUTED_VALUE"""),45044.874377280095)</f>
        <v>45044.87438</v>
      </c>
      <c r="B1403" s="1" t="str">
        <f>IFERROR(__xludf.DUMMYFUNCTION("""COMPUTED_VALUE"""),"India")</f>
        <v>India</v>
      </c>
      <c r="C1403" s="1">
        <f>IFERROR(__xludf.DUMMYFUNCTION("""COMPUTED_VALUE"""),500077.0)</f>
        <v>500077</v>
      </c>
      <c r="D1403" s="1" t="str">
        <f>IFERROR(__xludf.DUMMYFUNCTION("""COMPUTED_VALUE"""),"Male")</f>
        <v>Male</v>
      </c>
      <c r="E1403" s="1" t="str">
        <f>IFERROR(__xludf.DUMMYFUNCTION("""COMPUTED_VALUE"""),"My Parents")</f>
        <v>My Parents</v>
      </c>
      <c r="F1403" s="1" t="str">
        <f>IFERROR(__xludf.DUMMYFUNCTION("""COMPUTED_VALUE"""),"Yes, I will earn and do that")</f>
        <v>Yes, I will earn and do that</v>
      </c>
      <c r="G1403" s="1" t="str">
        <f>IFERROR(__xludf.DUMMYFUNCTION("""COMPUTED_VALUE"""),"Will work for 3 years or more")</f>
        <v>Will work for 3 years or more</v>
      </c>
      <c r="H1403" s="1" t="str">
        <f>IFERROR(__xludf.DUMMYFUNCTION("""COMPUTED_VALUE"""),"No")</f>
        <v>No</v>
      </c>
      <c r="I1403" s="1" t="str">
        <f>IFERROR(__xludf.DUMMYFUNCTION("""COMPUTED_VALUE"""),"Will NOT work for them")</f>
        <v>Will NOT work for them</v>
      </c>
      <c r="J1403" s="1">
        <f>IFERROR(__xludf.DUMMYFUNCTION("""COMPUTED_VALUE"""),4.0)</f>
        <v>4</v>
      </c>
      <c r="K1403" s="1" t="str">
        <f>IFERROR(__xludf.DUMMYFUNCTION("""COMPUTED_VALUE"""),"Hybrid Working Environment with more than 15 days a month at office")</f>
        <v>Hybrid Working Environment with more than 15 days a month at office</v>
      </c>
      <c r="L14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03" s="1" t="str">
        <f>IFERROR(__xludf.DUMMYFUNCTION("""COMPUTED_VALUE"""),"Manage and drive End-to-End Projects or Products, Design and Develop amazing software, An Artificial Intelligence Specialist / Talking to Robots, Manufacturing / Oil and Gas/ Construction / Hard Physical Work related")</f>
        <v>Manage and drive End-to-End Projects or Products, Design and Develop amazing software, An Artificial Intelligence Specialist / Talking to Robots, Manufacturing / Oil and Gas/ Construction / Hard Physical Work related</v>
      </c>
      <c r="O1403" s="1" t="str">
        <f>IFERROR(__xludf.DUMMYFUNCTION("""COMPUTED_VALUE"""),"Manager who sets targets and expects me to achieve it")</f>
        <v>Manager who sets targets and expects me to achieve it</v>
      </c>
      <c r="P1403" s="1" t="str">
        <f>IFERROR(__xludf.DUMMYFUNCTION("""COMPUTED_VALUE"""),"Work with 7 to 10 or more people in my team")</f>
        <v>Work with 7 to 10 or more people in my team</v>
      </c>
      <c r="Q1403" s="1" t="str">
        <f>IFERROR(__xludf.DUMMYFUNCTION("""COMPUTED_VALUE"""),"Yes, I Understand this is gonna happen everywhere")</f>
        <v>Yes, I Understand this is gonna happen everywhere</v>
      </c>
      <c r="R1403" s="1" t="str">
        <f>IFERROR(__xludf.DUMMYFUNCTION("""COMPUTED_VALUE"""),"This will be hard to do, but if it is the right company I would try")</f>
        <v>This will be hard to do, but if it is the right company I would try</v>
      </c>
      <c r="S1403" s="1"/>
    </row>
    <row r="1404">
      <c r="A1404" s="2">
        <f>IFERROR(__xludf.DUMMYFUNCTION("""COMPUTED_VALUE"""),45044.87478405093)</f>
        <v>45044.87478</v>
      </c>
      <c r="B1404" s="1" t="str">
        <f>IFERROR(__xludf.DUMMYFUNCTION("""COMPUTED_VALUE"""),"India")</f>
        <v>India</v>
      </c>
      <c r="C1404" s="1">
        <f>IFERROR(__xludf.DUMMYFUNCTION("""COMPUTED_VALUE"""),600041.0)</f>
        <v>600041</v>
      </c>
      <c r="D1404" s="1" t="str">
        <f>IFERROR(__xludf.DUMMYFUNCTION("""COMPUTED_VALUE"""),"Female")</f>
        <v>Female</v>
      </c>
      <c r="E1404" s="1" t="str">
        <f>IFERROR(__xludf.DUMMYFUNCTION("""COMPUTED_VALUE"""),"People who have changed the world for better")</f>
        <v>People who have changed the world for better</v>
      </c>
      <c r="F1404" s="1" t="str">
        <f>IFERROR(__xludf.DUMMYFUNCTION("""COMPUTED_VALUE"""),"No I would not be pursuing Higher Education outside of India")</f>
        <v>No I would not be pursuing Higher Education outside of India</v>
      </c>
      <c r="G1404" s="1" t="str">
        <f>IFERROR(__xludf.DUMMYFUNCTION("""COMPUTED_VALUE"""),"Will work for 3 years or more")</f>
        <v>Will work for 3 years or more</v>
      </c>
      <c r="H1404" s="1" t="str">
        <f>IFERROR(__xludf.DUMMYFUNCTION("""COMPUTED_VALUE"""),"No")</f>
        <v>No</v>
      </c>
      <c r="I1404" s="1" t="str">
        <f>IFERROR(__xludf.DUMMYFUNCTION("""COMPUTED_VALUE"""),"Will NOT work for them")</f>
        <v>Will NOT work for them</v>
      </c>
      <c r="J1404" s="1">
        <f>IFERROR(__xludf.DUMMYFUNCTION("""COMPUTED_VALUE"""),1.0)</f>
        <v>1</v>
      </c>
      <c r="K1404" s="1" t="str">
        <f>IFERROR(__xludf.DUMMYFUNCTION("""COMPUTED_VALUE"""),"Hybrid Working Environment with more than 15 days a month at office")</f>
        <v>Hybrid Working Environment with more than 15 days a month at office</v>
      </c>
      <c r="L1404" s="1" t="str">
        <f>IFERROR(__xludf.DUMMYFUNCTION("""COMPUTED_VALUE"""),"Employer who appreciates learning and enables that environment")</f>
        <v>Employer who appreciates learning and enables that environment</v>
      </c>
      <c r="M140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04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404" s="1" t="str">
        <f>IFERROR(__xludf.DUMMYFUNCTION("""COMPUTED_VALUE"""),"Manager who explains what is expected, sets a goal and helps achieve it")</f>
        <v>Manager who explains what is expected, sets a goal and helps achieve it</v>
      </c>
      <c r="P140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404" s="1" t="str">
        <f>IFERROR(__xludf.DUMMYFUNCTION("""COMPUTED_VALUE"""),"Yes, I Understand this is gonna happen everywhere")</f>
        <v>Yes, I Understand this is gonna happen everywhere</v>
      </c>
      <c r="R1404" s="1" t="str">
        <f>IFERROR(__xludf.DUMMYFUNCTION("""COMPUTED_VALUE"""),"No way")</f>
        <v>No way</v>
      </c>
      <c r="S1404" s="1"/>
    </row>
    <row r="1405">
      <c r="A1405" s="2">
        <f>IFERROR(__xludf.DUMMYFUNCTION("""COMPUTED_VALUE"""),45044.87536585648)</f>
        <v>45044.87537</v>
      </c>
      <c r="B1405" s="1" t="str">
        <f>IFERROR(__xludf.DUMMYFUNCTION("""COMPUTED_VALUE"""),"India")</f>
        <v>India</v>
      </c>
      <c r="C1405" s="1">
        <f>IFERROR(__xludf.DUMMYFUNCTION("""COMPUTED_VALUE"""),560090.0)</f>
        <v>560090</v>
      </c>
      <c r="D1405" s="1" t="str">
        <f>IFERROR(__xludf.DUMMYFUNCTION("""COMPUTED_VALUE"""),"Male")</f>
        <v>Male</v>
      </c>
      <c r="E1405" s="1" t="str">
        <f>IFERROR(__xludf.DUMMYFUNCTION("""COMPUTED_VALUE"""),"People who have changed the world for better")</f>
        <v>People who have changed the world for better</v>
      </c>
      <c r="F1405" s="1" t="str">
        <f>IFERROR(__xludf.DUMMYFUNCTION("""COMPUTED_VALUE"""),"Yes, I will earn and do that")</f>
        <v>Yes, I will earn and do that</v>
      </c>
      <c r="G1405" s="1" t="str">
        <f>IFERROR(__xludf.DUMMYFUNCTION("""COMPUTED_VALUE"""),"This will be hard to do, but if it is the right company I would try")</f>
        <v>This will be hard to do, but if it is the right company I would try</v>
      </c>
      <c r="H1405" s="1" t="str">
        <f>IFERROR(__xludf.DUMMYFUNCTION("""COMPUTED_VALUE"""),"No")</f>
        <v>No</v>
      </c>
      <c r="I1405" s="1" t="str">
        <f>IFERROR(__xludf.DUMMYFUNCTION("""COMPUTED_VALUE"""),"Will NOT work for them")</f>
        <v>Will NOT work for them</v>
      </c>
      <c r="J1405" s="1">
        <f>IFERROR(__xludf.DUMMYFUNCTION("""COMPUTED_VALUE"""),1.0)</f>
        <v>1</v>
      </c>
      <c r="K1405" s="1" t="str">
        <f>IFERROR(__xludf.DUMMYFUNCTION("""COMPUTED_VALUE"""),"Every Day Office Environment")</f>
        <v>Every Day Office Environment</v>
      </c>
      <c r="L14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5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1405" s="1" t="str">
        <f>IFERROR(__xludf.DUMMYFUNCTION("""COMPUTED_VALUE"""),"Manager who sets targets and expects me to achieve it")</f>
        <v>Manager who sets targets and expects me to achieve it</v>
      </c>
      <c r="P1405" s="1" t="str">
        <f>IFERROR(__xludf.DUMMYFUNCTION("""COMPUTED_VALUE"""),"Work with more than 10 people in my team")</f>
        <v>Work with more than 10 people in my team</v>
      </c>
      <c r="Q1405" s="1" t="str">
        <f>IFERROR(__xludf.DUMMYFUNCTION("""COMPUTED_VALUE"""),"Yes, I Understand this is gonna happen everywhere")</f>
        <v>Yes, I Understand this is gonna happen everywhere</v>
      </c>
      <c r="R1405" s="1" t="str">
        <f>IFERROR(__xludf.DUMMYFUNCTION("""COMPUTED_VALUE"""),"This will be hard to do, but if it is the right company I would try")</f>
        <v>This will be hard to do, but if it is the right company I would try</v>
      </c>
      <c r="S1405" s="1"/>
    </row>
    <row r="1406">
      <c r="A1406" s="2">
        <f>IFERROR(__xludf.DUMMYFUNCTION("""COMPUTED_VALUE"""),45044.87741465278)</f>
        <v>45044.87741</v>
      </c>
      <c r="B1406" s="1" t="str">
        <f>IFERROR(__xludf.DUMMYFUNCTION("""COMPUTED_VALUE"""),"India")</f>
        <v>India</v>
      </c>
      <c r="C1406" s="1">
        <f>IFERROR(__xludf.DUMMYFUNCTION("""COMPUTED_VALUE"""),500028.0)</f>
        <v>500028</v>
      </c>
      <c r="D1406" s="1" t="str">
        <f>IFERROR(__xludf.DUMMYFUNCTION("""COMPUTED_VALUE"""),"Male")</f>
        <v>Male</v>
      </c>
      <c r="E1406" s="1" t="str">
        <f>IFERROR(__xludf.DUMMYFUNCTION("""COMPUTED_VALUE"""),"People who have changed the world for better")</f>
        <v>People who have changed the world for better</v>
      </c>
      <c r="F1406" s="1" t="str">
        <f>IFERROR(__xludf.DUMMYFUNCTION("""COMPUTED_VALUE"""),"No, But if someone could bare the cost I will")</f>
        <v>No, But if someone could bare the cost I will</v>
      </c>
      <c r="G1406" s="1" t="str">
        <f>IFERROR(__xludf.DUMMYFUNCTION("""COMPUTED_VALUE"""),"This will be hard to do, but if it is the right company I would try")</f>
        <v>This will be hard to do, but if it is the right company I would try</v>
      </c>
      <c r="H1406" s="1" t="str">
        <f>IFERROR(__xludf.DUMMYFUNCTION("""COMPUTED_VALUE"""),"No")</f>
        <v>No</v>
      </c>
      <c r="I1406" s="1" t="str">
        <f>IFERROR(__xludf.DUMMYFUNCTION("""COMPUTED_VALUE"""),"Will NOT work for them")</f>
        <v>Will NOT work for them</v>
      </c>
      <c r="J1406" s="1">
        <f>IFERROR(__xludf.DUMMYFUNCTION("""COMPUTED_VALUE"""),5.0)</f>
        <v>5</v>
      </c>
      <c r="K1406" s="1" t="str">
        <f>IFERROR(__xludf.DUMMYFUNCTION("""COMPUTED_VALUE"""),"Fully Remote with No option to visit offices")</f>
        <v>Fully Remote with No option to visit offices</v>
      </c>
      <c r="L14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6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406" s="1" t="str">
        <f>IFERROR(__xludf.DUMMYFUNCTION("""COMPUTED_VALUE"""),"Manager who explains what is expected, sets a goal and helps achieve it")</f>
        <v>Manager who explains what is expected, sets a goal and helps achieve it</v>
      </c>
      <c r="P1406" s="1" t="str">
        <f>IFERROR(__xludf.DUMMYFUNCTION("""COMPUTED_VALUE"""),"Work with 7 to 10 or more people in my team")</f>
        <v>Work with 7 to 10 or more people in my team</v>
      </c>
      <c r="Q1406" s="1" t="str">
        <f>IFERROR(__xludf.DUMMYFUNCTION("""COMPUTED_VALUE"""),"Yes, I Understand this is gonna happen everywhere")</f>
        <v>Yes, I Understand this is gonna happen everywhere</v>
      </c>
      <c r="R1406" s="1" t="str">
        <f>IFERROR(__xludf.DUMMYFUNCTION("""COMPUTED_VALUE"""),"This will be hard to do, but if it is the right company I would try")</f>
        <v>This will be hard to do, but if it is the right company I would try</v>
      </c>
      <c r="S1406" s="1"/>
    </row>
    <row r="1407">
      <c r="A1407" s="2">
        <f>IFERROR(__xludf.DUMMYFUNCTION("""COMPUTED_VALUE"""),45044.88025055555)</f>
        <v>45044.88025</v>
      </c>
      <c r="B1407" s="1" t="str">
        <f>IFERROR(__xludf.DUMMYFUNCTION("""COMPUTED_VALUE"""),"India")</f>
        <v>India</v>
      </c>
      <c r="C1407" s="1">
        <f>IFERROR(__xludf.DUMMYFUNCTION("""COMPUTED_VALUE"""),492001.0)</f>
        <v>492001</v>
      </c>
      <c r="D1407" s="1" t="str">
        <f>IFERROR(__xludf.DUMMYFUNCTION("""COMPUTED_VALUE"""),"Male")</f>
        <v>Male</v>
      </c>
      <c r="E1407" s="1" t="str">
        <f>IFERROR(__xludf.DUMMYFUNCTION("""COMPUTED_VALUE"""),"People from my circle, but not family members")</f>
        <v>People from my circle, but not family members</v>
      </c>
      <c r="F1407" s="1" t="str">
        <f>IFERROR(__xludf.DUMMYFUNCTION("""COMPUTED_VALUE"""),"No I would not be pursuing Higher Education outside of India")</f>
        <v>No I would not be pursuing Higher Education outside of India</v>
      </c>
      <c r="G1407" s="1" t="str">
        <f>IFERROR(__xludf.DUMMYFUNCTION("""COMPUTED_VALUE"""),"Will work for 3 years or more")</f>
        <v>Will work for 3 years or more</v>
      </c>
      <c r="H1407" s="1" t="str">
        <f>IFERROR(__xludf.DUMMYFUNCTION("""COMPUTED_VALUE"""),"No")</f>
        <v>No</v>
      </c>
      <c r="I1407" s="1" t="str">
        <f>IFERROR(__xludf.DUMMYFUNCTION("""COMPUTED_VALUE"""),"Will work for them")</f>
        <v>Will work for them</v>
      </c>
      <c r="J1407" s="1">
        <f>IFERROR(__xludf.DUMMYFUNCTION("""COMPUTED_VALUE"""),5.0)</f>
        <v>5</v>
      </c>
      <c r="K1407" s="1" t="str">
        <f>IFERROR(__xludf.DUMMYFUNCTION("""COMPUTED_VALUE"""),"Hybrid Working Environment with more than 15 days a month at office")</f>
        <v>Hybrid Working Environment with more than 15 days a month at office</v>
      </c>
      <c r="L1407" s="1" t="str">
        <f>IFERROR(__xludf.DUMMYFUNCTION("""COMPUTED_VALUE"""),"Employer who appreciates learning and enables that environment")</f>
        <v>Employer who appreciates learning and enables that environment</v>
      </c>
      <c r="M140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07" s="1" t="str">
        <f>IFERROR(__xludf.DUMMYFUNCTION("""COMPUTED_VALUE"""),"Business Operations in any organization, Work in a BPO setup for some well known client, Entrepreneur or Start Up, Manufacturing / Oil and Gas/ Construction / Hard Physical Work related")</f>
        <v>Business Operations in any organization, Work in a BPO setup for some well known client, Entrepreneur or Start Up, Manufacturing / Oil and Gas/ Construction / Hard Physical Work related</v>
      </c>
      <c r="O1407" s="1" t="str">
        <f>IFERROR(__xludf.DUMMYFUNCTION("""COMPUTED_VALUE"""),"Manager who clearly describes what she/he needs")</f>
        <v>Manager who clearly describes what she/he needs</v>
      </c>
      <c r="P1407" s="1" t="str">
        <f>IFERROR(__xludf.DUMMYFUNCTION("""COMPUTED_VALUE"""),"Work with 2 to 3 people in my team")</f>
        <v>Work with 2 to 3 people in my team</v>
      </c>
      <c r="Q1407" s="1" t="str">
        <f>IFERROR(__xludf.DUMMYFUNCTION("""COMPUTED_VALUE"""),"Yes")</f>
        <v>Yes</v>
      </c>
      <c r="R1407" s="1" t="str">
        <f>IFERROR(__xludf.DUMMYFUNCTION("""COMPUTED_VALUE"""),"This will be hard to do, but if it is the right company I would try")</f>
        <v>This will be hard to do, but if it is the right company I would try</v>
      </c>
      <c r="S1407" s="1"/>
    </row>
    <row r="1408">
      <c r="A1408" s="2">
        <f>IFERROR(__xludf.DUMMYFUNCTION("""COMPUTED_VALUE"""),45044.88257407407)</f>
        <v>45044.88257</v>
      </c>
      <c r="B1408" s="1" t="str">
        <f>IFERROR(__xludf.DUMMYFUNCTION("""COMPUTED_VALUE"""),"India")</f>
        <v>India</v>
      </c>
      <c r="C1408" s="1">
        <f>IFERROR(__xludf.DUMMYFUNCTION("""COMPUTED_VALUE"""),191101.0)</f>
        <v>191101</v>
      </c>
      <c r="D1408" s="1" t="str">
        <f>IFERROR(__xludf.DUMMYFUNCTION("""COMPUTED_VALUE"""),"Female")</f>
        <v>Female</v>
      </c>
      <c r="E1408" s="1" t="str">
        <f>IFERROR(__xludf.DUMMYFUNCTION("""COMPUTED_VALUE"""),"My Parents")</f>
        <v>My Parents</v>
      </c>
      <c r="F1408" s="1" t="str">
        <f>IFERROR(__xludf.DUMMYFUNCTION("""COMPUTED_VALUE"""),"No, But if someone could bare the cost I will")</f>
        <v>No, But if someone could bare the cost I will</v>
      </c>
      <c r="G1408" s="1" t="str">
        <f>IFERROR(__xludf.DUMMYFUNCTION("""COMPUTED_VALUE"""),"This will be hard to do, but if it is the right company I would try")</f>
        <v>This will be hard to do, but if it is the right company I would try</v>
      </c>
      <c r="H1408" s="1" t="str">
        <f>IFERROR(__xludf.DUMMYFUNCTION("""COMPUTED_VALUE"""),"Yes")</f>
        <v>Yes</v>
      </c>
      <c r="I1408" s="1" t="str">
        <f>IFERROR(__xludf.DUMMYFUNCTION("""COMPUTED_VALUE"""),"Will NOT work for them")</f>
        <v>Will NOT work for them</v>
      </c>
      <c r="J1408" s="1">
        <f>IFERROR(__xludf.DUMMYFUNCTION("""COMPUTED_VALUE"""),10.0)</f>
        <v>10</v>
      </c>
      <c r="K1408" s="1" t="str">
        <f>IFERROR(__xludf.DUMMYFUNCTION("""COMPUTED_VALUE"""),"Fully Remote with Options to travel as and when needed")</f>
        <v>Fully Remote with Options to travel as and when needed</v>
      </c>
      <c r="L14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08" s="1" t="str">
        <f>IFERROR(__xludf.DUMMYFUNCTION("""COMPUTED_VALUE"""),"Design and Creative strategy in any company, Build and develop a Team, Look deeply into Data and generate insights, Become a content Creator in some platform")</f>
        <v>Design and Creative strategy in any company, Build and develop a Team, Look deeply into Data and generate insights, Become a content Creator in some platform</v>
      </c>
      <c r="O1408" s="1" t="str">
        <f>IFERROR(__xludf.DUMMYFUNCTION("""COMPUTED_VALUE"""),"Manager who sets goal and helps me achieve it")</f>
        <v>Manager who sets goal and helps me achieve it</v>
      </c>
      <c r="P1408" s="1" t="str">
        <f>IFERROR(__xludf.DUMMYFUNCTION("""COMPUTED_VALUE"""),"Work with more than 10 people in my team")</f>
        <v>Work with more than 10 people in my team</v>
      </c>
      <c r="Q1408" s="1" t="str">
        <f>IFERROR(__xludf.DUMMYFUNCTION("""COMPUTED_VALUE"""),"No")</f>
        <v>No</v>
      </c>
      <c r="R1408" s="1" t="str">
        <f>IFERROR(__xludf.DUMMYFUNCTION("""COMPUTED_VALUE"""),"This will be hard to do, but if it is the right company I would try")</f>
        <v>This will be hard to do, but if it is the right company I would try</v>
      </c>
      <c r="S1408" s="1"/>
    </row>
    <row r="1409">
      <c r="A1409" s="2">
        <f>IFERROR(__xludf.DUMMYFUNCTION("""COMPUTED_VALUE"""),45044.88717084491)</f>
        <v>45044.88717</v>
      </c>
      <c r="B1409" s="1" t="str">
        <f>IFERROR(__xludf.DUMMYFUNCTION("""COMPUTED_VALUE"""),"India")</f>
        <v>India</v>
      </c>
      <c r="C1409" s="1">
        <f>IFERROR(__xludf.DUMMYFUNCTION("""COMPUTED_VALUE"""),500028.0)</f>
        <v>500028</v>
      </c>
      <c r="D1409" s="1" t="str">
        <f>IFERROR(__xludf.DUMMYFUNCTION("""COMPUTED_VALUE"""),"Male")</f>
        <v>Male</v>
      </c>
      <c r="E1409" s="1" t="str">
        <f>IFERROR(__xludf.DUMMYFUNCTION("""COMPUTED_VALUE"""),"People who have changed the world for better")</f>
        <v>People who have changed the world for better</v>
      </c>
      <c r="F1409" s="1" t="str">
        <f>IFERROR(__xludf.DUMMYFUNCTION("""COMPUTED_VALUE"""),"Yes, I will earn and do that")</f>
        <v>Yes, I will earn and do that</v>
      </c>
      <c r="G1409" s="1" t="str">
        <f>IFERROR(__xludf.DUMMYFUNCTION("""COMPUTED_VALUE"""),"This will be hard to do, but if it is the right company I would try")</f>
        <v>This will be hard to do, but if it is the right company I would try</v>
      </c>
      <c r="H1409" s="1" t="str">
        <f>IFERROR(__xludf.DUMMYFUNCTION("""COMPUTED_VALUE"""),"No")</f>
        <v>No</v>
      </c>
      <c r="I1409" s="1" t="str">
        <f>IFERROR(__xludf.DUMMYFUNCTION("""COMPUTED_VALUE"""),"Will work for them")</f>
        <v>Will work for them</v>
      </c>
      <c r="J1409" s="1">
        <f>IFERROR(__xludf.DUMMYFUNCTION("""COMPUTED_VALUE"""),10.0)</f>
        <v>10</v>
      </c>
      <c r="K1409" s="1" t="str">
        <f>IFERROR(__xludf.DUMMYFUNCTION("""COMPUTED_VALUE"""),"Fully Remote with Options to travel as and when needed")</f>
        <v>Fully Remote with Options to travel as and when needed</v>
      </c>
      <c r="L14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09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409" s="1" t="str">
        <f>IFERROR(__xludf.DUMMYFUNCTION("""COMPUTED_VALUE"""),"Manager who sets goal and helps me achieve it")</f>
        <v>Manager who sets goal and helps me achieve it</v>
      </c>
      <c r="P1409" s="1" t="str">
        <f>IFERROR(__xludf.DUMMYFUNCTION("""COMPUTED_VALUE"""),"Work with more than 10 people in my team")</f>
        <v>Work with more than 10 people in my team</v>
      </c>
      <c r="Q1409" s="1" t="str">
        <f>IFERROR(__xludf.DUMMYFUNCTION("""COMPUTED_VALUE"""),"No")</f>
        <v>No</v>
      </c>
      <c r="R1409" s="1" t="str">
        <f>IFERROR(__xludf.DUMMYFUNCTION("""COMPUTED_VALUE"""),"No way")</f>
        <v>No way</v>
      </c>
      <c r="S1409" s="1"/>
    </row>
    <row r="1410">
      <c r="A1410" s="2">
        <f>IFERROR(__xludf.DUMMYFUNCTION("""COMPUTED_VALUE"""),45044.88875162037)</f>
        <v>45044.88875</v>
      </c>
      <c r="B1410" s="1" t="str">
        <f>IFERROR(__xludf.DUMMYFUNCTION("""COMPUTED_VALUE"""),"India")</f>
        <v>India</v>
      </c>
      <c r="C1410" s="1">
        <f>IFERROR(__xludf.DUMMYFUNCTION("""COMPUTED_VALUE"""),563125.0)</f>
        <v>563125</v>
      </c>
      <c r="D1410" s="1" t="str">
        <f>IFERROR(__xludf.DUMMYFUNCTION("""COMPUTED_VALUE"""),"Female")</f>
        <v>Female</v>
      </c>
      <c r="E1410" s="1" t="str">
        <f>IFERROR(__xludf.DUMMYFUNCTION("""COMPUTED_VALUE"""),"My Parents")</f>
        <v>My Parents</v>
      </c>
      <c r="F1410" s="1" t="str">
        <f>IFERROR(__xludf.DUMMYFUNCTION("""COMPUTED_VALUE"""),"Yes, I will earn and do that")</f>
        <v>Yes, I will earn and do that</v>
      </c>
      <c r="G1410" s="1" t="str">
        <f>IFERROR(__xludf.DUMMYFUNCTION("""COMPUTED_VALUE"""),"Will work for 3 years or more")</f>
        <v>Will work for 3 years or more</v>
      </c>
      <c r="H1410" s="1" t="str">
        <f>IFERROR(__xludf.DUMMYFUNCTION("""COMPUTED_VALUE"""),"Yes")</f>
        <v>Yes</v>
      </c>
      <c r="I1410" s="1" t="str">
        <f>IFERROR(__xludf.DUMMYFUNCTION("""COMPUTED_VALUE"""),"Will work for them")</f>
        <v>Will work for them</v>
      </c>
      <c r="J1410" s="1">
        <f>IFERROR(__xludf.DUMMYFUNCTION("""COMPUTED_VALUE"""),5.0)</f>
        <v>5</v>
      </c>
      <c r="K1410" s="1" t="str">
        <f>IFERROR(__xludf.DUMMYFUNCTION("""COMPUTED_VALUE"""),"Fully Remote with No option to visit offices")</f>
        <v>Fully Remote with No option to visit offices</v>
      </c>
      <c r="L1410" s="1" t="str">
        <f>IFERROR(__xludf.DUMMYFUNCTION("""COMPUTED_VALUE"""),"Employer who appreciates learning and enables that environment")</f>
        <v>Employer who appreciates learning and enables that environment</v>
      </c>
      <c r="M141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10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410" s="1" t="str">
        <f>IFERROR(__xludf.DUMMYFUNCTION("""COMPUTED_VALUE"""),"Manager who sets goal and helps me achieve it")</f>
        <v>Manager who sets goal and helps me achieve it</v>
      </c>
      <c r="P1410" s="1" t="str">
        <f>IFERROR(__xludf.DUMMYFUNCTION("""COMPUTED_VALUE"""),"Work with 7 to 10 or more people in my team")</f>
        <v>Work with 7 to 10 or more people in my team</v>
      </c>
      <c r="Q1410" s="1" t="str">
        <f>IFERROR(__xludf.DUMMYFUNCTION("""COMPUTED_VALUE"""),"Yes, I Understand this is gonna happen everywhere")</f>
        <v>Yes, I Understand this is gonna happen everywhere</v>
      </c>
      <c r="R1410" s="1" t="str">
        <f>IFERROR(__xludf.DUMMYFUNCTION("""COMPUTED_VALUE"""),"Will work for 7 years or more")</f>
        <v>Will work for 7 years or more</v>
      </c>
      <c r="S1410" s="1"/>
    </row>
    <row r="1411">
      <c r="A1411" s="2">
        <f>IFERROR(__xludf.DUMMYFUNCTION("""COMPUTED_VALUE"""),45044.88936256945)</f>
        <v>45044.88936</v>
      </c>
      <c r="B1411" s="1" t="str">
        <f>IFERROR(__xludf.DUMMYFUNCTION("""COMPUTED_VALUE"""),"India")</f>
        <v>India</v>
      </c>
      <c r="C1411" s="1">
        <f>IFERROR(__xludf.DUMMYFUNCTION("""COMPUTED_VALUE"""),110044.0)</f>
        <v>110044</v>
      </c>
      <c r="D1411" s="1" t="str">
        <f>IFERROR(__xludf.DUMMYFUNCTION("""COMPUTED_VALUE"""),"Male")</f>
        <v>Male</v>
      </c>
      <c r="E1411" s="1" t="str">
        <f>IFERROR(__xludf.DUMMYFUNCTION("""COMPUTED_VALUE"""),"My Parents")</f>
        <v>My Parents</v>
      </c>
      <c r="F1411" s="1" t="str">
        <f>IFERROR(__xludf.DUMMYFUNCTION("""COMPUTED_VALUE"""),"Yes, I will earn and do that")</f>
        <v>Yes, I will earn and do that</v>
      </c>
      <c r="G1411" s="1" t="str">
        <f>IFERROR(__xludf.DUMMYFUNCTION("""COMPUTED_VALUE"""),"Will work for 3 years or more")</f>
        <v>Will work for 3 years or more</v>
      </c>
      <c r="H1411" s="1" t="str">
        <f>IFERROR(__xludf.DUMMYFUNCTION("""COMPUTED_VALUE"""),"Yes")</f>
        <v>Yes</v>
      </c>
      <c r="I1411" s="1" t="str">
        <f>IFERROR(__xludf.DUMMYFUNCTION("""COMPUTED_VALUE"""),"Will work for them")</f>
        <v>Will work for them</v>
      </c>
      <c r="J1411" s="1">
        <f>IFERROR(__xludf.DUMMYFUNCTION("""COMPUTED_VALUE"""),1.0)</f>
        <v>1</v>
      </c>
      <c r="K1411" s="1" t="str">
        <f>IFERROR(__xludf.DUMMYFUNCTION("""COMPUTED_VALUE"""),"Every Day Office Environment")</f>
        <v>Every Day Office Environment</v>
      </c>
      <c r="L1411" s="1" t="str">
        <f>IFERROR(__xludf.DUMMYFUNCTION("""COMPUTED_VALUE"""),"Employer who appreciates learning and enables that environment")</f>
        <v>Employer who appreciates learning and enables that environment</v>
      </c>
      <c r="M141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411" s="1" t="str">
        <f>IFERROR(__xludf.DUMMYFUNCTION("""COMPUTED_VALUE"""),"Teaching in any of the institutes/colleges/online or offline, Business Operations in any organization, Design and Develop amazing software, Look deeply into Data and generate insights")</f>
        <v>Teaching in any of the institutes/colleges/online or offline, Business Operations in any organization, Design and Develop amazing software, Look deeply into Data and generate insights</v>
      </c>
      <c r="O1411" s="1" t="str">
        <f>IFERROR(__xludf.DUMMYFUNCTION("""COMPUTED_VALUE"""),"Manager who clearly describes what she/he needs")</f>
        <v>Manager who clearly describes what she/he needs</v>
      </c>
      <c r="P141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411" s="1" t="str">
        <f>IFERROR(__xludf.DUMMYFUNCTION("""COMPUTED_VALUE"""),"I have NO other choice")</f>
        <v>I have NO other choice</v>
      </c>
      <c r="R1411" s="1" t="str">
        <f>IFERROR(__xludf.DUMMYFUNCTION("""COMPUTED_VALUE"""),"Will work for 7 years or more")</f>
        <v>Will work for 7 years or more</v>
      </c>
      <c r="S1411" s="1"/>
    </row>
    <row r="1412">
      <c r="A1412" s="2">
        <f>IFERROR(__xludf.DUMMYFUNCTION("""COMPUTED_VALUE"""),45044.891032534724)</f>
        <v>45044.89103</v>
      </c>
      <c r="B1412" s="1" t="str">
        <f>IFERROR(__xludf.DUMMYFUNCTION("""COMPUTED_VALUE"""),"India")</f>
        <v>India</v>
      </c>
      <c r="C1412" s="1">
        <f>IFERROR(__xludf.DUMMYFUNCTION("""COMPUTED_VALUE"""),505209.0)</f>
        <v>505209</v>
      </c>
      <c r="D1412" s="1" t="str">
        <f>IFERROR(__xludf.DUMMYFUNCTION("""COMPUTED_VALUE"""),"Male")</f>
        <v>Male</v>
      </c>
      <c r="E1412" s="1" t="str">
        <f>IFERROR(__xludf.DUMMYFUNCTION("""COMPUTED_VALUE"""),"Influencers who had successful careers")</f>
        <v>Influencers who had successful careers</v>
      </c>
      <c r="F1412" s="1" t="str">
        <f>IFERROR(__xludf.DUMMYFUNCTION("""COMPUTED_VALUE"""),"No I would not be pursuing Higher Education outside of India")</f>
        <v>No I would not be pursuing Higher Education outside of India</v>
      </c>
      <c r="G1412" s="1" t="str">
        <f>IFERROR(__xludf.DUMMYFUNCTION("""COMPUTED_VALUE"""),"No way")</f>
        <v>No way</v>
      </c>
      <c r="H1412" s="1" t="str">
        <f>IFERROR(__xludf.DUMMYFUNCTION("""COMPUTED_VALUE"""),"No")</f>
        <v>No</v>
      </c>
      <c r="I1412" s="1" t="str">
        <f>IFERROR(__xludf.DUMMYFUNCTION("""COMPUTED_VALUE"""),"Will NOT work for them")</f>
        <v>Will NOT work for them</v>
      </c>
      <c r="J1412" s="1">
        <f>IFERROR(__xludf.DUMMYFUNCTION("""COMPUTED_VALUE"""),1.0)</f>
        <v>1</v>
      </c>
      <c r="K1412" s="1" t="str">
        <f>IFERROR(__xludf.DUMMYFUNCTION("""COMPUTED_VALUE"""),"Fully Remote with Options to travel as and when needed")</f>
        <v>Fully Remote with Options to travel as and when needed</v>
      </c>
      <c r="L1412" s="1" t="str">
        <f>IFERROR(__xludf.DUMMYFUNCTION("""COMPUTED_VALUE"""),"Employer who appreciates learning and enables that environment")</f>
        <v>Employer who appreciates learning and enables that environment</v>
      </c>
      <c r="M141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12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412" s="1" t="str">
        <f>IFERROR(__xludf.DUMMYFUNCTION("""COMPUTED_VALUE"""),"Manager who explains what is expected, sets a goal and helps achieve it")</f>
        <v>Manager who explains what is expected, sets a goal and helps achieve it</v>
      </c>
      <c r="P1412" s="1" t="str">
        <f>IFERROR(__xludf.DUMMYFUNCTION("""COMPUTED_VALUE"""),"Work with 5 to 6 people in my team")</f>
        <v>Work with 5 to 6 people in my team</v>
      </c>
      <c r="Q1412" s="1" t="str">
        <f>IFERROR(__xludf.DUMMYFUNCTION("""COMPUTED_VALUE"""),"No")</f>
        <v>No</v>
      </c>
      <c r="R1412" s="1" t="str">
        <f>IFERROR(__xludf.DUMMYFUNCTION("""COMPUTED_VALUE"""),"No way")</f>
        <v>No way</v>
      </c>
      <c r="S1412" s="1"/>
    </row>
    <row r="1413">
      <c r="A1413" s="2">
        <f>IFERROR(__xludf.DUMMYFUNCTION("""COMPUTED_VALUE"""),45044.89227123842)</f>
        <v>45044.89227</v>
      </c>
      <c r="B1413" s="1" t="str">
        <f>IFERROR(__xludf.DUMMYFUNCTION("""COMPUTED_VALUE"""),"India")</f>
        <v>India</v>
      </c>
      <c r="C1413" s="1">
        <f>IFERROR(__xludf.DUMMYFUNCTION("""COMPUTED_VALUE"""),505211.0)</f>
        <v>505211</v>
      </c>
      <c r="D1413" s="1" t="str">
        <f>IFERROR(__xludf.DUMMYFUNCTION("""COMPUTED_VALUE"""),"Male")</f>
        <v>Male</v>
      </c>
      <c r="E1413" s="1" t="str">
        <f>IFERROR(__xludf.DUMMYFUNCTION("""COMPUTED_VALUE"""),"People who have changed the world for better")</f>
        <v>People who have changed the world for better</v>
      </c>
      <c r="F1413" s="1" t="str">
        <f>IFERROR(__xludf.DUMMYFUNCTION("""COMPUTED_VALUE"""),"Yes, I will earn and do that")</f>
        <v>Yes, I will earn and do that</v>
      </c>
      <c r="G1413" s="1" t="str">
        <f>IFERROR(__xludf.DUMMYFUNCTION("""COMPUTED_VALUE"""),"This will be hard to do, but if it is the right company I would try")</f>
        <v>This will be hard to do, but if it is the right company I would try</v>
      </c>
      <c r="H1413" s="1" t="str">
        <f>IFERROR(__xludf.DUMMYFUNCTION("""COMPUTED_VALUE"""),"Yes")</f>
        <v>Yes</v>
      </c>
      <c r="I1413" s="1" t="str">
        <f>IFERROR(__xludf.DUMMYFUNCTION("""COMPUTED_VALUE"""),"Will work for them")</f>
        <v>Will work for them</v>
      </c>
      <c r="J1413" s="1">
        <f>IFERROR(__xludf.DUMMYFUNCTION("""COMPUTED_VALUE"""),1.0)</f>
        <v>1</v>
      </c>
      <c r="K1413" s="1" t="str">
        <f>IFERROR(__xludf.DUMMYFUNCTION("""COMPUTED_VALUE"""),"Every Day Office Environment")</f>
        <v>Every Day Office Environment</v>
      </c>
      <c r="L1413" s="1" t="str">
        <f>IFERROR(__xludf.DUMMYFUNCTION("""COMPUTED_VALUE"""),"Employer who appreciates learning and enables that environment")</f>
        <v>Employer who appreciates learning and enables that environment</v>
      </c>
      <c r="M1413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413" s="1" t="str">
        <f>IFERROR(__xludf.DUMMYFUNCTION("""COMPUTED_VALUE"""),"Design and Creative strategy in any company, Work in a BPO setup for some well known client, An Artificial Intelligence Specialist / Talking to Robots, Manufacturing / Oil and Gas/ Construction / Hard Physical Work related")</f>
        <v>Design and Creative strategy in any company, Work in a BPO setup for some well known client, An Artificial Intelligence Specialist / Talking to Robots, Manufacturing / Oil and Gas/ Construction / Hard Physical Work related</v>
      </c>
      <c r="O1413" s="1" t="str">
        <f>IFERROR(__xludf.DUMMYFUNCTION("""COMPUTED_VALUE"""),"Manager who explains what is expected, sets a goal and helps achieve it")</f>
        <v>Manager who explains what is expected, sets a goal and helps achieve it</v>
      </c>
      <c r="P1413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413" s="1" t="str">
        <f>IFERROR(__xludf.DUMMYFUNCTION("""COMPUTED_VALUE"""),"Yes")</f>
        <v>Yes</v>
      </c>
      <c r="R1413" s="1" t="str">
        <f>IFERROR(__xludf.DUMMYFUNCTION("""COMPUTED_VALUE"""),"This will be hard to do, but if it is the right company I would try")</f>
        <v>This will be hard to do, but if it is the right company I would try</v>
      </c>
      <c r="S1413" s="1"/>
    </row>
    <row r="1414">
      <c r="A1414" s="2">
        <f>IFERROR(__xludf.DUMMYFUNCTION("""COMPUTED_VALUE"""),45044.89450606481)</f>
        <v>45044.89451</v>
      </c>
      <c r="B1414" s="1" t="str">
        <f>IFERROR(__xludf.DUMMYFUNCTION("""COMPUTED_VALUE"""),"India")</f>
        <v>India</v>
      </c>
      <c r="C1414" s="1">
        <f>IFERROR(__xludf.DUMMYFUNCTION("""COMPUTED_VALUE"""),713103.0)</f>
        <v>713103</v>
      </c>
      <c r="D1414" s="1" t="str">
        <f>IFERROR(__xludf.DUMMYFUNCTION("""COMPUTED_VALUE"""),"Female")</f>
        <v>Female</v>
      </c>
      <c r="E1414" s="1" t="str">
        <f>IFERROR(__xludf.DUMMYFUNCTION("""COMPUTED_VALUE"""),"Social Media like LinkedIn")</f>
        <v>Social Media like LinkedIn</v>
      </c>
      <c r="F1414" s="1" t="str">
        <f>IFERROR(__xludf.DUMMYFUNCTION("""COMPUTED_VALUE"""),"Yes, I will earn and do that")</f>
        <v>Yes, I will earn and do that</v>
      </c>
      <c r="G1414" s="1" t="str">
        <f>IFERROR(__xludf.DUMMYFUNCTION("""COMPUTED_VALUE"""),"This will be hard to do, but if it is the right company I would try")</f>
        <v>This will be hard to do, but if it is the right company I would try</v>
      </c>
      <c r="H1414" s="1" t="str">
        <f>IFERROR(__xludf.DUMMYFUNCTION("""COMPUTED_VALUE"""),"Yes")</f>
        <v>Yes</v>
      </c>
      <c r="I1414" s="1" t="str">
        <f>IFERROR(__xludf.DUMMYFUNCTION("""COMPUTED_VALUE"""),"Will work for them")</f>
        <v>Will work for them</v>
      </c>
      <c r="J1414" s="1">
        <f>IFERROR(__xludf.DUMMYFUNCTION("""COMPUTED_VALUE"""),6.0)</f>
        <v>6</v>
      </c>
      <c r="K1414" s="1" t="str">
        <f>IFERROR(__xludf.DUMMYFUNCTION("""COMPUTED_VALUE"""),"Hybrid Working Environment with less than 3 days a month at office")</f>
        <v>Hybrid Working Environment with less than 3 days a month at office</v>
      </c>
      <c r="L14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14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414" s="1" t="str">
        <f>IFERROR(__xludf.DUMMYFUNCTION("""COMPUTED_VALUE"""),"Manager who sets goal and helps me achieve it")</f>
        <v>Manager who sets goal and helps me achieve it</v>
      </c>
      <c r="P1414" s="1" t="str">
        <f>IFERROR(__xludf.DUMMYFUNCTION("""COMPUTED_VALUE"""),"Work with 2 to 3 people in my team")</f>
        <v>Work with 2 to 3 people in my team</v>
      </c>
      <c r="Q1414" s="1" t="str">
        <f>IFERROR(__xludf.DUMMYFUNCTION("""COMPUTED_VALUE"""),"Yes, I Understand this is gonna happen everywhere")</f>
        <v>Yes, I Understand this is gonna happen everywhere</v>
      </c>
      <c r="R1414" s="1" t="str">
        <f>IFERROR(__xludf.DUMMYFUNCTION("""COMPUTED_VALUE"""),"This will be hard to do, but if it is the right company I would try")</f>
        <v>This will be hard to do, but if it is the right company I would try</v>
      </c>
      <c r="S1414" s="1"/>
    </row>
    <row r="1415">
      <c r="A1415" s="2">
        <f>IFERROR(__xludf.DUMMYFUNCTION("""COMPUTED_VALUE"""),45044.901150254635)</f>
        <v>45044.90115</v>
      </c>
      <c r="B1415" s="1" t="str">
        <f>IFERROR(__xludf.DUMMYFUNCTION("""COMPUTED_VALUE"""),"India")</f>
        <v>India</v>
      </c>
      <c r="C1415" s="1">
        <f>IFERROR(__xludf.DUMMYFUNCTION("""COMPUTED_VALUE"""),411014.0)</f>
        <v>411014</v>
      </c>
      <c r="D1415" s="1" t="str">
        <f>IFERROR(__xludf.DUMMYFUNCTION("""COMPUTED_VALUE"""),"Male")</f>
        <v>Male</v>
      </c>
      <c r="E1415" s="1" t="str">
        <f>IFERROR(__xludf.DUMMYFUNCTION("""COMPUTED_VALUE"""),"People who have changed the world for better")</f>
        <v>People who have changed the world for better</v>
      </c>
      <c r="F1415" s="1" t="str">
        <f>IFERROR(__xludf.DUMMYFUNCTION("""COMPUTED_VALUE"""),"Yes, I will earn and do that")</f>
        <v>Yes, I will earn and do that</v>
      </c>
      <c r="G1415" s="1" t="str">
        <f>IFERROR(__xludf.DUMMYFUNCTION("""COMPUTED_VALUE"""),"This will be hard to do, but if it is the right company I would try")</f>
        <v>This will be hard to do, but if it is the right company I would try</v>
      </c>
      <c r="H1415" s="1" t="str">
        <f>IFERROR(__xludf.DUMMYFUNCTION("""COMPUTED_VALUE"""),"No")</f>
        <v>No</v>
      </c>
      <c r="I1415" s="1" t="str">
        <f>IFERROR(__xludf.DUMMYFUNCTION("""COMPUTED_VALUE"""),"Will NOT work for them")</f>
        <v>Will NOT work for them</v>
      </c>
      <c r="J1415" s="1">
        <f>IFERROR(__xludf.DUMMYFUNCTION("""COMPUTED_VALUE"""),1.0)</f>
        <v>1</v>
      </c>
      <c r="K1415" s="1" t="str">
        <f>IFERROR(__xludf.DUMMYFUNCTION("""COMPUTED_VALUE"""),"Hybrid Working Environment with more than 15 days a month at office")</f>
        <v>Hybrid Working Environment with more than 15 days a month at office</v>
      </c>
      <c r="L14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15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415" s="1" t="str">
        <f>IFERROR(__xludf.DUMMYFUNCTION("""COMPUTED_VALUE"""),"Manager who explains what is expected, sets a goal and helps achieve it")</f>
        <v>Manager who explains what is expected, sets a goal and helps achieve it</v>
      </c>
      <c r="P1415" s="1" t="str">
        <f>IFERROR(__xludf.DUMMYFUNCTION("""COMPUTED_VALUE"""),"Work with more than 10 people in my team")</f>
        <v>Work with more than 10 people in my team</v>
      </c>
      <c r="Q1415" s="1" t="str">
        <f>IFERROR(__xludf.DUMMYFUNCTION("""COMPUTED_VALUE"""),"Yes")</f>
        <v>Yes</v>
      </c>
      <c r="R1415" s="1" t="str">
        <f>IFERROR(__xludf.DUMMYFUNCTION("""COMPUTED_VALUE"""),"This will be hard to do, but if it is the right company I would try")</f>
        <v>This will be hard to do, but if it is the right company I would try</v>
      </c>
      <c r="S1415" s="1"/>
    </row>
    <row r="1416">
      <c r="A1416" s="2">
        <f>IFERROR(__xludf.DUMMYFUNCTION("""COMPUTED_VALUE"""),45044.903388819446)</f>
        <v>45044.90339</v>
      </c>
      <c r="B1416" s="1" t="str">
        <f>IFERROR(__xludf.DUMMYFUNCTION("""COMPUTED_VALUE"""),"India")</f>
        <v>India</v>
      </c>
      <c r="C1416" s="1">
        <f>IFERROR(__xludf.DUMMYFUNCTION("""COMPUTED_VALUE"""),68.0)</f>
        <v>68</v>
      </c>
      <c r="D1416" s="1" t="str">
        <f>IFERROR(__xludf.DUMMYFUNCTION("""COMPUTED_VALUE"""),"Male")</f>
        <v>Male</v>
      </c>
      <c r="E1416" s="1" t="str">
        <f>IFERROR(__xludf.DUMMYFUNCTION("""COMPUTED_VALUE"""),"People from my circle, but not family members")</f>
        <v>People from my circle, but not family members</v>
      </c>
      <c r="F1416" s="1" t="str">
        <f>IFERROR(__xludf.DUMMYFUNCTION("""COMPUTED_VALUE"""),"No I would not be pursuing Higher Education outside of India")</f>
        <v>No I would not be pursuing Higher Education outside of India</v>
      </c>
      <c r="G1416" s="1" t="str">
        <f>IFERROR(__xludf.DUMMYFUNCTION("""COMPUTED_VALUE"""),"This will be hard to do, but if it is the right company I would try")</f>
        <v>This will be hard to do, but if it is the right company I would try</v>
      </c>
      <c r="H1416" s="1" t="str">
        <f>IFERROR(__xludf.DUMMYFUNCTION("""COMPUTED_VALUE"""),"Yes")</f>
        <v>Yes</v>
      </c>
      <c r="I1416" s="1" t="str">
        <f>IFERROR(__xludf.DUMMYFUNCTION("""COMPUTED_VALUE"""),"Will NOT work for them")</f>
        <v>Will NOT work for them</v>
      </c>
      <c r="J1416" s="1">
        <f>IFERROR(__xludf.DUMMYFUNCTION("""COMPUTED_VALUE"""),6.0)</f>
        <v>6</v>
      </c>
      <c r="K1416" s="1" t="str">
        <f>IFERROR(__xludf.DUMMYFUNCTION("""COMPUTED_VALUE"""),"Fully Remote with Options to travel as and when needed")</f>
        <v>Fully Remote with Options to travel as and when needed</v>
      </c>
      <c r="L14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16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416" s="1" t="str">
        <f>IFERROR(__xludf.DUMMYFUNCTION("""COMPUTED_VALUE"""),"Manager who explains what is expected, sets a goal and helps achieve it")</f>
        <v>Manager who explains what is expected, sets a goal and helps achieve it</v>
      </c>
      <c r="P1416" s="1" t="str">
        <f>IFERROR(__xludf.DUMMYFUNCTION("""COMPUTED_VALUE"""),"Work with 5 to 6 people in my team")</f>
        <v>Work with 5 to 6 people in my team</v>
      </c>
      <c r="Q1416" s="1" t="str">
        <f>IFERROR(__xludf.DUMMYFUNCTION("""COMPUTED_VALUE"""),"Yes, I Understand this is gonna happen everywhere")</f>
        <v>Yes, I Understand this is gonna happen everywhere</v>
      </c>
      <c r="R1416" s="1" t="str">
        <f>IFERROR(__xludf.DUMMYFUNCTION("""COMPUTED_VALUE"""),"No way")</f>
        <v>No way</v>
      </c>
      <c r="S1416" s="1"/>
    </row>
    <row r="1417">
      <c r="A1417" s="2">
        <f>IFERROR(__xludf.DUMMYFUNCTION("""COMPUTED_VALUE"""),45044.90497412037)</f>
        <v>45044.90497</v>
      </c>
      <c r="B1417" s="1" t="str">
        <f>IFERROR(__xludf.DUMMYFUNCTION("""COMPUTED_VALUE"""),"India")</f>
        <v>India</v>
      </c>
      <c r="C1417" s="1">
        <f>IFERROR(__xludf.DUMMYFUNCTION("""COMPUTED_VALUE"""),411032.0)</f>
        <v>411032</v>
      </c>
      <c r="D1417" s="1" t="str">
        <f>IFERROR(__xludf.DUMMYFUNCTION("""COMPUTED_VALUE"""),"Male")</f>
        <v>Male</v>
      </c>
      <c r="E1417" s="1" t="str">
        <f>IFERROR(__xludf.DUMMYFUNCTION("""COMPUTED_VALUE"""),"Influencers who had successful careers")</f>
        <v>Influencers who had successful careers</v>
      </c>
      <c r="F1417" s="1" t="str">
        <f>IFERROR(__xludf.DUMMYFUNCTION("""COMPUTED_VALUE"""),"Yes, I will earn and do that")</f>
        <v>Yes, I will earn and do that</v>
      </c>
      <c r="G1417" s="1" t="str">
        <f>IFERROR(__xludf.DUMMYFUNCTION("""COMPUTED_VALUE"""),"This will be hard to do, but if it is the right company I would try")</f>
        <v>This will be hard to do, but if it is the right company I would try</v>
      </c>
      <c r="H1417" s="1" t="str">
        <f>IFERROR(__xludf.DUMMYFUNCTION("""COMPUTED_VALUE"""),"Yes")</f>
        <v>Yes</v>
      </c>
      <c r="I1417" s="1" t="str">
        <f>IFERROR(__xludf.DUMMYFUNCTION("""COMPUTED_VALUE"""),"Will work for them")</f>
        <v>Will work for them</v>
      </c>
      <c r="J1417" s="1">
        <f>IFERROR(__xludf.DUMMYFUNCTION("""COMPUTED_VALUE"""),7.0)</f>
        <v>7</v>
      </c>
      <c r="K1417" s="1" t="str">
        <f>IFERROR(__xludf.DUMMYFUNCTION("""COMPUTED_VALUE"""),"Hybrid Working Environment with more than 15 days a month at office")</f>
        <v>Hybrid Working Environment with more than 15 days a month at office</v>
      </c>
      <c r="L14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417" s="1" t="str">
        <f>IFERROR(__xludf.DUMMYFUNCTION("""COMPUTED_VALUE"""),"Business Operations in any organization, Look deeply into Data and generate insights, Entrepreneur or Start Up, An Artificial Intelligence Specialist / Talking to Robots")</f>
        <v>Business Operations in any organization, Look deeply into Data and generate insights, Entrepreneur or Start Up, An Artificial Intelligence Specialist / Talking to Robots</v>
      </c>
      <c r="O1417" s="1" t="str">
        <f>IFERROR(__xludf.DUMMYFUNCTION("""COMPUTED_VALUE"""),"Manager who explains what is expected, sets a goal and helps achieve it")</f>
        <v>Manager who explains what is expected, sets a goal and helps achieve it</v>
      </c>
      <c r="P1417" s="1" t="str">
        <f>IFERROR(__xludf.DUMMYFUNCTION("""COMPUTED_VALUE"""),"Work with more than 10 people in my team")</f>
        <v>Work with more than 10 people in my team</v>
      </c>
      <c r="Q1417" s="1" t="str">
        <f>IFERROR(__xludf.DUMMYFUNCTION("""COMPUTED_VALUE"""),"Yes, I Understand this is gonna happen everywhere")</f>
        <v>Yes, I Understand this is gonna happen everywhere</v>
      </c>
      <c r="R1417" s="1" t="str">
        <f>IFERROR(__xludf.DUMMYFUNCTION("""COMPUTED_VALUE"""),"No way")</f>
        <v>No way</v>
      </c>
      <c r="S1417" s="1"/>
    </row>
    <row r="1418">
      <c r="A1418" s="2">
        <f>IFERROR(__xludf.DUMMYFUNCTION("""COMPUTED_VALUE"""),45044.908063090275)</f>
        <v>45044.90806</v>
      </c>
      <c r="B1418" s="1" t="str">
        <f>IFERROR(__xludf.DUMMYFUNCTION("""COMPUTED_VALUE"""),"India")</f>
        <v>India</v>
      </c>
      <c r="C1418" s="1">
        <f>IFERROR(__xludf.DUMMYFUNCTION("""COMPUTED_VALUE"""),603209.0)</f>
        <v>603209</v>
      </c>
      <c r="D1418" s="1" t="str">
        <f>IFERROR(__xludf.DUMMYFUNCTION("""COMPUTED_VALUE"""),"Male")</f>
        <v>Male</v>
      </c>
      <c r="E1418" s="1" t="str">
        <f>IFERROR(__xludf.DUMMYFUNCTION("""COMPUTED_VALUE"""),"People from my circle, but not family members")</f>
        <v>People from my circle, but not family members</v>
      </c>
      <c r="F1418" s="1" t="str">
        <f>IFERROR(__xludf.DUMMYFUNCTION("""COMPUTED_VALUE"""),"Yes, I will earn and do that")</f>
        <v>Yes, I will earn and do that</v>
      </c>
      <c r="G1418" s="1" t="str">
        <f>IFERROR(__xludf.DUMMYFUNCTION("""COMPUTED_VALUE"""),"Will work for 3 years or more")</f>
        <v>Will work for 3 years or more</v>
      </c>
      <c r="H1418" s="1" t="str">
        <f>IFERROR(__xludf.DUMMYFUNCTION("""COMPUTED_VALUE"""),"No")</f>
        <v>No</v>
      </c>
      <c r="I1418" s="1" t="str">
        <f>IFERROR(__xludf.DUMMYFUNCTION("""COMPUTED_VALUE"""),"Will NOT work for them")</f>
        <v>Will NOT work for them</v>
      </c>
      <c r="J1418" s="1">
        <f>IFERROR(__xludf.DUMMYFUNCTION("""COMPUTED_VALUE"""),2.0)</f>
        <v>2</v>
      </c>
      <c r="K1418" s="1" t="str">
        <f>IFERROR(__xludf.DUMMYFUNCTION("""COMPUTED_VALUE"""),"Hybrid Working Environment with more than 15 days a month at office")</f>
        <v>Hybrid Working Environment with more than 15 days a month at office</v>
      </c>
      <c r="L14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1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418" s="1" t="str">
        <f>IFERROR(__xludf.DUMMYFUNCTION("""COMPUTED_VALUE"""),"Manager who explains what is expected, sets a goal and helps achieve it")</f>
        <v>Manager who explains what is expected, sets a goal and helps achieve it</v>
      </c>
      <c r="P1418" s="1" t="str">
        <f>IFERROR(__xludf.DUMMYFUNCTION("""COMPUTED_VALUE"""),"Work alone, Work with 5 to 6 people in my team")</f>
        <v>Work alone, Work with 5 to 6 people in my team</v>
      </c>
      <c r="Q1418" s="1" t="str">
        <f>IFERROR(__xludf.DUMMYFUNCTION("""COMPUTED_VALUE"""),"Yes, I Understand this is gonna happen everywhere")</f>
        <v>Yes, I Understand this is gonna happen everywhere</v>
      </c>
      <c r="R1418" s="1" t="str">
        <f>IFERROR(__xludf.DUMMYFUNCTION("""COMPUTED_VALUE"""),"This will be hard to do, but if it is the right company I would try")</f>
        <v>This will be hard to do, but if it is the right company I would try</v>
      </c>
      <c r="S1418" s="1"/>
    </row>
    <row r="1419">
      <c r="A1419" s="2">
        <f>IFERROR(__xludf.DUMMYFUNCTION("""COMPUTED_VALUE"""),45044.91002390046)</f>
        <v>45044.91002</v>
      </c>
      <c r="B1419" s="1" t="str">
        <f>IFERROR(__xludf.DUMMYFUNCTION("""COMPUTED_VALUE"""),"India")</f>
        <v>India</v>
      </c>
      <c r="C1419" s="1">
        <f>IFERROR(__xludf.DUMMYFUNCTION("""COMPUTED_VALUE"""),841221.0)</f>
        <v>841221</v>
      </c>
      <c r="D1419" s="1" t="str">
        <f>IFERROR(__xludf.DUMMYFUNCTION("""COMPUTED_VALUE"""),"Female")</f>
        <v>Female</v>
      </c>
      <c r="E1419" s="1" t="str">
        <f>IFERROR(__xludf.DUMMYFUNCTION("""COMPUTED_VALUE"""),"People who have changed the world for better")</f>
        <v>People who have changed the world for better</v>
      </c>
      <c r="F1419" s="1" t="str">
        <f>IFERROR(__xludf.DUMMYFUNCTION("""COMPUTED_VALUE"""),"Yes, I will earn and do that")</f>
        <v>Yes, I will earn and do that</v>
      </c>
      <c r="G1419" s="1" t="str">
        <f>IFERROR(__xludf.DUMMYFUNCTION("""COMPUTED_VALUE"""),"Will work for 3 years or more")</f>
        <v>Will work for 3 years or more</v>
      </c>
      <c r="H1419" s="1" t="str">
        <f>IFERROR(__xludf.DUMMYFUNCTION("""COMPUTED_VALUE"""),"Yes")</f>
        <v>Yes</v>
      </c>
      <c r="I1419" s="1" t="str">
        <f>IFERROR(__xludf.DUMMYFUNCTION("""COMPUTED_VALUE"""),"Will work for them")</f>
        <v>Will work for them</v>
      </c>
      <c r="J1419" s="1">
        <f>IFERROR(__xludf.DUMMYFUNCTION("""COMPUTED_VALUE"""),3.0)</f>
        <v>3</v>
      </c>
      <c r="K1419" s="1" t="str">
        <f>IFERROR(__xludf.DUMMYFUNCTION("""COMPUTED_VALUE"""),"Every Day Office Environment")</f>
        <v>Every Day Office Environment</v>
      </c>
      <c r="L1419" s="1" t="str">
        <f>IFERROR(__xludf.DUMMYFUNCTION("""COMPUTED_VALUE"""),"Employer who rewards learning and enables that environment")</f>
        <v>Employer who rewards learning and enables that environment</v>
      </c>
      <c r="M14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19" s="1" t="str">
        <f>IFERROR(__xludf.DUMMYFUNCTION("""COMPUTED_VALUE"""),"Look deeply into Data and generate insights, Work in a BPO setup for some well known client, Work as a freelancer and do my thing my way, Become a content Creator in some platform")</f>
        <v>Look deeply into Data and generate insights, Work in a BPO setup for some well known client, Work as a freelancer and do my thing my way, Become a content Creator in some platform</v>
      </c>
      <c r="O1419" s="1" t="str">
        <f>IFERROR(__xludf.DUMMYFUNCTION("""COMPUTED_VALUE"""),"Manager who sets targets and expects me to achieve it")</f>
        <v>Manager who sets targets and expects me to achieve it</v>
      </c>
      <c r="P1419" s="1" t="str">
        <f>IFERROR(__xludf.DUMMYFUNCTION("""COMPUTED_VALUE"""),"Work with 5 to 6 people in my team")</f>
        <v>Work with 5 to 6 people in my team</v>
      </c>
      <c r="Q1419" s="1" t="str">
        <f>IFERROR(__xludf.DUMMYFUNCTION("""COMPUTED_VALUE"""),"Yes")</f>
        <v>Yes</v>
      </c>
      <c r="R1419" s="1" t="str">
        <f>IFERROR(__xludf.DUMMYFUNCTION("""COMPUTED_VALUE"""),"Will work for 7 years or more")</f>
        <v>Will work for 7 years or more</v>
      </c>
      <c r="S1419" s="1"/>
    </row>
    <row r="1420">
      <c r="A1420" s="2">
        <f>IFERROR(__xludf.DUMMYFUNCTION("""COMPUTED_VALUE"""),45044.911269606484)</f>
        <v>45044.91127</v>
      </c>
      <c r="B1420" s="1" t="str">
        <f>IFERROR(__xludf.DUMMYFUNCTION("""COMPUTED_VALUE"""),"India")</f>
        <v>India</v>
      </c>
      <c r="C1420" s="1">
        <f>IFERROR(__xludf.DUMMYFUNCTION("""COMPUTED_VALUE"""),803302.0)</f>
        <v>803302</v>
      </c>
      <c r="D1420" s="1" t="str">
        <f>IFERROR(__xludf.DUMMYFUNCTION("""COMPUTED_VALUE"""),"Female")</f>
        <v>Female</v>
      </c>
      <c r="E1420" s="1" t="str">
        <f>IFERROR(__xludf.DUMMYFUNCTION("""COMPUTED_VALUE"""),"My Parents")</f>
        <v>My Parents</v>
      </c>
      <c r="F1420" s="1" t="str">
        <f>IFERROR(__xludf.DUMMYFUNCTION("""COMPUTED_VALUE"""),"No, But if someone could bare the cost I will")</f>
        <v>No, But if someone could bare the cost I will</v>
      </c>
      <c r="G1420" s="1" t="str">
        <f>IFERROR(__xludf.DUMMYFUNCTION("""COMPUTED_VALUE"""),"This will be hard to do, but if it is the right company I would try")</f>
        <v>This will be hard to do, but if it is the right company I would try</v>
      </c>
      <c r="H1420" s="1" t="str">
        <f>IFERROR(__xludf.DUMMYFUNCTION("""COMPUTED_VALUE"""),"No")</f>
        <v>No</v>
      </c>
      <c r="I1420" s="1" t="str">
        <f>IFERROR(__xludf.DUMMYFUNCTION("""COMPUTED_VALUE"""),"Will work for them")</f>
        <v>Will work for them</v>
      </c>
      <c r="J1420" s="1">
        <f>IFERROR(__xludf.DUMMYFUNCTION("""COMPUTED_VALUE"""),4.0)</f>
        <v>4</v>
      </c>
      <c r="K1420" s="1" t="str">
        <f>IFERROR(__xludf.DUMMYFUNCTION("""COMPUTED_VALUE"""),"Every Day Office Environment")</f>
        <v>Every Day Office Environment</v>
      </c>
      <c r="L1420" s="1" t="str">
        <f>IFERROR(__xludf.DUMMYFUNCTION("""COMPUTED_VALUE"""),"Employer who appreciates learning and enables that environment")</f>
        <v>Employer who appreciates learning and enables that environment</v>
      </c>
      <c r="M1420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420" s="1" t="str">
        <f>IFERROR(__xludf.DUMMYFUNCTION("""COMPUTED_VALUE"""),"Manage and drive End-to-End Projects or Products, Look deeply into Data and generate insights, Entrepreneur or Start Up, I Want to sell things/Sales")</f>
        <v>Manage and drive End-to-End Projects or Products, Look deeply into Data and generate insights, Entrepreneur or Start Up, I Want to sell things/Sales</v>
      </c>
      <c r="O1420" s="1" t="str">
        <f>IFERROR(__xludf.DUMMYFUNCTION("""COMPUTED_VALUE"""),"Manager who sets targets and expects me to achieve it")</f>
        <v>Manager who sets targets and expects me to achieve it</v>
      </c>
      <c r="P1420" s="1" t="str">
        <f>IFERROR(__xludf.DUMMYFUNCTION("""COMPUTED_VALUE"""),"Work with 2 to 3 people in my team")</f>
        <v>Work with 2 to 3 people in my team</v>
      </c>
      <c r="Q1420" s="1" t="str">
        <f>IFERROR(__xludf.DUMMYFUNCTION("""COMPUTED_VALUE"""),"I have NO other choice")</f>
        <v>I have NO other choice</v>
      </c>
      <c r="R1420" s="1" t="str">
        <f>IFERROR(__xludf.DUMMYFUNCTION("""COMPUTED_VALUE"""),"Will work for 7 years or more")</f>
        <v>Will work for 7 years or more</v>
      </c>
      <c r="S1420" s="1"/>
    </row>
    <row r="1421">
      <c r="A1421" s="2">
        <f>IFERROR(__xludf.DUMMYFUNCTION("""COMPUTED_VALUE"""),45044.913799131944)</f>
        <v>45044.9138</v>
      </c>
      <c r="B1421" s="1" t="str">
        <f>IFERROR(__xludf.DUMMYFUNCTION("""COMPUTED_VALUE"""),"India")</f>
        <v>India</v>
      </c>
      <c r="C1421" s="1">
        <f>IFERROR(__xludf.DUMMYFUNCTION("""COMPUTED_VALUE"""),201310.0)</f>
        <v>201310</v>
      </c>
      <c r="D1421" s="1" t="str">
        <f>IFERROR(__xludf.DUMMYFUNCTION("""COMPUTED_VALUE"""),"Female")</f>
        <v>Female</v>
      </c>
      <c r="E1421" s="1" t="str">
        <f>IFERROR(__xludf.DUMMYFUNCTION("""COMPUTED_VALUE"""),"People from my circle, but not family members")</f>
        <v>People from my circle, but not family members</v>
      </c>
      <c r="F1421" s="1" t="str">
        <f>IFERROR(__xludf.DUMMYFUNCTION("""COMPUTED_VALUE"""),"No I would not be pursuing Higher Education outside of India")</f>
        <v>No I would not be pursuing Higher Education outside of India</v>
      </c>
      <c r="G1421" s="1" t="str">
        <f>IFERROR(__xludf.DUMMYFUNCTION("""COMPUTED_VALUE"""),"This will be hard to do, but if it is the right company I would try")</f>
        <v>This will be hard to do, but if it is the right company I would try</v>
      </c>
      <c r="H1421" s="1" t="str">
        <f>IFERROR(__xludf.DUMMYFUNCTION("""COMPUTED_VALUE"""),"Yes")</f>
        <v>Yes</v>
      </c>
      <c r="I1421" s="1" t="str">
        <f>IFERROR(__xludf.DUMMYFUNCTION("""COMPUTED_VALUE"""),"Will NOT work for them")</f>
        <v>Will NOT work for them</v>
      </c>
      <c r="J1421" s="1">
        <f>IFERROR(__xludf.DUMMYFUNCTION("""COMPUTED_VALUE"""),4.0)</f>
        <v>4</v>
      </c>
      <c r="K1421" s="1" t="str">
        <f>IFERROR(__xludf.DUMMYFUNCTION("""COMPUTED_VALUE"""),"Every Day Office Environment")</f>
        <v>Every Day Office Environment</v>
      </c>
      <c r="L1421" s="1" t="str">
        <f>IFERROR(__xludf.DUMMYFUNCTION("""COMPUTED_VALUE"""),"Employer who rewards learning and enables that environment")</f>
        <v>Employer who rewards learning and enables that environment</v>
      </c>
      <c r="M142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21" s="1" t="str">
        <f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1421" s="1" t="str">
        <f>IFERROR(__xludf.DUMMYFUNCTION("""COMPUTED_VALUE"""),"Manager who explains what is expected, sets a goal and helps achieve it")</f>
        <v>Manager who explains what is expected, sets a goal and helps achieve it</v>
      </c>
      <c r="P1421" s="1" t="str">
        <f>IFERROR(__xludf.DUMMYFUNCTION("""COMPUTED_VALUE"""),"Work with 2 to 3 people in my team, Work with 5 to 6 people in my team")</f>
        <v>Work with 2 to 3 people in my team, Work with 5 to 6 people in my team</v>
      </c>
      <c r="Q1421" s="1" t="str">
        <f>IFERROR(__xludf.DUMMYFUNCTION("""COMPUTED_VALUE"""),"No")</f>
        <v>No</v>
      </c>
      <c r="R1421" s="1" t="str">
        <f>IFERROR(__xludf.DUMMYFUNCTION("""COMPUTED_VALUE"""),"No way")</f>
        <v>No way</v>
      </c>
      <c r="S1421" s="1"/>
    </row>
    <row r="1422">
      <c r="A1422" s="2">
        <f>IFERROR(__xludf.DUMMYFUNCTION("""COMPUTED_VALUE"""),45044.91430127315)</f>
        <v>45044.9143</v>
      </c>
      <c r="B1422" s="1" t="str">
        <f>IFERROR(__xludf.DUMMYFUNCTION("""COMPUTED_VALUE"""),"India")</f>
        <v>India</v>
      </c>
      <c r="C1422" s="1">
        <f>IFERROR(__xludf.DUMMYFUNCTION("""COMPUTED_VALUE"""),201308.0)</f>
        <v>201308</v>
      </c>
      <c r="D1422" s="1" t="str">
        <f>IFERROR(__xludf.DUMMYFUNCTION("""COMPUTED_VALUE"""),"Female")</f>
        <v>Female</v>
      </c>
      <c r="E1422" s="1" t="str">
        <f>IFERROR(__xludf.DUMMYFUNCTION("""COMPUTED_VALUE"""),"People from my circle, but not family members")</f>
        <v>People from my circle, but not family members</v>
      </c>
      <c r="F1422" s="1" t="str">
        <f>IFERROR(__xludf.DUMMYFUNCTION("""COMPUTED_VALUE"""),"No, But if someone could bare the cost I will")</f>
        <v>No, But if someone could bare the cost I will</v>
      </c>
      <c r="G1422" s="1" t="str">
        <f>IFERROR(__xludf.DUMMYFUNCTION("""COMPUTED_VALUE"""),"Will work for 3 years or more")</f>
        <v>Will work for 3 years or more</v>
      </c>
      <c r="H1422" s="1" t="str">
        <f>IFERROR(__xludf.DUMMYFUNCTION("""COMPUTED_VALUE"""),"No")</f>
        <v>No</v>
      </c>
      <c r="I1422" s="1" t="str">
        <f>IFERROR(__xludf.DUMMYFUNCTION("""COMPUTED_VALUE"""),"Will NOT work for them")</f>
        <v>Will NOT work for them</v>
      </c>
      <c r="J1422" s="1">
        <f>IFERROR(__xludf.DUMMYFUNCTION("""COMPUTED_VALUE"""),4.0)</f>
        <v>4</v>
      </c>
      <c r="K1422" s="1" t="str">
        <f>IFERROR(__xludf.DUMMYFUNCTION("""COMPUTED_VALUE"""),"Fully Remote with No option to visit offices")</f>
        <v>Fully Remote with No option to visit offices</v>
      </c>
      <c r="L1422" s="1" t="str">
        <f>IFERROR(__xludf.DUMMYFUNCTION("""COMPUTED_VALUE"""),"Employer who appreciates learning and enables that environment")</f>
        <v>Employer who appreciates learning and enables that environment</v>
      </c>
      <c r="M142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22" s="1" t="str">
        <f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1422" s="1" t="str">
        <f>IFERROR(__xludf.DUMMYFUNCTION("""COMPUTED_VALUE"""),"Manager who explains what is expected, sets a goal and helps achieve it")</f>
        <v>Manager who explains what is expected, sets a goal and helps achieve it</v>
      </c>
      <c r="P1422" s="1" t="str">
        <f>IFERROR(__xludf.DUMMYFUNCTION("""COMPUTED_VALUE"""),"Work alone, Work with 2 to 3 people in my team")</f>
        <v>Work alone, Work with 2 to 3 people in my team</v>
      </c>
      <c r="Q1422" s="1" t="str">
        <f>IFERROR(__xludf.DUMMYFUNCTION("""COMPUTED_VALUE"""),"Yes, I Understand this is gonna happen everywhere")</f>
        <v>Yes, I Understand this is gonna happen everywhere</v>
      </c>
      <c r="R1422" s="1" t="str">
        <f>IFERROR(__xludf.DUMMYFUNCTION("""COMPUTED_VALUE"""),"Will work for 7 years or more")</f>
        <v>Will work for 7 years or more</v>
      </c>
      <c r="S1422" s="1"/>
    </row>
    <row r="1423">
      <c r="A1423" s="2">
        <f>IFERROR(__xludf.DUMMYFUNCTION("""COMPUTED_VALUE"""),45044.91538196759)</f>
        <v>45044.91538</v>
      </c>
      <c r="B1423" s="1" t="str">
        <f>IFERROR(__xludf.DUMMYFUNCTION("""COMPUTED_VALUE"""),"India")</f>
        <v>India</v>
      </c>
      <c r="C1423" s="1">
        <f>IFERROR(__xludf.DUMMYFUNCTION("""COMPUTED_VALUE"""),803302.0)</f>
        <v>803302</v>
      </c>
      <c r="D1423" s="1" t="str">
        <f>IFERROR(__xludf.DUMMYFUNCTION("""COMPUTED_VALUE"""),"Female")</f>
        <v>Female</v>
      </c>
      <c r="E1423" s="1" t="str">
        <f>IFERROR(__xludf.DUMMYFUNCTION("""COMPUTED_VALUE"""),"My Parents")</f>
        <v>My Parents</v>
      </c>
      <c r="F1423" s="1" t="str">
        <f>IFERROR(__xludf.DUMMYFUNCTION("""COMPUTED_VALUE"""),"No, But if someone could bare the cost I will")</f>
        <v>No, But if someone could bare the cost I will</v>
      </c>
      <c r="G1423" s="1" t="str">
        <f>IFERROR(__xludf.DUMMYFUNCTION("""COMPUTED_VALUE"""),"This will be hard to do, but if it is the right company I would try")</f>
        <v>This will be hard to do, but if it is the right company I would try</v>
      </c>
      <c r="H1423" s="1" t="str">
        <f>IFERROR(__xludf.DUMMYFUNCTION("""COMPUTED_VALUE"""),"No")</f>
        <v>No</v>
      </c>
      <c r="I1423" s="1" t="str">
        <f>IFERROR(__xludf.DUMMYFUNCTION("""COMPUTED_VALUE"""),"Will NOT work for them")</f>
        <v>Will NOT work for them</v>
      </c>
      <c r="J1423" s="1">
        <f>IFERROR(__xludf.DUMMYFUNCTION("""COMPUTED_VALUE"""),5.0)</f>
        <v>5</v>
      </c>
      <c r="K1423" s="1" t="str">
        <f>IFERROR(__xludf.DUMMYFUNCTION("""COMPUTED_VALUE"""),"Fully Remote with No option to visit offices")</f>
        <v>Fully Remote with No option to visit offices</v>
      </c>
      <c r="L14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23" s="1" t="str">
        <f>IFERROR(__xludf.DUMMYFUNCTION("""COMPUTED_VALUE"""),"Business Operations in any organization, Design and Develop amazing software, Work as a freelancer and do my thing my way, An Artificial Intelligence Specialist / Talking to Robots")</f>
        <v>Business Operations in any organization, Design and Develop amazing software, Work as a freelancer and do my thing my way, An Artificial Intelligence Specialist / Talking to Robots</v>
      </c>
      <c r="O1423" s="1" t="str">
        <f>IFERROR(__xludf.DUMMYFUNCTION("""COMPUTED_VALUE"""),"Manager who explains what is expected, sets a goal and helps achieve it")</f>
        <v>Manager who explains what is expected, sets a goal and helps achieve it</v>
      </c>
      <c r="P1423" s="1" t="str">
        <f>IFERROR(__xludf.DUMMYFUNCTION("""COMPUTED_VALUE"""),"Work with 2 to 3 people in my team")</f>
        <v>Work with 2 to 3 people in my team</v>
      </c>
      <c r="Q1423" s="1" t="str">
        <f>IFERROR(__xludf.DUMMYFUNCTION("""COMPUTED_VALUE"""),"No")</f>
        <v>No</v>
      </c>
      <c r="R1423" s="1" t="str">
        <f>IFERROR(__xludf.DUMMYFUNCTION("""COMPUTED_VALUE"""),"This will be hard to do, but if it is the right company I would try")</f>
        <v>This will be hard to do, but if it is the right company I would try</v>
      </c>
      <c r="S1423" s="1"/>
    </row>
    <row r="1424">
      <c r="A1424" s="2">
        <f>IFERROR(__xludf.DUMMYFUNCTION("""COMPUTED_VALUE"""),45044.91565527778)</f>
        <v>45044.91566</v>
      </c>
      <c r="B1424" s="1" t="str">
        <f>IFERROR(__xludf.DUMMYFUNCTION("""COMPUTED_VALUE"""),"India")</f>
        <v>India</v>
      </c>
      <c r="C1424" s="1">
        <f>IFERROR(__xludf.DUMMYFUNCTION("""COMPUTED_VALUE"""),600073.0)</f>
        <v>600073</v>
      </c>
      <c r="D1424" s="1" t="str">
        <f>IFERROR(__xludf.DUMMYFUNCTION("""COMPUTED_VALUE"""),"Female")</f>
        <v>Female</v>
      </c>
      <c r="E1424" s="1" t="str">
        <f>IFERROR(__xludf.DUMMYFUNCTION("""COMPUTED_VALUE"""),"Influencers who had successful careers")</f>
        <v>Influencers who had successful careers</v>
      </c>
      <c r="F1424" s="1" t="str">
        <f>IFERROR(__xludf.DUMMYFUNCTION("""COMPUTED_VALUE"""),"No, But if someone could bare the cost I will")</f>
        <v>No, But if someone could bare the cost I will</v>
      </c>
      <c r="G1424" s="1" t="str">
        <f>IFERROR(__xludf.DUMMYFUNCTION("""COMPUTED_VALUE"""),"No way")</f>
        <v>No way</v>
      </c>
      <c r="H1424" s="1" t="str">
        <f>IFERROR(__xludf.DUMMYFUNCTION("""COMPUTED_VALUE"""),"No")</f>
        <v>No</v>
      </c>
      <c r="I1424" s="1" t="str">
        <f>IFERROR(__xludf.DUMMYFUNCTION("""COMPUTED_VALUE"""),"Will NOT work for them")</f>
        <v>Will NOT work for them</v>
      </c>
      <c r="J1424" s="1">
        <f>IFERROR(__xludf.DUMMYFUNCTION("""COMPUTED_VALUE"""),9.0)</f>
        <v>9</v>
      </c>
      <c r="K1424" s="1" t="str">
        <f>IFERROR(__xludf.DUMMYFUNCTION("""COMPUTED_VALUE"""),"Hybrid Working Environment with more than 15 days a month at office")</f>
        <v>Hybrid Working Environment with more than 15 days a month at office</v>
      </c>
      <c r="L1424" s="1" t="str">
        <f>IFERROR(__xludf.DUMMYFUNCTION("""COMPUTED_VALUE"""),"Employer who rewards learning and enables that environment")</f>
        <v>Employer who rewards learning and enables that environment</v>
      </c>
      <c r="M1424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424" s="1" t="str">
        <f>IFERROR(__xludf.DUMMYFUNCTION("""COMPUTED_VALUE"""),"Business Operations in any organization, Become a content Creator in some platform, Entrepreneur or Start Up, An Artificial Intelligence Specialist / Talking to Robots")</f>
        <v>Business Operations in any organization, Become a content Creator in some platform, Entrepreneur or Start Up, An Artificial Intelligence Specialist / Talking to Robots</v>
      </c>
      <c r="O1424" s="1" t="str">
        <f>IFERROR(__xludf.DUMMYFUNCTION("""COMPUTED_VALUE"""),"Manager who clearly describes what she/he needs")</f>
        <v>Manager who clearly describes what she/he needs</v>
      </c>
      <c r="P1424" s="1" t="str">
        <f>IFERROR(__xludf.DUMMYFUNCTION("""COMPUTED_VALUE"""),"Work alone")</f>
        <v>Work alone</v>
      </c>
      <c r="Q1424" s="1" t="str">
        <f>IFERROR(__xludf.DUMMYFUNCTION("""COMPUTED_VALUE"""),"No")</f>
        <v>No</v>
      </c>
      <c r="R1424" s="1" t="str">
        <f>IFERROR(__xludf.DUMMYFUNCTION("""COMPUTED_VALUE"""),"This will be hard to do, but if it is the right company I would try")</f>
        <v>This will be hard to do, but if it is the right company I would try</v>
      </c>
      <c r="S1424" s="1"/>
    </row>
    <row r="1425">
      <c r="A1425" s="2">
        <f>IFERROR(__xludf.DUMMYFUNCTION("""COMPUTED_VALUE"""),45044.916570243055)</f>
        <v>45044.91657</v>
      </c>
      <c r="B1425" s="1" t="str">
        <f>IFERROR(__xludf.DUMMYFUNCTION("""COMPUTED_VALUE"""),"India")</f>
        <v>India</v>
      </c>
      <c r="C1425" s="1">
        <f>IFERROR(__xludf.DUMMYFUNCTION("""COMPUTED_VALUE"""),803303.0)</f>
        <v>803303</v>
      </c>
      <c r="D1425" s="1" t="str">
        <f>IFERROR(__xludf.DUMMYFUNCTION("""COMPUTED_VALUE"""),"Male")</f>
        <v>Male</v>
      </c>
      <c r="E1425" s="1" t="str">
        <f>IFERROR(__xludf.DUMMYFUNCTION("""COMPUTED_VALUE"""),"My Parents")</f>
        <v>My Parents</v>
      </c>
      <c r="F1425" s="1" t="str">
        <f>IFERROR(__xludf.DUMMYFUNCTION("""COMPUTED_VALUE"""),"No, But if someone could bare the cost I will")</f>
        <v>No, But if someone could bare the cost I will</v>
      </c>
      <c r="G1425" s="1" t="str">
        <f>IFERROR(__xludf.DUMMYFUNCTION("""COMPUTED_VALUE"""),"Will work for 3 years or more")</f>
        <v>Will work for 3 years or more</v>
      </c>
      <c r="H1425" s="1" t="str">
        <f>IFERROR(__xludf.DUMMYFUNCTION("""COMPUTED_VALUE"""),"No")</f>
        <v>No</v>
      </c>
      <c r="I1425" s="1" t="str">
        <f>IFERROR(__xludf.DUMMYFUNCTION("""COMPUTED_VALUE"""),"Will NOT work for them")</f>
        <v>Will NOT work for them</v>
      </c>
      <c r="J1425" s="1">
        <f>IFERROR(__xludf.DUMMYFUNCTION("""COMPUTED_VALUE"""),1.0)</f>
        <v>1</v>
      </c>
      <c r="K1425" s="1" t="str">
        <f>IFERROR(__xludf.DUMMYFUNCTION("""COMPUTED_VALUE"""),"Fully Remote with Options to travel as and when needed")</f>
        <v>Fully Remote with Options to travel as and when needed</v>
      </c>
      <c r="L14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25" s="1" t="str">
        <f>IFERROR(__xludf.DUMMYFUNCTION("""COMPUTED_VALUE"""),"Teaching in any of the institutes/colleges/online or offline, Manage and drive End-to-End Projects or Products, Design and Develop amazing software, Entrepreneur or Start Up")</f>
        <v>Teaching in any of the institutes/colleges/online or offline, Manage and drive End-to-End Projects or Products, Design and Develop amazing software, Entrepreneur or Start Up</v>
      </c>
      <c r="O1425" s="1" t="str">
        <f>IFERROR(__xludf.DUMMYFUNCTION("""COMPUTED_VALUE"""),"Manager who explains what is expected, sets a goal and helps achieve it")</f>
        <v>Manager who explains what is expected, sets a goal and helps achieve it</v>
      </c>
      <c r="P1425" s="1" t="str">
        <f>IFERROR(__xludf.DUMMYFUNCTION("""COMPUTED_VALUE"""),"Work with 7 to 10 or more people in my team")</f>
        <v>Work with 7 to 10 or more people in my team</v>
      </c>
      <c r="Q1425" s="1" t="str">
        <f>IFERROR(__xludf.DUMMYFUNCTION("""COMPUTED_VALUE"""),"No")</f>
        <v>No</v>
      </c>
      <c r="R1425" s="1" t="str">
        <f>IFERROR(__xludf.DUMMYFUNCTION("""COMPUTED_VALUE"""),"No way")</f>
        <v>No way</v>
      </c>
      <c r="S1425" s="1"/>
    </row>
    <row r="1426">
      <c r="A1426" s="2">
        <f>IFERROR(__xludf.DUMMYFUNCTION("""COMPUTED_VALUE"""),45044.92065666667)</f>
        <v>45044.92066</v>
      </c>
      <c r="B1426" s="1" t="str">
        <f>IFERROR(__xludf.DUMMYFUNCTION("""COMPUTED_VALUE"""),"India")</f>
        <v>India</v>
      </c>
      <c r="C1426" s="1">
        <f>IFERROR(__xludf.DUMMYFUNCTION("""COMPUTED_VALUE"""),247667.0)</f>
        <v>247667</v>
      </c>
      <c r="D1426" s="1" t="str">
        <f>IFERROR(__xludf.DUMMYFUNCTION("""COMPUTED_VALUE"""),"Female")</f>
        <v>Female</v>
      </c>
      <c r="E1426" s="1" t="str">
        <f>IFERROR(__xludf.DUMMYFUNCTION("""COMPUTED_VALUE"""),"People who have changed the world for better")</f>
        <v>People who have changed the world for better</v>
      </c>
      <c r="F1426" s="1" t="str">
        <f>IFERROR(__xludf.DUMMYFUNCTION("""COMPUTED_VALUE"""),"No I would not be pursuing Higher Education outside of India")</f>
        <v>No I would not be pursuing Higher Education outside of India</v>
      </c>
      <c r="G1426" s="1" t="str">
        <f>IFERROR(__xludf.DUMMYFUNCTION("""COMPUTED_VALUE"""),"Will work for 3 years or more")</f>
        <v>Will work for 3 years or more</v>
      </c>
      <c r="H1426" s="1" t="str">
        <f>IFERROR(__xludf.DUMMYFUNCTION("""COMPUTED_VALUE"""),"No")</f>
        <v>No</v>
      </c>
      <c r="I1426" s="1" t="str">
        <f>IFERROR(__xludf.DUMMYFUNCTION("""COMPUTED_VALUE"""),"Will work for them")</f>
        <v>Will work for them</v>
      </c>
      <c r="J1426" s="1">
        <f>IFERROR(__xludf.DUMMYFUNCTION("""COMPUTED_VALUE"""),5.0)</f>
        <v>5</v>
      </c>
      <c r="K1426" s="1" t="str">
        <f>IFERROR(__xludf.DUMMYFUNCTION("""COMPUTED_VALUE"""),"Hybrid Working Environment with more than 15 days a month at office")</f>
        <v>Hybrid Working Environment with more than 15 days a month at office</v>
      </c>
      <c r="L14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26" s="1" t="str">
        <f>IFERROR(__xludf.DUMMYFUNCTION("""COMPUTED_VALUE"""),"Teaching in any of the institutes/colleges/online or offline, Business Operations in any organization, Manage and drive End-to-End Projects or Products, Design and Develop amazing software")</f>
        <v>Teaching in any of the institutes/colleges/online or offline, Business Operations in any organization, Manage and drive End-to-End Projects or Products, Design and Develop amazing software</v>
      </c>
      <c r="O1426" s="1" t="str">
        <f>IFERROR(__xludf.DUMMYFUNCTION("""COMPUTED_VALUE"""),"Manager who clearly describes what she/he needs")</f>
        <v>Manager who clearly describes what she/he needs</v>
      </c>
      <c r="P1426" s="1" t="str">
        <f>IFERROR(__xludf.DUMMYFUNCTION("""COMPUTED_VALUE"""),"Work with more than 10 people in my team")</f>
        <v>Work with more than 10 people in my team</v>
      </c>
      <c r="Q1426" s="1" t="str">
        <f>IFERROR(__xludf.DUMMYFUNCTION("""COMPUTED_VALUE"""),"Yes, I Understand this is gonna happen everywhere")</f>
        <v>Yes, I Understand this is gonna happen everywhere</v>
      </c>
      <c r="R1426" s="1" t="str">
        <f>IFERROR(__xludf.DUMMYFUNCTION("""COMPUTED_VALUE"""),"Will work for 7 years or more")</f>
        <v>Will work for 7 years or more</v>
      </c>
      <c r="S1426" s="1"/>
    </row>
    <row r="1427">
      <c r="A1427" s="2">
        <f>IFERROR(__xludf.DUMMYFUNCTION("""COMPUTED_VALUE"""),45044.9212987963)</f>
        <v>45044.9213</v>
      </c>
      <c r="B1427" s="1" t="str">
        <f>IFERROR(__xludf.DUMMYFUNCTION("""COMPUTED_VALUE"""),"India")</f>
        <v>India</v>
      </c>
      <c r="C1427" s="1">
        <f>IFERROR(__xludf.DUMMYFUNCTION("""COMPUTED_VALUE"""),201310.0)</f>
        <v>201310</v>
      </c>
      <c r="D1427" s="1" t="str">
        <f>IFERROR(__xludf.DUMMYFUNCTION("""COMPUTED_VALUE"""),"Female")</f>
        <v>Female</v>
      </c>
      <c r="E1427" s="1" t="str">
        <f>IFERROR(__xludf.DUMMYFUNCTION("""COMPUTED_VALUE"""),"Social Media like LinkedIn")</f>
        <v>Social Media like LinkedIn</v>
      </c>
      <c r="F1427" s="1" t="str">
        <f>IFERROR(__xludf.DUMMYFUNCTION("""COMPUTED_VALUE"""),"No, But if someone could bare the cost I will")</f>
        <v>No, But if someone could bare the cost I will</v>
      </c>
      <c r="G1427" s="1" t="str">
        <f>IFERROR(__xludf.DUMMYFUNCTION("""COMPUTED_VALUE"""),"This will be hard to do, but if it is the right company I would try")</f>
        <v>This will be hard to do, but if it is the right company I would try</v>
      </c>
      <c r="H1427" s="1" t="str">
        <f>IFERROR(__xludf.DUMMYFUNCTION("""COMPUTED_VALUE"""),"Yes")</f>
        <v>Yes</v>
      </c>
      <c r="I1427" s="1" t="str">
        <f>IFERROR(__xludf.DUMMYFUNCTION("""COMPUTED_VALUE"""),"Will work for them")</f>
        <v>Will work for them</v>
      </c>
      <c r="J1427" s="1">
        <f>IFERROR(__xludf.DUMMYFUNCTION("""COMPUTED_VALUE"""),8.0)</f>
        <v>8</v>
      </c>
      <c r="K1427" s="1" t="str">
        <f>IFERROR(__xludf.DUMMYFUNCTION("""COMPUTED_VALUE"""),"Hybrid Working Environment with more than 15 days a month at office")</f>
        <v>Hybrid Working Environment with more than 15 days a month at office</v>
      </c>
      <c r="L1427" s="1" t="str">
        <f>IFERROR(__xludf.DUMMYFUNCTION("""COMPUTED_VALUE"""),"Employer who appreciates learning and enables that environment")</f>
        <v>Employer who appreciates learning and enables that environment</v>
      </c>
      <c r="M14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27" s="1" t="str">
        <f>IFERROR(__xludf.DUMMYFUNCTION("""COMPUTED_VALUE"""),"Manage and drive End-to-End Projects or Products, Become a content Creator in some platform, Entrepreneur or Start Up, Manufacturing / Oil and Gas/ Construction / Hard Physical Work related")</f>
        <v>Manage and drive End-to-End Projects or Products, Become a content Creator in some platform, Entrepreneur or Start Up, Manufacturing / Oil and Gas/ Construction / Hard Physical Work related</v>
      </c>
      <c r="O1427" s="1" t="str">
        <f>IFERROR(__xludf.DUMMYFUNCTION("""COMPUTED_VALUE"""),"Manager who sets unrealistic targets")</f>
        <v>Manager who sets unrealistic targets</v>
      </c>
      <c r="P1427" s="1" t="str">
        <f>IFERROR(__xludf.DUMMYFUNCTION("""COMPUTED_VALUE"""),"Work alone")</f>
        <v>Work alone</v>
      </c>
      <c r="Q1427" s="1" t="str">
        <f>IFERROR(__xludf.DUMMYFUNCTION("""COMPUTED_VALUE"""),"Yes, I Understand this is gonna happen everywhere")</f>
        <v>Yes, I Understand this is gonna happen everywhere</v>
      </c>
      <c r="R1427" s="1" t="str">
        <f>IFERROR(__xludf.DUMMYFUNCTION("""COMPUTED_VALUE"""),"This will be hard to do, but if it is the right company I would try")</f>
        <v>This will be hard to do, but if it is the right company I would try</v>
      </c>
      <c r="S1427" s="1"/>
    </row>
    <row r="1428">
      <c r="A1428" s="2">
        <f>IFERROR(__xludf.DUMMYFUNCTION("""COMPUTED_VALUE"""),45044.92401795139)</f>
        <v>45044.92402</v>
      </c>
      <c r="B1428" s="1" t="str">
        <f>IFERROR(__xludf.DUMMYFUNCTION("""COMPUTED_VALUE"""),"India")</f>
        <v>India</v>
      </c>
      <c r="C1428" s="1">
        <f>IFERROR(__xludf.DUMMYFUNCTION("""COMPUTED_VALUE"""),201310.0)</f>
        <v>201310</v>
      </c>
      <c r="D1428" s="1" t="str">
        <f>IFERROR(__xludf.DUMMYFUNCTION("""COMPUTED_VALUE"""),"Female")</f>
        <v>Female</v>
      </c>
      <c r="E1428" s="1" t="str">
        <f>IFERROR(__xludf.DUMMYFUNCTION("""COMPUTED_VALUE"""),"People who have changed the world for better")</f>
        <v>People who have changed the world for better</v>
      </c>
      <c r="F1428" s="1" t="str">
        <f>IFERROR(__xludf.DUMMYFUNCTION("""COMPUTED_VALUE"""),"Yes, I will earn and do that")</f>
        <v>Yes, I will earn and do that</v>
      </c>
      <c r="G1428" s="1" t="str">
        <f>IFERROR(__xludf.DUMMYFUNCTION("""COMPUTED_VALUE"""),"This will be hard to do, but if it is the right company I would try")</f>
        <v>This will be hard to do, but if it is the right company I would try</v>
      </c>
      <c r="H1428" s="1" t="str">
        <f>IFERROR(__xludf.DUMMYFUNCTION("""COMPUTED_VALUE"""),"No")</f>
        <v>No</v>
      </c>
      <c r="I1428" s="1" t="str">
        <f>IFERROR(__xludf.DUMMYFUNCTION("""COMPUTED_VALUE"""),"Will NOT work for them")</f>
        <v>Will NOT work for them</v>
      </c>
      <c r="J1428" s="1">
        <f>IFERROR(__xludf.DUMMYFUNCTION("""COMPUTED_VALUE"""),4.0)</f>
        <v>4</v>
      </c>
      <c r="K1428" s="1" t="str">
        <f>IFERROR(__xludf.DUMMYFUNCTION("""COMPUTED_VALUE"""),"Hybrid Working Environment with less than 3 days a month at office")</f>
        <v>Hybrid Working Environment with less than 3 days a month at office</v>
      </c>
      <c r="L14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28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428" s="1" t="str">
        <f>IFERROR(__xludf.DUMMYFUNCTION("""COMPUTED_VALUE"""),"Manager who explains what is expected, sets a goal and helps achieve it")</f>
        <v>Manager who explains what is expected, sets a goal and helps achieve it</v>
      </c>
      <c r="P142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428" s="1" t="str">
        <f>IFERROR(__xludf.DUMMYFUNCTION("""COMPUTED_VALUE"""),"Yes, I Understand this is gonna happen everywhere")</f>
        <v>Yes, I Understand this is gonna happen everywhere</v>
      </c>
      <c r="R1428" s="1" t="str">
        <f>IFERROR(__xludf.DUMMYFUNCTION("""COMPUTED_VALUE"""),"This will be hard to do, but if it is the right company I would try")</f>
        <v>This will be hard to do, but if it is the right company I would try</v>
      </c>
      <c r="S1428" s="1"/>
    </row>
    <row r="1429">
      <c r="A1429" s="2">
        <f>IFERROR(__xludf.DUMMYFUNCTION("""COMPUTED_VALUE"""),45044.92486478009)</f>
        <v>45044.92486</v>
      </c>
      <c r="B1429" s="1" t="str">
        <f>IFERROR(__xludf.DUMMYFUNCTION("""COMPUTED_VALUE"""),"India")</f>
        <v>India</v>
      </c>
      <c r="C1429" s="1">
        <f>IFERROR(__xludf.DUMMYFUNCTION("""COMPUTED_VALUE"""),440013.0)</f>
        <v>440013</v>
      </c>
      <c r="D1429" s="1" t="str">
        <f>IFERROR(__xludf.DUMMYFUNCTION("""COMPUTED_VALUE"""),"Male")</f>
        <v>Male</v>
      </c>
      <c r="E1429" s="1" t="str">
        <f>IFERROR(__xludf.DUMMYFUNCTION("""COMPUTED_VALUE"""),"My Parents")</f>
        <v>My Parents</v>
      </c>
      <c r="F1429" s="1" t="str">
        <f>IFERROR(__xludf.DUMMYFUNCTION("""COMPUTED_VALUE"""),"No I would not be pursuing Higher Education outside of India")</f>
        <v>No I would not be pursuing Higher Education outside of India</v>
      </c>
      <c r="G1429" s="1" t="str">
        <f>IFERROR(__xludf.DUMMYFUNCTION("""COMPUTED_VALUE"""),"Will work for 3 years or more")</f>
        <v>Will work for 3 years or more</v>
      </c>
      <c r="H1429" s="1" t="str">
        <f>IFERROR(__xludf.DUMMYFUNCTION("""COMPUTED_VALUE"""),"No")</f>
        <v>No</v>
      </c>
      <c r="I1429" s="1" t="str">
        <f>IFERROR(__xludf.DUMMYFUNCTION("""COMPUTED_VALUE"""),"Will NOT work for them")</f>
        <v>Will NOT work for them</v>
      </c>
      <c r="J1429" s="1">
        <f>IFERROR(__xludf.DUMMYFUNCTION("""COMPUTED_VALUE"""),10.0)</f>
        <v>10</v>
      </c>
      <c r="K1429" s="1" t="str">
        <f>IFERROR(__xludf.DUMMYFUNCTION("""COMPUTED_VALUE"""),"Every Day Office Environment")</f>
        <v>Every Day Office Environment</v>
      </c>
      <c r="L14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29" s="1" t="str">
        <f>IFERROR(__xludf.DUMMYFUNCTION("""COMPUTED_VALUE"""),"Teaching in any of the institutes/colleges/online or offline, Build and develop a Team, Look deeply into Data and generate insights, Work as a freelancer and do my thing my way")</f>
        <v>Teaching in any of the institutes/colleges/online or offline, Build and develop a Team, Look deeply into Data and generate insights, Work as a freelancer and do my thing my way</v>
      </c>
      <c r="O1429" s="1" t="str">
        <f>IFERROR(__xludf.DUMMYFUNCTION("""COMPUTED_VALUE"""),"Manager who explains what is expected, sets a goal and helps achieve it")</f>
        <v>Manager who explains what is expected, sets a goal and helps achieve it</v>
      </c>
      <c r="P1429" s="1" t="str">
        <f>IFERROR(__xludf.DUMMYFUNCTION("""COMPUTED_VALUE"""),"Work alone, Work with 2 to 3 people in my team")</f>
        <v>Work alone, Work with 2 to 3 people in my team</v>
      </c>
      <c r="Q1429" s="1" t="str">
        <f>IFERROR(__xludf.DUMMYFUNCTION("""COMPUTED_VALUE"""),"No")</f>
        <v>No</v>
      </c>
      <c r="R1429" s="1" t="str">
        <f>IFERROR(__xludf.DUMMYFUNCTION("""COMPUTED_VALUE"""),"Will work for 7 years or more")</f>
        <v>Will work for 7 years or more</v>
      </c>
      <c r="S1429" s="1"/>
    </row>
    <row r="1430">
      <c r="A1430" s="2">
        <f>IFERROR(__xludf.DUMMYFUNCTION("""COMPUTED_VALUE"""),45044.93806434028)</f>
        <v>45044.93806</v>
      </c>
      <c r="B1430" s="1" t="str">
        <f>IFERROR(__xludf.DUMMYFUNCTION("""COMPUTED_VALUE"""),"India")</f>
        <v>India</v>
      </c>
      <c r="C1430" s="1">
        <f>IFERROR(__xludf.DUMMYFUNCTION("""COMPUTED_VALUE"""),246174.0)</f>
        <v>246174</v>
      </c>
      <c r="D1430" s="1" t="str">
        <f>IFERROR(__xludf.DUMMYFUNCTION("""COMPUTED_VALUE"""),"Male")</f>
        <v>Male</v>
      </c>
      <c r="E1430" s="1" t="str">
        <f>IFERROR(__xludf.DUMMYFUNCTION("""COMPUTED_VALUE"""),"Social Media like LinkedIn")</f>
        <v>Social Media like LinkedIn</v>
      </c>
      <c r="F1430" s="1" t="str">
        <f>IFERROR(__xludf.DUMMYFUNCTION("""COMPUTED_VALUE"""),"Yes, I will earn and do that")</f>
        <v>Yes, I will earn and do that</v>
      </c>
      <c r="G1430" s="1" t="str">
        <f>IFERROR(__xludf.DUMMYFUNCTION("""COMPUTED_VALUE"""),"Will work for 3 years or more")</f>
        <v>Will work for 3 years or more</v>
      </c>
      <c r="H1430" s="1" t="str">
        <f>IFERROR(__xludf.DUMMYFUNCTION("""COMPUTED_VALUE"""),"No")</f>
        <v>No</v>
      </c>
      <c r="I1430" s="1" t="str">
        <f>IFERROR(__xludf.DUMMYFUNCTION("""COMPUTED_VALUE"""),"Will NOT work for them")</f>
        <v>Will NOT work for them</v>
      </c>
      <c r="J1430" s="1">
        <f>IFERROR(__xludf.DUMMYFUNCTION("""COMPUTED_VALUE"""),5.0)</f>
        <v>5</v>
      </c>
      <c r="K1430" s="1" t="str">
        <f>IFERROR(__xludf.DUMMYFUNCTION("""COMPUTED_VALUE"""),"Fully Remote with Options to travel as and when needed")</f>
        <v>Fully Remote with Options to travel as and when needed</v>
      </c>
      <c r="L1430" s="1" t="str">
        <f>IFERROR(__xludf.DUMMYFUNCTION("""COMPUTED_VALUE"""),"Employer who appreciates learning and enables that environment")</f>
        <v>Employer who appreciates learning and enables that environment</v>
      </c>
      <c r="M143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30" s="1" t="str">
        <f>IFERROR(__xludf.DUMMYFUNCTION("""COMPUTED_VALUE"""),"Design and Creative strategy in any company, Design and Develop amazing software, Become a content Creator in some platform, Entrepreneur or Start Up")</f>
        <v>Design and Creative strategy in any company, Design and Develop amazing software, Become a content Creator in some platform, Entrepreneur or Start Up</v>
      </c>
      <c r="O1430" s="1" t="str">
        <f>IFERROR(__xludf.DUMMYFUNCTION("""COMPUTED_VALUE"""),"Manager who sets goal and helps me achieve it")</f>
        <v>Manager who sets goal and helps me achieve it</v>
      </c>
      <c r="P1430" s="1" t="str">
        <f>IFERROR(__xludf.DUMMYFUNCTION("""COMPUTED_VALUE"""),"Work with 5 to 6 people in my team")</f>
        <v>Work with 5 to 6 people in my team</v>
      </c>
      <c r="Q1430" s="1" t="str">
        <f>IFERROR(__xludf.DUMMYFUNCTION("""COMPUTED_VALUE"""),"Yes, I Understand this is gonna happen everywhere")</f>
        <v>Yes, I Understand this is gonna happen everywhere</v>
      </c>
      <c r="R1430" s="1" t="str">
        <f>IFERROR(__xludf.DUMMYFUNCTION("""COMPUTED_VALUE"""),"This will be hard to do, but if it is the right company I would try")</f>
        <v>This will be hard to do, but if it is the right company I would try</v>
      </c>
      <c r="S1430" s="1"/>
    </row>
    <row r="1431">
      <c r="A1431" s="2">
        <f>IFERROR(__xludf.DUMMYFUNCTION("""COMPUTED_VALUE"""),45044.94062114583)</f>
        <v>45044.94062</v>
      </c>
      <c r="B1431" s="1" t="str">
        <f>IFERROR(__xludf.DUMMYFUNCTION("""COMPUTED_VALUE"""),"India")</f>
        <v>India</v>
      </c>
      <c r="C1431" s="1">
        <f>IFERROR(__xludf.DUMMYFUNCTION("""COMPUTED_VALUE"""),452010.0)</f>
        <v>452010</v>
      </c>
      <c r="D1431" s="1" t="str">
        <f>IFERROR(__xludf.DUMMYFUNCTION("""COMPUTED_VALUE"""),"Male")</f>
        <v>Male</v>
      </c>
      <c r="E1431" s="1" t="str">
        <f>IFERROR(__xludf.DUMMYFUNCTION("""COMPUTED_VALUE"""),"Influencers who had successful careers")</f>
        <v>Influencers who had successful careers</v>
      </c>
      <c r="F1431" s="1" t="str">
        <f>IFERROR(__xludf.DUMMYFUNCTION("""COMPUTED_VALUE"""),"Yes, I will earn and do that")</f>
        <v>Yes, I will earn and do that</v>
      </c>
      <c r="G1431" s="1" t="str">
        <f>IFERROR(__xludf.DUMMYFUNCTION("""COMPUTED_VALUE"""),"Will work for 3 years or more")</f>
        <v>Will work for 3 years or more</v>
      </c>
      <c r="H1431" s="1" t="str">
        <f>IFERROR(__xludf.DUMMYFUNCTION("""COMPUTED_VALUE"""),"No")</f>
        <v>No</v>
      </c>
      <c r="I1431" s="1" t="str">
        <f>IFERROR(__xludf.DUMMYFUNCTION("""COMPUTED_VALUE"""),"Will work for them")</f>
        <v>Will work for them</v>
      </c>
      <c r="J1431" s="1">
        <f>IFERROR(__xludf.DUMMYFUNCTION("""COMPUTED_VALUE"""),5.0)</f>
        <v>5</v>
      </c>
      <c r="K1431" s="1" t="str">
        <f>IFERROR(__xludf.DUMMYFUNCTION("""COMPUTED_VALUE"""),"Every Day Office Environment")</f>
        <v>Every Day Office Environment</v>
      </c>
      <c r="L14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31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431" s="1" t="str">
        <f>IFERROR(__xludf.DUMMYFUNCTION("""COMPUTED_VALUE"""),"Manager who sets goal and helps me achieve it")</f>
        <v>Manager who sets goal and helps me achieve it</v>
      </c>
      <c r="P1431" s="1" t="str">
        <f>IFERROR(__xludf.DUMMYFUNCTION("""COMPUTED_VALUE"""),"Work alone, Work with 5 to 6 people in my team, Work with 7 to 10 or more people in my team")</f>
        <v>Work alone, Work with 5 to 6 people in my team, Work with 7 to 10 or more people in my team</v>
      </c>
      <c r="Q1431" s="1" t="str">
        <f>IFERROR(__xludf.DUMMYFUNCTION("""COMPUTED_VALUE"""),"Yes")</f>
        <v>Yes</v>
      </c>
      <c r="R1431" s="1" t="str">
        <f>IFERROR(__xludf.DUMMYFUNCTION("""COMPUTED_VALUE"""),"This will be hard to do, but if it is the right company I would try")</f>
        <v>This will be hard to do, but if it is the right company I would try</v>
      </c>
      <c r="S1431" s="1"/>
    </row>
    <row r="1432">
      <c r="A1432" s="2">
        <f>IFERROR(__xludf.DUMMYFUNCTION("""COMPUTED_VALUE"""),45044.94090288194)</f>
        <v>45044.9409</v>
      </c>
      <c r="B1432" s="1" t="str">
        <f>IFERROR(__xludf.DUMMYFUNCTION("""COMPUTED_VALUE"""),"India")</f>
        <v>India</v>
      </c>
      <c r="C1432" s="1">
        <f>IFERROR(__xludf.DUMMYFUNCTION("""COMPUTED_VALUE"""),411007.0)</f>
        <v>411007</v>
      </c>
      <c r="D1432" s="1" t="str">
        <f>IFERROR(__xludf.DUMMYFUNCTION("""COMPUTED_VALUE"""),"Male")</f>
        <v>Male</v>
      </c>
      <c r="E1432" s="1" t="str">
        <f>IFERROR(__xludf.DUMMYFUNCTION("""COMPUTED_VALUE"""),"My Parents")</f>
        <v>My Parents</v>
      </c>
      <c r="F1432" s="1" t="str">
        <f>IFERROR(__xludf.DUMMYFUNCTION("""COMPUTED_VALUE"""),"Yes, I will earn and do that")</f>
        <v>Yes, I will earn and do that</v>
      </c>
      <c r="G1432" s="1" t="str">
        <f>IFERROR(__xludf.DUMMYFUNCTION("""COMPUTED_VALUE"""),"Will work for 3 years or more")</f>
        <v>Will work for 3 years or more</v>
      </c>
      <c r="H1432" s="1" t="str">
        <f>IFERROR(__xludf.DUMMYFUNCTION("""COMPUTED_VALUE"""),"No")</f>
        <v>No</v>
      </c>
      <c r="I1432" s="1" t="str">
        <f>IFERROR(__xludf.DUMMYFUNCTION("""COMPUTED_VALUE"""),"Will NOT work for them")</f>
        <v>Will NOT work for them</v>
      </c>
      <c r="J1432" s="1">
        <f>IFERROR(__xludf.DUMMYFUNCTION("""COMPUTED_VALUE"""),5.0)</f>
        <v>5</v>
      </c>
      <c r="K1432" s="1" t="str">
        <f>IFERROR(__xludf.DUMMYFUNCTION("""COMPUTED_VALUE"""),"Hybrid Working Environment with more than 15 days a month at office")</f>
        <v>Hybrid Working Environment with more than 15 days a month at office</v>
      </c>
      <c r="L14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32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432" s="1" t="str">
        <f>IFERROR(__xludf.DUMMYFUNCTION("""COMPUTED_VALUE"""),"Manager who sets goal and helps me achieve it")</f>
        <v>Manager who sets goal and helps me achieve it</v>
      </c>
      <c r="P1432" s="1" t="str">
        <f>IFERROR(__xludf.DUMMYFUNCTION("""COMPUTED_VALUE"""),"Work with more than 10 people in my team")</f>
        <v>Work with more than 10 people in my team</v>
      </c>
      <c r="Q1432" s="1" t="str">
        <f>IFERROR(__xludf.DUMMYFUNCTION("""COMPUTED_VALUE"""),"Yes, I Understand this is gonna happen everywhere")</f>
        <v>Yes, I Understand this is gonna happen everywhere</v>
      </c>
      <c r="R1432" s="1" t="str">
        <f>IFERROR(__xludf.DUMMYFUNCTION("""COMPUTED_VALUE"""),"No way")</f>
        <v>No way</v>
      </c>
      <c r="S1432" s="1"/>
    </row>
    <row r="1433">
      <c r="A1433" s="2">
        <f>IFERROR(__xludf.DUMMYFUNCTION("""COMPUTED_VALUE"""),45044.94232574074)</f>
        <v>45044.94233</v>
      </c>
      <c r="B1433" s="1" t="str">
        <f>IFERROR(__xludf.DUMMYFUNCTION("""COMPUTED_VALUE"""),"India")</f>
        <v>India</v>
      </c>
      <c r="C1433" s="1">
        <f>IFERROR(__xludf.DUMMYFUNCTION("""COMPUTED_VALUE"""),606603.0)</f>
        <v>606603</v>
      </c>
      <c r="D1433" s="1" t="str">
        <f>IFERROR(__xludf.DUMMYFUNCTION("""COMPUTED_VALUE"""),"Female")</f>
        <v>Female</v>
      </c>
      <c r="E1433" s="1" t="str">
        <f>IFERROR(__xludf.DUMMYFUNCTION("""COMPUTED_VALUE"""),"People who have changed the world for better")</f>
        <v>People who have changed the world for better</v>
      </c>
      <c r="F1433" s="1" t="str">
        <f>IFERROR(__xludf.DUMMYFUNCTION("""COMPUTED_VALUE"""),"No I would not be pursuing Higher Education outside of India")</f>
        <v>No I would not be pursuing Higher Education outside of India</v>
      </c>
      <c r="G1433" s="1" t="str">
        <f>IFERROR(__xludf.DUMMYFUNCTION("""COMPUTED_VALUE"""),"This will be hard to do, but if it is the right company I would try")</f>
        <v>This will be hard to do, but if it is the right company I would try</v>
      </c>
      <c r="H1433" s="1" t="str">
        <f>IFERROR(__xludf.DUMMYFUNCTION("""COMPUTED_VALUE"""),"No")</f>
        <v>No</v>
      </c>
      <c r="I1433" s="1" t="str">
        <f>IFERROR(__xludf.DUMMYFUNCTION("""COMPUTED_VALUE"""),"Will NOT work for them")</f>
        <v>Will NOT work for them</v>
      </c>
      <c r="J1433" s="1">
        <f>IFERROR(__xludf.DUMMYFUNCTION("""COMPUTED_VALUE"""),6.0)</f>
        <v>6</v>
      </c>
      <c r="K1433" s="1" t="str">
        <f>IFERROR(__xludf.DUMMYFUNCTION("""COMPUTED_VALUE"""),"Every Day Office Environment")</f>
        <v>Every Day Office Environment</v>
      </c>
      <c r="L14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433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433" s="1" t="str">
        <f>IFERROR(__xludf.DUMMYFUNCTION("""COMPUTED_VALUE"""),"Manager who explains what is expected, sets a goal and helps achieve it")</f>
        <v>Manager who explains what is expected, sets a goal and helps achieve it</v>
      </c>
      <c r="P1433" s="1" t="str">
        <f>IFERROR(__xludf.DUMMYFUNCTION("""COMPUTED_VALUE"""),"Work with more than 10 people in my team")</f>
        <v>Work with more than 10 people in my team</v>
      </c>
      <c r="Q1433" s="1" t="str">
        <f>IFERROR(__xludf.DUMMYFUNCTION("""COMPUTED_VALUE"""),"I have NO other choice")</f>
        <v>I have NO other choice</v>
      </c>
      <c r="R1433" s="1" t="str">
        <f>IFERROR(__xludf.DUMMYFUNCTION("""COMPUTED_VALUE"""),"This will be hard to do, but if it is the right company I would try")</f>
        <v>This will be hard to do, but if it is the right company I would try</v>
      </c>
      <c r="S1433" s="1"/>
    </row>
    <row r="1434">
      <c r="A1434" s="2">
        <f>IFERROR(__xludf.DUMMYFUNCTION("""COMPUTED_VALUE"""),45044.94375009259)</f>
        <v>45044.94375</v>
      </c>
      <c r="B1434" s="1" t="str">
        <f>IFERROR(__xludf.DUMMYFUNCTION("""COMPUTED_VALUE"""),"India")</f>
        <v>India</v>
      </c>
      <c r="C1434" s="1">
        <f>IFERROR(__xludf.DUMMYFUNCTION("""COMPUTED_VALUE"""),500072.0)</f>
        <v>500072</v>
      </c>
      <c r="D1434" s="1" t="str">
        <f>IFERROR(__xludf.DUMMYFUNCTION("""COMPUTED_VALUE"""),"Female")</f>
        <v>Female</v>
      </c>
      <c r="E1434" s="1" t="str">
        <f>IFERROR(__xludf.DUMMYFUNCTION("""COMPUTED_VALUE"""),"Influencers who had successful careers")</f>
        <v>Influencers who had successful careers</v>
      </c>
      <c r="F1434" s="1" t="str">
        <f>IFERROR(__xludf.DUMMYFUNCTION("""COMPUTED_VALUE"""),"No I would not be pursuing Higher Education outside of India")</f>
        <v>No I would not be pursuing Higher Education outside of India</v>
      </c>
      <c r="G1434" s="1" t="str">
        <f>IFERROR(__xludf.DUMMYFUNCTION("""COMPUTED_VALUE"""),"Will work for 3 years or more")</f>
        <v>Will work for 3 years or more</v>
      </c>
      <c r="H1434" s="1" t="str">
        <f>IFERROR(__xludf.DUMMYFUNCTION("""COMPUTED_VALUE"""),"No")</f>
        <v>No</v>
      </c>
      <c r="I1434" s="1" t="str">
        <f>IFERROR(__xludf.DUMMYFUNCTION("""COMPUTED_VALUE"""),"Will NOT work for them")</f>
        <v>Will NOT work for them</v>
      </c>
      <c r="J1434" s="1">
        <f>IFERROR(__xludf.DUMMYFUNCTION("""COMPUTED_VALUE"""),1.0)</f>
        <v>1</v>
      </c>
      <c r="K1434" s="1" t="str">
        <f>IFERROR(__xludf.DUMMYFUNCTION("""COMPUTED_VALUE"""),"Fully Remote with Options to travel as and when needed")</f>
        <v>Fully Remote with Options to travel as and when needed</v>
      </c>
      <c r="L1434" s="1" t="str">
        <f>IFERROR(__xludf.DUMMYFUNCTION("""COMPUTED_VALUE"""),"Employer who appreciates learning and enables that environment")</f>
        <v>Employer who appreciates learning and enables that environment</v>
      </c>
      <c r="M143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3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434" s="1" t="str">
        <f>IFERROR(__xludf.DUMMYFUNCTION("""COMPUTED_VALUE"""),"Manager who explains what is expected, sets a goal and helps achieve it")</f>
        <v>Manager who explains what is expected, sets a goal and helps achieve it</v>
      </c>
      <c r="P1434" s="1" t="str">
        <f>IFERROR(__xludf.DUMMYFUNCTION("""COMPUTED_VALUE"""),"Work with more than 10 people in my team")</f>
        <v>Work with more than 10 people in my team</v>
      </c>
      <c r="Q1434" s="1" t="str">
        <f>IFERROR(__xludf.DUMMYFUNCTION("""COMPUTED_VALUE"""),"Yes, I Understand this is gonna happen everywhere")</f>
        <v>Yes, I Understand this is gonna happen everywhere</v>
      </c>
      <c r="R1434" s="1" t="str">
        <f>IFERROR(__xludf.DUMMYFUNCTION("""COMPUTED_VALUE"""),"Will work for 7 years or more")</f>
        <v>Will work for 7 years or more</v>
      </c>
      <c r="S1434" s="1"/>
    </row>
    <row r="1435">
      <c r="A1435" s="2">
        <f>IFERROR(__xludf.DUMMYFUNCTION("""COMPUTED_VALUE"""),45044.94492751158)</f>
        <v>45044.94493</v>
      </c>
      <c r="B1435" s="1" t="str">
        <f>IFERROR(__xludf.DUMMYFUNCTION("""COMPUTED_VALUE"""),"India")</f>
        <v>India</v>
      </c>
      <c r="C1435" s="1">
        <f>IFERROR(__xludf.DUMMYFUNCTION("""COMPUTED_VALUE"""),411044.0)</f>
        <v>411044</v>
      </c>
      <c r="D1435" s="1" t="str">
        <f>IFERROR(__xludf.DUMMYFUNCTION("""COMPUTED_VALUE"""),"Female")</f>
        <v>Female</v>
      </c>
      <c r="E1435" s="1" t="str">
        <f>IFERROR(__xludf.DUMMYFUNCTION("""COMPUTED_VALUE"""),"My Parents")</f>
        <v>My Parents</v>
      </c>
      <c r="F1435" s="1" t="str">
        <f>IFERROR(__xludf.DUMMYFUNCTION("""COMPUTED_VALUE"""),"No, But if someone could bare the cost I will")</f>
        <v>No, But if someone could bare the cost I will</v>
      </c>
      <c r="G1435" s="1" t="str">
        <f>IFERROR(__xludf.DUMMYFUNCTION("""COMPUTED_VALUE"""),"Will work for 3 years or more")</f>
        <v>Will work for 3 years or more</v>
      </c>
      <c r="H1435" s="1" t="str">
        <f>IFERROR(__xludf.DUMMYFUNCTION("""COMPUTED_VALUE"""),"No")</f>
        <v>No</v>
      </c>
      <c r="I1435" s="1" t="str">
        <f>IFERROR(__xludf.DUMMYFUNCTION("""COMPUTED_VALUE"""),"Will NOT work for them")</f>
        <v>Will NOT work for them</v>
      </c>
      <c r="J1435" s="1">
        <f>IFERROR(__xludf.DUMMYFUNCTION("""COMPUTED_VALUE"""),2.0)</f>
        <v>2</v>
      </c>
      <c r="K1435" s="1" t="str">
        <f>IFERROR(__xludf.DUMMYFUNCTION("""COMPUTED_VALUE"""),"Fully Remote with Options to travel as and when needed")</f>
        <v>Fully Remote with Options to travel as and when needed</v>
      </c>
      <c r="L1435" s="1" t="str">
        <f>IFERROR(__xludf.DUMMYFUNCTION("""COMPUTED_VALUE"""),"Employer who appreciates learning and enables that environment")</f>
        <v>Employer who appreciates learning and enables that environment</v>
      </c>
      <c r="M14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35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1435" s="1" t="str">
        <f>IFERROR(__xludf.DUMMYFUNCTION("""COMPUTED_VALUE"""),"Manager who explains what is expected, sets a goal and helps achieve it")</f>
        <v>Manager who explains what is expected, sets a goal and helps achieve it</v>
      </c>
      <c r="P1435" s="1" t="str">
        <f>IFERROR(__xludf.DUMMYFUNCTION("""COMPUTED_VALUE"""),"Work with 2 to 3 people in my team")</f>
        <v>Work with 2 to 3 people in my team</v>
      </c>
      <c r="Q1435" s="1" t="str">
        <f>IFERROR(__xludf.DUMMYFUNCTION("""COMPUTED_VALUE"""),"Yes, I Understand this is gonna happen everywhere")</f>
        <v>Yes, I Understand this is gonna happen everywhere</v>
      </c>
      <c r="R1435" s="1" t="str">
        <f>IFERROR(__xludf.DUMMYFUNCTION("""COMPUTED_VALUE"""),"This will be hard to do, but if it is the right company I would try")</f>
        <v>This will be hard to do, but if it is the right company I would try</v>
      </c>
      <c r="S1435" s="1"/>
    </row>
    <row r="1436">
      <c r="A1436" s="2">
        <f>IFERROR(__xludf.DUMMYFUNCTION("""COMPUTED_VALUE"""),45044.94649311343)</f>
        <v>45044.94649</v>
      </c>
      <c r="B1436" s="1" t="str">
        <f>IFERROR(__xludf.DUMMYFUNCTION("""COMPUTED_VALUE"""),"India")</f>
        <v>India</v>
      </c>
      <c r="C1436" s="1">
        <f>IFERROR(__xludf.DUMMYFUNCTION("""COMPUTED_VALUE"""),560075.0)</f>
        <v>560075</v>
      </c>
      <c r="D1436" s="1" t="str">
        <f>IFERROR(__xludf.DUMMYFUNCTION("""COMPUTED_VALUE"""),"Male")</f>
        <v>Male</v>
      </c>
      <c r="E1436" s="1" t="str">
        <f>IFERROR(__xludf.DUMMYFUNCTION("""COMPUTED_VALUE"""),"People who have changed the world for better")</f>
        <v>People who have changed the world for better</v>
      </c>
      <c r="F1436" s="1" t="str">
        <f>IFERROR(__xludf.DUMMYFUNCTION("""COMPUTED_VALUE"""),"No I would not be pursuing Higher Education outside of India")</f>
        <v>No I would not be pursuing Higher Education outside of India</v>
      </c>
      <c r="G1436" s="1" t="str">
        <f>IFERROR(__xludf.DUMMYFUNCTION("""COMPUTED_VALUE"""),"Will work for 3 years or more")</f>
        <v>Will work for 3 years or more</v>
      </c>
      <c r="H1436" s="1" t="str">
        <f>IFERROR(__xludf.DUMMYFUNCTION("""COMPUTED_VALUE"""),"No")</f>
        <v>No</v>
      </c>
      <c r="I1436" s="1" t="str">
        <f>IFERROR(__xludf.DUMMYFUNCTION("""COMPUTED_VALUE"""),"Will NOT work for them")</f>
        <v>Will NOT work for them</v>
      </c>
      <c r="J1436" s="1">
        <f>IFERROR(__xludf.DUMMYFUNCTION("""COMPUTED_VALUE"""),7.0)</f>
        <v>7</v>
      </c>
      <c r="K1436" s="1" t="str">
        <f>IFERROR(__xludf.DUMMYFUNCTION("""COMPUTED_VALUE"""),"Hybrid Working Environment with more than 15 days a month at office")</f>
        <v>Hybrid Working Environment with more than 15 days a month at office</v>
      </c>
      <c r="L1436" s="1" t="str">
        <f>IFERROR(__xludf.DUMMYFUNCTION("""COMPUTED_VALUE"""),"Employer who appreciates learning and enables that environment")</f>
        <v>Employer who appreciates learning and enables that environment</v>
      </c>
      <c r="M143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3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436" s="1" t="str">
        <f>IFERROR(__xludf.DUMMYFUNCTION("""COMPUTED_VALUE"""),"Manager who sets goal and helps me achieve it")</f>
        <v>Manager who sets goal and helps me achieve it</v>
      </c>
      <c r="P1436" s="1" t="str">
        <f>IFERROR(__xludf.DUMMYFUNCTION("""COMPUTED_VALUE"""),"Work with 5 to 6 people in my team")</f>
        <v>Work with 5 to 6 people in my team</v>
      </c>
      <c r="Q1436" s="1" t="str">
        <f>IFERROR(__xludf.DUMMYFUNCTION("""COMPUTED_VALUE"""),"Yes, I Understand this is gonna happen everywhere")</f>
        <v>Yes, I Understand this is gonna happen everywhere</v>
      </c>
      <c r="R1436" s="1" t="str">
        <f>IFERROR(__xludf.DUMMYFUNCTION("""COMPUTED_VALUE"""),"No way")</f>
        <v>No way</v>
      </c>
      <c r="S1436" s="1"/>
    </row>
    <row r="1437">
      <c r="A1437" s="2">
        <f>IFERROR(__xludf.DUMMYFUNCTION("""COMPUTED_VALUE"""),45044.947349780094)</f>
        <v>45044.94735</v>
      </c>
      <c r="B1437" s="1" t="str">
        <f>IFERROR(__xludf.DUMMYFUNCTION("""COMPUTED_VALUE"""),"India")</f>
        <v>India</v>
      </c>
      <c r="C1437" s="1">
        <f>IFERROR(__xludf.DUMMYFUNCTION("""COMPUTED_VALUE"""),411014.0)</f>
        <v>411014</v>
      </c>
      <c r="D1437" s="1" t="str">
        <f>IFERROR(__xludf.DUMMYFUNCTION("""COMPUTED_VALUE"""),"Female")</f>
        <v>Female</v>
      </c>
      <c r="E1437" s="1" t="str">
        <f>IFERROR(__xludf.DUMMYFUNCTION("""COMPUTED_VALUE"""),"My Parents")</f>
        <v>My Parents</v>
      </c>
      <c r="F1437" s="1" t="str">
        <f>IFERROR(__xludf.DUMMYFUNCTION("""COMPUTED_VALUE"""),"No I would not be pursuing Higher Education outside of India")</f>
        <v>No I would not be pursuing Higher Education outside of India</v>
      </c>
      <c r="G1437" s="1" t="str">
        <f>IFERROR(__xludf.DUMMYFUNCTION("""COMPUTED_VALUE"""),"This will be hard to do, but if it is the right company I would try")</f>
        <v>This will be hard to do, but if it is the right company I would try</v>
      </c>
      <c r="H1437" s="1" t="str">
        <f>IFERROR(__xludf.DUMMYFUNCTION("""COMPUTED_VALUE"""),"No")</f>
        <v>No</v>
      </c>
      <c r="I1437" s="1" t="str">
        <f>IFERROR(__xludf.DUMMYFUNCTION("""COMPUTED_VALUE"""),"Will NOT work for them")</f>
        <v>Will NOT work for them</v>
      </c>
      <c r="J1437" s="1">
        <f>IFERROR(__xludf.DUMMYFUNCTION("""COMPUTED_VALUE"""),8.0)</f>
        <v>8</v>
      </c>
      <c r="K1437" s="1" t="str">
        <f>IFERROR(__xludf.DUMMYFUNCTION("""COMPUTED_VALUE"""),"Every Day Office Environment")</f>
        <v>Every Day Office Environment</v>
      </c>
      <c r="L1437" s="1" t="str">
        <f>IFERROR(__xludf.DUMMYFUNCTION("""COMPUTED_VALUE"""),"Employer who appreciates learning and enables that environment")</f>
        <v>Employer who appreciates learning and enables that environment</v>
      </c>
      <c r="M143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37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1437" s="1" t="str">
        <f>IFERROR(__xludf.DUMMYFUNCTION("""COMPUTED_VALUE"""),"Manager who clearly describes what she/he needs")</f>
        <v>Manager who clearly describes what she/he needs</v>
      </c>
      <c r="P1437" s="1" t="str">
        <f>IFERROR(__xludf.DUMMYFUNCTION("""COMPUTED_VALUE"""),"Work alone, Work with 5 to 6 people in my team")</f>
        <v>Work alone, Work with 5 to 6 people in my team</v>
      </c>
      <c r="Q1437" s="1" t="str">
        <f>IFERROR(__xludf.DUMMYFUNCTION("""COMPUTED_VALUE"""),"Yes, I Understand this is gonna happen everywhere")</f>
        <v>Yes, I Understand this is gonna happen everywhere</v>
      </c>
      <c r="R1437" s="1" t="str">
        <f>IFERROR(__xludf.DUMMYFUNCTION("""COMPUTED_VALUE"""),"This will be hard to do, but if it is the right company I would try")</f>
        <v>This will be hard to do, but if it is the right company I would try</v>
      </c>
      <c r="S1437" s="1"/>
    </row>
    <row r="1438">
      <c r="A1438" s="2">
        <f>IFERROR(__xludf.DUMMYFUNCTION("""COMPUTED_VALUE"""),45044.95217689815)</f>
        <v>45044.95218</v>
      </c>
      <c r="B1438" s="1" t="str">
        <f>IFERROR(__xludf.DUMMYFUNCTION("""COMPUTED_VALUE"""),"India")</f>
        <v>India</v>
      </c>
      <c r="C1438" s="1">
        <f>IFERROR(__xludf.DUMMYFUNCTION("""COMPUTED_VALUE"""),92.0)</f>
        <v>92</v>
      </c>
      <c r="D1438" s="1" t="str">
        <f>IFERROR(__xludf.DUMMYFUNCTION("""COMPUTED_VALUE"""),"Female")</f>
        <v>Female</v>
      </c>
      <c r="E1438" s="1" t="str">
        <f>IFERROR(__xludf.DUMMYFUNCTION("""COMPUTED_VALUE"""),"Influencers who had successful careers")</f>
        <v>Influencers who had successful careers</v>
      </c>
      <c r="F1438" s="1" t="str">
        <f>IFERROR(__xludf.DUMMYFUNCTION("""COMPUTED_VALUE"""),"Yes, I will earn and do that")</f>
        <v>Yes, I will earn and do that</v>
      </c>
      <c r="G1438" s="1" t="str">
        <f>IFERROR(__xludf.DUMMYFUNCTION("""COMPUTED_VALUE"""),"This will be hard to do, but if it is the right company I would try")</f>
        <v>This will be hard to do, but if it is the right company I would try</v>
      </c>
      <c r="H1438" s="1" t="str">
        <f>IFERROR(__xludf.DUMMYFUNCTION("""COMPUTED_VALUE"""),"No")</f>
        <v>No</v>
      </c>
      <c r="I1438" s="1" t="str">
        <f>IFERROR(__xludf.DUMMYFUNCTION("""COMPUTED_VALUE"""),"Will NOT work for them")</f>
        <v>Will NOT work for them</v>
      </c>
      <c r="J1438" s="1">
        <f>IFERROR(__xludf.DUMMYFUNCTION("""COMPUTED_VALUE"""),8.0)</f>
        <v>8</v>
      </c>
      <c r="K1438" s="1" t="str">
        <f>IFERROR(__xludf.DUMMYFUNCTION("""COMPUTED_VALUE"""),"Hybrid Working Environment with more than 15 days a month at office")</f>
        <v>Hybrid Working Environment with more than 15 days a month at office</v>
      </c>
      <c r="L14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38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1438" s="1" t="str">
        <f>IFERROR(__xludf.DUMMYFUNCTION("""COMPUTED_VALUE"""),"Manager who explains what is expected, sets a goal and helps achieve it")</f>
        <v>Manager who explains what is expected, sets a goal and helps achieve it</v>
      </c>
      <c r="P1438" s="1" t="str">
        <f>IFERROR(__xludf.DUMMYFUNCTION("""COMPUTED_VALUE"""),"Work with 5 to 6 people in my team")</f>
        <v>Work with 5 to 6 people in my team</v>
      </c>
      <c r="Q1438" s="1" t="str">
        <f>IFERROR(__xludf.DUMMYFUNCTION("""COMPUTED_VALUE"""),"I have NO other choice")</f>
        <v>I have NO other choice</v>
      </c>
      <c r="R1438" s="1" t="str">
        <f>IFERROR(__xludf.DUMMYFUNCTION("""COMPUTED_VALUE"""),"This will be hard to do, but if it is the right company I would try")</f>
        <v>This will be hard to do, but if it is the right company I would try</v>
      </c>
      <c r="S1438" s="1"/>
    </row>
    <row r="1439">
      <c r="A1439" s="2">
        <f>IFERROR(__xludf.DUMMYFUNCTION("""COMPUTED_VALUE"""),45044.960822673616)</f>
        <v>45044.96082</v>
      </c>
      <c r="B1439" s="1" t="str">
        <f>IFERROR(__xludf.DUMMYFUNCTION("""COMPUTED_VALUE"""),"India")</f>
        <v>India</v>
      </c>
      <c r="C1439" s="1">
        <f>IFERROR(__xludf.DUMMYFUNCTION("""COMPUTED_VALUE"""),765022.0)</f>
        <v>765022</v>
      </c>
      <c r="D1439" s="1" t="str">
        <f>IFERROR(__xludf.DUMMYFUNCTION("""COMPUTED_VALUE"""),"Female")</f>
        <v>Female</v>
      </c>
      <c r="E1439" s="1" t="str">
        <f>IFERROR(__xludf.DUMMYFUNCTION("""COMPUTED_VALUE"""),"My Parents")</f>
        <v>My Parents</v>
      </c>
      <c r="F1439" s="1" t="str">
        <f>IFERROR(__xludf.DUMMYFUNCTION("""COMPUTED_VALUE"""),"Yes, I will earn and do that")</f>
        <v>Yes, I will earn and do that</v>
      </c>
      <c r="G1439" s="1" t="str">
        <f>IFERROR(__xludf.DUMMYFUNCTION("""COMPUTED_VALUE"""),"Will work for 3 years or more")</f>
        <v>Will work for 3 years or more</v>
      </c>
      <c r="H1439" s="1" t="str">
        <f>IFERROR(__xludf.DUMMYFUNCTION("""COMPUTED_VALUE"""),"No")</f>
        <v>No</v>
      </c>
      <c r="I1439" s="1" t="str">
        <f>IFERROR(__xludf.DUMMYFUNCTION("""COMPUTED_VALUE"""),"Will NOT work for them")</f>
        <v>Will NOT work for them</v>
      </c>
      <c r="J1439" s="1">
        <f>IFERROR(__xludf.DUMMYFUNCTION("""COMPUTED_VALUE"""),1.0)</f>
        <v>1</v>
      </c>
      <c r="K1439" s="1" t="str">
        <f>IFERROR(__xludf.DUMMYFUNCTION("""COMPUTED_VALUE"""),"Hybrid Working Environment with more than 15 days a month at office")</f>
        <v>Hybrid Working Environment with more than 15 days a month at office</v>
      </c>
      <c r="L1439" s="1" t="str">
        <f>IFERROR(__xludf.DUMMYFUNCTION("""COMPUTED_VALUE"""),"Employer who appreciates learning and enables that environment")</f>
        <v>Employer who appreciates learning and enables that environment</v>
      </c>
      <c r="M143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39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439" s="1" t="str">
        <f>IFERROR(__xludf.DUMMYFUNCTION("""COMPUTED_VALUE"""),"Manager who explains what is expected, sets a goal and helps achieve it")</f>
        <v>Manager who explains what is expected, sets a goal and helps achieve it</v>
      </c>
      <c r="P1439" s="1" t="str">
        <f>IFERROR(__xludf.DUMMYFUNCTION("""COMPUTED_VALUE"""),"Work with more than 10 people in my team")</f>
        <v>Work with more than 10 people in my team</v>
      </c>
      <c r="Q1439" s="1" t="str">
        <f>IFERROR(__xludf.DUMMYFUNCTION("""COMPUTED_VALUE"""),"Yes, I Understand this is gonna happen everywhere")</f>
        <v>Yes, I Understand this is gonna happen everywhere</v>
      </c>
      <c r="R1439" s="1" t="str">
        <f>IFERROR(__xludf.DUMMYFUNCTION("""COMPUTED_VALUE"""),"This will be hard to do, but if it is the right company I would try")</f>
        <v>This will be hard to do, but if it is the right company I would try</v>
      </c>
      <c r="S1439" s="1"/>
    </row>
    <row r="1440">
      <c r="A1440" s="2">
        <f>IFERROR(__xludf.DUMMYFUNCTION("""COMPUTED_VALUE"""),45044.96446304398)</f>
        <v>45044.96446</v>
      </c>
      <c r="B1440" s="1" t="str">
        <f>IFERROR(__xludf.DUMMYFUNCTION("""COMPUTED_VALUE"""),"India")</f>
        <v>India</v>
      </c>
      <c r="C1440" s="1">
        <f>IFERROR(__xludf.DUMMYFUNCTION("""COMPUTED_VALUE"""),530051.0)</f>
        <v>530051</v>
      </c>
      <c r="D1440" s="1" t="str">
        <f>IFERROR(__xludf.DUMMYFUNCTION("""COMPUTED_VALUE"""),"Female")</f>
        <v>Female</v>
      </c>
      <c r="E1440" s="1" t="str">
        <f>IFERROR(__xludf.DUMMYFUNCTION("""COMPUTED_VALUE"""),"People who have changed the world for better")</f>
        <v>People who have changed the world for better</v>
      </c>
      <c r="F1440" s="1" t="str">
        <f>IFERROR(__xludf.DUMMYFUNCTION("""COMPUTED_VALUE"""),"Yes, I will earn and do that")</f>
        <v>Yes, I will earn and do that</v>
      </c>
      <c r="G1440" s="1" t="str">
        <f>IFERROR(__xludf.DUMMYFUNCTION("""COMPUTED_VALUE"""),"Will work for 3 years or more")</f>
        <v>Will work for 3 years or more</v>
      </c>
      <c r="H1440" s="1" t="str">
        <f>IFERROR(__xludf.DUMMYFUNCTION("""COMPUTED_VALUE"""),"No")</f>
        <v>No</v>
      </c>
      <c r="I1440" s="1" t="str">
        <f>IFERROR(__xludf.DUMMYFUNCTION("""COMPUTED_VALUE"""),"Will NOT work for them")</f>
        <v>Will NOT work for them</v>
      </c>
      <c r="J1440" s="1">
        <f>IFERROR(__xludf.DUMMYFUNCTION("""COMPUTED_VALUE"""),5.0)</f>
        <v>5</v>
      </c>
      <c r="K1440" s="1" t="str">
        <f>IFERROR(__xludf.DUMMYFUNCTION("""COMPUTED_VALUE"""),"Hybrid Working Environment with more than 15 days a month at office")</f>
        <v>Hybrid Working Environment with more than 15 days a month at office</v>
      </c>
      <c r="L14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0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440" s="1" t="str">
        <f>IFERROR(__xludf.DUMMYFUNCTION("""COMPUTED_VALUE"""),"Teaching in any of the institutes/colleges/online or offline, Build and develop a Team, I Want to sell things/Sales, An Artificial Intelligence Specialist / Talking to Robots")</f>
        <v>Teaching in any of the institutes/colleges/online or offline, Build and develop a Team, I Want to sell things/Sales, An Artificial Intelligence Specialist / Talking to Robots</v>
      </c>
      <c r="O1440" s="1" t="str">
        <f>IFERROR(__xludf.DUMMYFUNCTION("""COMPUTED_VALUE"""),"Manager who sets goal and helps me achieve it")</f>
        <v>Manager who sets goal and helps me achieve it</v>
      </c>
      <c r="P1440" s="1" t="str">
        <f>IFERROR(__xludf.DUMMYFUNCTION("""COMPUTED_VALUE"""),"Work with 5 to 6 people in my team")</f>
        <v>Work with 5 to 6 people in my team</v>
      </c>
      <c r="Q1440" s="1" t="str">
        <f>IFERROR(__xludf.DUMMYFUNCTION("""COMPUTED_VALUE"""),"No")</f>
        <v>No</v>
      </c>
      <c r="R1440" s="1" t="str">
        <f>IFERROR(__xludf.DUMMYFUNCTION("""COMPUTED_VALUE"""),"This will be hard to do, but if it is the right company I would try")</f>
        <v>This will be hard to do, but if it is the right company I would try</v>
      </c>
      <c r="S1440" s="1"/>
    </row>
    <row r="1441">
      <c r="A1441" s="2">
        <f>IFERROR(__xludf.DUMMYFUNCTION("""COMPUTED_VALUE"""),45044.965017511575)</f>
        <v>45044.96502</v>
      </c>
      <c r="B1441" s="1" t="str">
        <f>IFERROR(__xludf.DUMMYFUNCTION("""COMPUTED_VALUE"""),"India")</f>
        <v>India</v>
      </c>
      <c r="C1441" s="1">
        <f>IFERROR(__xludf.DUMMYFUNCTION("""COMPUTED_VALUE"""),560067.0)</f>
        <v>560067</v>
      </c>
      <c r="D1441" s="1" t="str">
        <f>IFERROR(__xludf.DUMMYFUNCTION("""COMPUTED_VALUE"""),"Male")</f>
        <v>Male</v>
      </c>
      <c r="E1441" s="1" t="str">
        <f>IFERROR(__xludf.DUMMYFUNCTION("""COMPUTED_VALUE"""),"People from my circle, but not family members")</f>
        <v>People from my circle, but not family members</v>
      </c>
      <c r="F1441" s="1" t="str">
        <f>IFERROR(__xludf.DUMMYFUNCTION("""COMPUTED_VALUE"""),"No, But if someone could bare the cost I will")</f>
        <v>No, But if someone could bare the cost I will</v>
      </c>
      <c r="G1441" s="1" t="str">
        <f>IFERROR(__xludf.DUMMYFUNCTION("""COMPUTED_VALUE"""),"Will work for 3 years or more")</f>
        <v>Will work for 3 years or more</v>
      </c>
      <c r="H1441" s="1" t="str">
        <f>IFERROR(__xludf.DUMMYFUNCTION("""COMPUTED_VALUE"""),"No")</f>
        <v>No</v>
      </c>
      <c r="I1441" s="1" t="str">
        <f>IFERROR(__xludf.DUMMYFUNCTION("""COMPUTED_VALUE"""),"Will NOT work for them")</f>
        <v>Will NOT work for them</v>
      </c>
      <c r="J1441" s="1">
        <f>IFERROR(__xludf.DUMMYFUNCTION("""COMPUTED_VALUE"""),1.0)</f>
        <v>1</v>
      </c>
      <c r="K1441" s="1" t="str">
        <f>IFERROR(__xludf.DUMMYFUNCTION("""COMPUTED_VALUE"""),"Fully Remote with Options to travel as and when needed")</f>
        <v>Fully Remote with Options to travel as and when needed</v>
      </c>
      <c r="L14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4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441" s="1" t="str">
        <f>IFERROR(__xludf.DUMMYFUNCTION("""COMPUTED_VALUE"""),"Manager who explains what is expected, sets a goal and helps achieve it")</f>
        <v>Manager who explains what is expected, sets a goal and helps achieve it</v>
      </c>
      <c r="P1441" s="1" t="str">
        <f>IFERROR(__xludf.DUMMYFUNCTION("""COMPUTED_VALUE"""),"Work with more than 10 people in my team")</f>
        <v>Work with more than 10 people in my team</v>
      </c>
      <c r="Q1441" s="1" t="str">
        <f>IFERROR(__xludf.DUMMYFUNCTION("""COMPUTED_VALUE"""),"Yes, I Understand this is gonna happen everywhere")</f>
        <v>Yes, I Understand this is gonna happen everywhere</v>
      </c>
      <c r="R1441" s="1" t="str">
        <f>IFERROR(__xludf.DUMMYFUNCTION("""COMPUTED_VALUE"""),"Will work for 7 years or more")</f>
        <v>Will work for 7 years or more</v>
      </c>
      <c r="S1441" s="1"/>
    </row>
    <row r="1442">
      <c r="A1442" s="2">
        <f>IFERROR(__xludf.DUMMYFUNCTION("""COMPUTED_VALUE"""),45044.96845450232)</f>
        <v>45044.96845</v>
      </c>
      <c r="B1442" s="1" t="str">
        <f>IFERROR(__xludf.DUMMYFUNCTION("""COMPUTED_VALUE"""),"India")</f>
        <v>India</v>
      </c>
      <c r="C1442" s="1">
        <f>IFERROR(__xludf.DUMMYFUNCTION("""COMPUTED_VALUE"""),600015.0)</f>
        <v>600015</v>
      </c>
      <c r="D1442" s="1" t="str">
        <f>IFERROR(__xludf.DUMMYFUNCTION("""COMPUTED_VALUE"""),"Female")</f>
        <v>Female</v>
      </c>
      <c r="E1442" s="1" t="str">
        <f>IFERROR(__xludf.DUMMYFUNCTION("""COMPUTED_VALUE"""),"People who have changed the world for better")</f>
        <v>People who have changed the world for better</v>
      </c>
      <c r="F1442" s="1" t="str">
        <f>IFERROR(__xludf.DUMMYFUNCTION("""COMPUTED_VALUE"""),"Yes, I will earn and do that")</f>
        <v>Yes, I will earn and do that</v>
      </c>
      <c r="G1442" s="1" t="str">
        <f>IFERROR(__xludf.DUMMYFUNCTION("""COMPUTED_VALUE"""),"This will be hard to do, but if it is the right company I would try")</f>
        <v>This will be hard to do, but if it is the right company I would try</v>
      </c>
      <c r="H1442" s="1" t="str">
        <f>IFERROR(__xludf.DUMMYFUNCTION("""COMPUTED_VALUE"""),"No")</f>
        <v>No</v>
      </c>
      <c r="I1442" s="1" t="str">
        <f>IFERROR(__xludf.DUMMYFUNCTION("""COMPUTED_VALUE"""),"Will NOT work for them")</f>
        <v>Will NOT work for them</v>
      </c>
      <c r="J1442" s="1">
        <f>IFERROR(__xludf.DUMMYFUNCTION("""COMPUTED_VALUE"""),9.0)</f>
        <v>9</v>
      </c>
      <c r="K1442" s="1" t="str">
        <f>IFERROR(__xludf.DUMMYFUNCTION("""COMPUTED_VALUE"""),"Hybrid Working Environment with less than 3 days a month at office")</f>
        <v>Hybrid Working Environment with less than 3 days a month at office</v>
      </c>
      <c r="L1442" s="1" t="str">
        <f>IFERROR(__xludf.DUMMYFUNCTION("""COMPUTED_VALUE"""),"Employer who appreciates learning and enables that environment")</f>
        <v>Employer who appreciates learning and enables that environment</v>
      </c>
      <c r="M144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4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442" s="1" t="str">
        <f>IFERROR(__xludf.DUMMYFUNCTION("""COMPUTED_VALUE"""),"Manager who sets goal and helps me achieve it")</f>
        <v>Manager who sets goal and helps me achieve it</v>
      </c>
      <c r="P144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442" s="1" t="str">
        <f>IFERROR(__xludf.DUMMYFUNCTION("""COMPUTED_VALUE"""),"Yes, I Understand this is gonna happen everywhere")</f>
        <v>Yes, I Understand this is gonna happen everywhere</v>
      </c>
      <c r="R1442" s="1" t="str">
        <f>IFERROR(__xludf.DUMMYFUNCTION("""COMPUTED_VALUE"""),"No way")</f>
        <v>No way</v>
      </c>
      <c r="S1442" s="1"/>
    </row>
    <row r="1443">
      <c r="A1443" s="2">
        <f>IFERROR(__xludf.DUMMYFUNCTION("""COMPUTED_VALUE"""),45044.97645436342)</f>
        <v>45044.97645</v>
      </c>
      <c r="B1443" s="1" t="str">
        <f>IFERROR(__xludf.DUMMYFUNCTION("""COMPUTED_VALUE"""),"India")</f>
        <v>India</v>
      </c>
      <c r="C1443" s="1">
        <f>IFERROR(__xludf.DUMMYFUNCTION("""COMPUTED_VALUE"""),560090.0)</f>
        <v>560090</v>
      </c>
      <c r="D1443" s="1" t="str">
        <f>IFERROR(__xludf.DUMMYFUNCTION("""COMPUTED_VALUE"""),"Male")</f>
        <v>Male</v>
      </c>
      <c r="E1443" s="1" t="str">
        <f>IFERROR(__xludf.DUMMYFUNCTION("""COMPUTED_VALUE"""),"My Parents")</f>
        <v>My Parents</v>
      </c>
      <c r="F1443" s="1" t="str">
        <f>IFERROR(__xludf.DUMMYFUNCTION("""COMPUTED_VALUE"""),"No, But if someone could bare the cost I will")</f>
        <v>No, But if someone could bare the cost I will</v>
      </c>
      <c r="G1443" s="1" t="str">
        <f>IFERROR(__xludf.DUMMYFUNCTION("""COMPUTED_VALUE"""),"No way")</f>
        <v>No way</v>
      </c>
      <c r="H1443" s="1" t="str">
        <f>IFERROR(__xludf.DUMMYFUNCTION("""COMPUTED_VALUE"""),"No")</f>
        <v>No</v>
      </c>
      <c r="I1443" s="1" t="str">
        <f>IFERROR(__xludf.DUMMYFUNCTION("""COMPUTED_VALUE"""),"Will NOT work for them")</f>
        <v>Will NOT work for them</v>
      </c>
      <c r="J1443" s="1">
        <f>IFERROR(__xludf.DUMMYFUNCTION("""COMPUTED_VALUE"""),6.0)</f>
        <v>6</v>
      </c>
      <c r="K1443" s="1" t="str">
        <f>IFERROR(__xludf.DUMMYFUNCTION("""COMPUTED_VALUE"""),"Hybrid Working Environment with more than 15 days a month at office")</f>
        <v>Hybrid Working Environment with more than 15 days a month at office</v>
      </c>
      <c r="L14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43" s="1" t="str">
        <f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1443" s="1" t="str">
        <f>IFERROR(__xludf.DUMMYFUNCTION("""COMPUTED_VALUE"""),"Manager who sets targets and expects me to achieve it")</f>
        <v>Manager who sets targets and expects me to achieve it</v>
      </c>
      <c r="P1443" s="1" t="str">
        <f>IFERROR(__xludf.DUMMYFUNCTION("""COMPUTED_VALUE"""),"Work with 5 to 6 people in my team")</f>
        <v>Work with 5 to 6 people in my team</v>
      </c>
      <c r="Q1443" s="1" t="str">
        <f>IFERROR(__xludf.DUMMYFUNCTION("""COMPUTED_VALUE"""),"Yes, I Understand this is gonna happen everywhere")</f>
        <v>Yes, I Understand this is gonna happen everywhere</v>
      </c>
      <c r="R1443" s="1" t="str">
        <f>IFERROR(__xludf.DUMMYFUNCTION("""COMPUTED_VALUE"""),"Will work for 7 years or more")</f>
        <v>Will work for 7 years or more</v>
      </c>
      <c r="S1443" s="1"/>
    </row>
    <row r="1444">
      <c r="A1444" s="2">
        <f>IFERROR(__xludf.DUMMYFUNCTION("""COMPUTED_VALUE"""),45044.984562893515)</f>
        <v>45044.98456</v>
      </c>
      <c r="B1444" s="1" t="str">
        <f>IFERROR(__xludf.DUMMYFUNCTION("""COMPUTED_VALUE"""),"India")</f>
        <v>India</v>
      </c>
      <c r="C1444" s="1">
        <f>IFERROR(__xludf.DUMMYFUNCTION("""COMPUTED_VALUE"""),410206.0)</f>
        <v>410206</v>
      </c>
      <c r="D1444" s="1" t="str">
        <f>IFERROR(__xludf.DUMMYFUNCTION("""COMPUTED_VALUE"""),"Female")</f>
        <v>Female</v>
      </c>
      <c r="E1444" s="1" t="str">
        <f>IFERROR(__xludf.DUMMYFUNCTION("""COMPUTED_VALUE"""),"Social Media like LinkedIn")</f>
        <v>Social Media like LinkedIn</v>
      </c>
      <c r="F1444" s="1" t="str">
        <f>IFERROR(__xludf.DUMMYFUNCTION("""COMPUTED_VALUE"""),"Yes, I will earn and do that")</f>
        <v>Yes, I will earn and do that</v>
      </c>
      <c r="G1444" s="1" t="str">
        <f>IFERROR(__xludf.DUMMYFUNCTION("""COMPUTED_VALUE"""),"This will be hard to do, but if it is the right company I would try")</f>
        <v>This will be hard to do, but if it is the right company I would try</v>
      </c>
      <c r="H1444" s="1" t="str">
        <f>IFERROR(__xludf.DUMMYFUNCTION("""COMPUTED_VALUE"""),"No")</f>
        <v>No</v>
      </c>
      <c r="I1444" s="1" t="str">
        <f>IFERROR(__xludf.DUMMYFUNCTION("""COMPUTED_VALUE"""),"Will NOT work for them")</f>
        <v>Will NOT work for them</v>
      </c>
      <c r="J1444" s="1">
        <f>IFERROR(__xludf.DUMMYFUNCTION("""COMPUTED_VALUE"""),7.0)</f>
        <v>7</v>
      </c>
      <c r="K1444" s="1" t="str">
        <f>IFERROR(__xludf.DUMMYFUNCTION("""COMPUTED_VALUE"""),"Hybrid Working Environment with more than 15 days a month at office")</f>
        <v>Hybrid Working Environment with more than 15 days a month at office</v>
      </c>
      <c r="L1444" s="1" t="str">
        <f>IFERROR(__xludf.DUMMYFUNCTION("""COMPUTED_VALUE"""),"Employer who appreciates learning and enables that environment")</f>
        <v>Employer who appreciates learning and enables that environment</v>
      </c>
      <c r="M144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44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444" s="1" t="str">
        <f>IFERROR(__xludf.DUMMYFUNCTION("""COMPUTED_VALUE"""),"Manager who explains what is expected, sets a goal and helps achieve it")</f>
        <v>Manager who explains what is expected, sets a goal and helps achieve it</v>
      </c>
      <c r="P1444" s="1" t="str">
        <f>IFERROR(__xludf.DUMMYFUNCTION("""COMPUTED_VALUE"""),"Work with 5 to 6 people in my team")</f>
        <v>Work with 5 to 6 people in my team</v>
      </c>
      <c r="Q1444" s="1" t="str">
        <f>IFERROR(__xludf.DUMMYFUNCTION("""COMPUTED_VALUE"""),"I have NO other choice")</f>
        <v>I have NO other choice</v>
      </c>
      <c r="R1444" s="1" t="str">
        <f>IFERROR(__xludf.DUMMYFUNCTION("""COMPUTED_VALUE"""),"No way")</f>
        <v>No way</v>
      </c>
      <c r="S1444" s="1"/>
    </row>
    <row r="1445">
      <c r="A1445" s="2">
        <f>IFERROR(__xludf.DUMMYFUNCTION("""COMPUTED_VALUE"""),45044.993011493054)</f>
        <v>45044.99301</v>
      </c>
      <c r="B1445" s="1" t="str">
        <f>IFERROR(__xludf.DUMMYFUNCTION("""COMPUTED_VALUE"""),"India")</f>
        <v>India</v>
      </c>
      <c r="C1445" s="1">
        <f>IFERROR(__xludf.DUMMYFUNCTION("""COMPUTED_VALUE"""),562107.0)</f>
        <v>562107</v>
      </c>
      <c r="D1445" s="1" t="str">
        <f>IFERROR(__xludf.DUMMYFUNCTION("""COMPUTED_VALUE"""),"Female")</f>
        <v>Female</v>
      </c>
      <c r="E1445" s="1" t="str">
        <f>IFERROR(__xludf.DUMMYFUNCTION("""COMPUTED_VALUE"""),"People who have changed the world for better")</f>
        <v>People who have changed the world for better</v>
      </c>
      <c r="F1445" s="1" t="str">
        <f>IFERROR(__xludf.DUMMYFUNCTION("""COMPUTED_VALUE"""),"Yes, I will earn and do that")</f>
        <v>Yes, I will earn and do that</v>
      </c>
      <c r="G1445" s="1" t="str">
        <f>IFERROR(__xludf.DUMMYFUNCTION("""COMPUTED_VALUE"""),"This will be hard to do, but if it is the right company I would try")</f>
        <v>This will be hard to do, but if it is the right company I would try</v>
      </c>
      <c r="H1445" s="1" t="str">
        <f>IFERROR(__xludf.DUMMYFUNCTION("""COMPUTED_VALUE"""),"No")</f>
        <v>No</v>
      </c>
      <c r="I1445" s="1" t="str">
        <f>IFERROR(__xludf.DUMMYFUNCTION("""COMPUTED_VALUE"""),"Will NOT work for them")</f>
        <v>Will NOT work for them</v>
      </c>
      <c r="J1445" s="1">
        <f>IFERROR(__xludf.DUMMYFUNCTION("""COMPUTED_VALUE"""),3.0)</f>
        <v>3</v>
      </c>
      <c r="K1445" s="1" t="str">
        <f>IFERROR(__xludf.DUMMYFUNCTION("""COMPUTED_VALUE"""),"Hybrid Working Environment with more than 15 days a month at office")</f>
        <v>Hybrid Working Environment with more than 15 days a month at office</v>
      </c>
      <c r="L14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45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1445" s="1" t="str">
        <f>IFERROR(__xludf.DUMMYFUNCTION("""COMPUTED_VALUE"""),"Manager who explains what is expected, sets a goal and helps achieve it")</f>
        <v>Manager who explains what is expected, sets a goal and helps achieve it</v>
      </c>
      <c r="P1445" s="1" t="str">
        <f>IFERROR(__xludf.DUMMYFUNCTION("""COMPUTED_VALUE"""),"Work with 5 to 6 people in my team")</f>
        <v>Work with 5 to 6 people in my team</v>
      </c>
      <c r="Q1445" s="1" t="str">
        <f>IFERROR(__xludf.DUMMYFUNCTION("""COMPUTED_VALUE"""),"Yes, I Understand this is gonna happen everywhere")</f>
        <v>Yes, I Understand this is gonna happen everywhere</v>
      </c>
      <c r="R1445" s="1" t="str">
        <f>IFERROR(__xludf.DUMMYFUNCTION("""COMPUTED_VALUE"""),"No way")</f>
        <v>No way</v>
      </c>
      <c r="S1445" s="1"/>
    </row>
    <row r="1446">
      <c r="A1446" s="2">
        <f>IFERROR(__xludf.DUMMYFUNCTION("""COMPUTED_VALUE"""),45044.99315581018)</f>
        <v>45044.99316</v>
      </c>
      <c r="B1446" s="1" t="str">
        <f>IFERROR(__xludf.DUMMYFUNCTION("""COMPUTED_VALUE"""),"India")</f>
        <v>India</v>
      </c>
      <c r="C1446" s="1">
        <f>IFERROR(__xludf.DUMMYFUNCTION("""COMPUTED_VALUE"""),638004.0)</f>
        <v>638004</v>
      </c>
      <c r="D1446" s="1" t="str">
        <f>IFERROR(__xludf.DUMMYFUNCTION("""COMPUTED_VALUE"""),"Male")</f>
        <v>Male</v>
      </c>
      <c r="E1446" s="1" t="str">
        <f>IFERROR(__xludf.DUMMYFUNCTION("""COMPUTED_VALUE"""),"My Parents")</f>
        <v>My Parents</v>
      </c>
      <c r="F1446" s="1" t="str">
        <f>IFERROR(__xludf.DUMMYFUNCTION("""COMPUTED_VALUE"""),"Yes, I will earn and do that")</f>
        <v>Yes, I will earn and do that</v>
      </c>
      <c r="G1446" s="1" t="str">
        <f>IFERROR(__xludf.DUMMYFUNCTION("""COMPUTED_VALUE"""),"Will work for 3 years or more")</f>
        <v>Will work for 3 years or more</v>
      </c>
      <c r="H1446" s="1" t="str">
        <f>IFERROR(__xludf.DUMMYFUNCTION("""COMPUTED_VALUE"""),"No")</f>
        <v>No</v>
      </c>
      <c r="I1446" s="1" t="str">
        <f>IFERROR(__xludf.DUMMYFUNCTION("""COMPUTED_VALUE"""),"Will NOT work for them")</f>
        <v>Will NOT work for them</v>
      </c>
      <c r="J1446" s="1">
        <f>IFERROR(__xludf.DUMMYFUNCTION("""COMPUTED_VALUE"""),8.0)</f>
        <v>8</v>
      </c>
      <c r="K1446" s="1" t="str">
        <f>IFERROR(__xludf.DUMMYFUNCTION("""COMPUTED_VALUE"""),"Every Day Office Environment")</f>
        <v>Every Day Office Environment</v>
      </c>
      <c r="L1446" s="1" t="str">
        <f>IFERROR(__xludf.DUMMYFUNCTION("""COMPUTED_VALUE"""),"Employer who rewards learning and enables that environment")</f>
        <v>Employer who rewards learning and enables that environment</v>
      </c>
      <c r="M144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446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446" s="1" t="str">
        <f>IFERROR(__xludf.DUMMYFUNCTION("""COMPUTED_VALUE"""),"Manager who clearly describes what she/he needs")</f>
        <v>Manager who clearly describes what she/he needs</v>
      </c>
      <c r="P1446" s="1" t="str">
        <f>IFERROR(__xludf.DUMMYFUNCTION("""COMPUTED_VALUE"""),"Work with 2 to 3 people in my team")</f>
        <v>Work with 2 to 3 people in my team</v>
      </c>
      <c r="Q1446" s="1" t="str">
        <f>IFERROR(__xludf.DUMMYFUNCTION("""COMPUTED_VALUE"""),"Yes")</f>
        <v>Yes</v>
      </c>
      <c r="R1446" s="1" t="str">
        <f>IFERROR(__xludf.DUMMYFUNCTION("""COMPUTED_VALUE"""),"Will work for 7 years or more")</f>
        <v>Will work for 7 years or more</v>
      </c>
      <c r="S1446" s="1"/>
    </row>
    <row r="1447">
      <c r="A1447" s="2">
        <f>IFERROR(__xludf.DUMMYFUNCTION("""COMPUTED_VALUE"""),45045.00636594907)</f>
        <v>45045.00637</v>
      </c>
      <c r="B1447" s="1" t="str">
        <f>IFERROR(__xludf.DUMMYFUNCTION("""COMPUTED_VALUE"""),"India")</f>
        <v>India</v>
      </c>
      <c r="C1447" s="1">
        <f>IFERROR(__xludf.DUMMYFUNCTION("""COMPUTED_VALUE"""),500001.0)</f>
        <v>500001</v>
      </c>
      <c r="D1447" s="1" t="str">
        <f>IFERROR(__xludf.DUMMYFUNCTION("""COMPUTED_VALUE"""),"Male")</f>
        <v>Male</v>
      </c>
      <c r="E1447" s="1" t="str">
        <f>IFERROR(__xludf.DUMMYFUNCTION("""COMPUTED_VALUE"""),"People from my circle, but not family members")</f>
        <v>People from my circle, but not family members</v>
      </c>
      <c r="F1447" s="1" t="str">
        <f>IFERROR(__xludf.DUMMYFUNCTION("""COMPUTED_VALUE"""),"Yes, I will earn and do that")</f>
        <v>Yes, I will earn and do that</v>
      </c>
      <c r="G1447" s="1" t="str">
        <f>IFERROR(__xludf.DUMMYFUNCTION("""COMPUTED_VALUE"""),"Will work for 3 years or more")</f>
        <v>Will work for 3 years or more</v>
      </c>
      <c r="H1447" s="1" t="str">
        <f>IFERROR(__xludf.DUMMYFUNCTION("""COMPUTED_VALUE"""),"Yes")</f>
        <v>Yes</v>
      </c>
      <c r="I1447" s="1" t="str">
        <f>IFERROR(__xludf.DUMMYFUNCTION("""COMPUTED_VALUE"""),"Will work for them")</f>
        <v>Will work for them</v>
      </c>
      <c r="J1447" s="1">
        <f>IFERROR(__xludf.DUMMYFUNCTION("""COMPUTED_VALUE"""),2.0)</f>
        <v>2</v>
      </c>
      <c r="K1447" s="1" t="str">
        <f>IFERROR(__xludf.DUMMYFUNCTION("""COMPUTED_VALUE"""),"Fully Remote with Options to travel as and when needed")</f>
        <v>Fully Remote with Options to travel as and when needed</v>
      </c>
      <c r="L14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47" s="1" t="str">
        <f>IFERROR(__xludf.DUMMYFUNCTION("""COMPUTED_VALUE"""),"Build and develop a Team, Become a content Creator in some platform, Entrepreneur or Start Up, I Want to sell things/Sales")</f>
        <v>Build and develop a Team, Become a content Creator in some platform, Entrepreneur or Start Up, I Want to sell things/Sales</v>
      </c>
      <c r="O1447" s="1" t="str">
        <f>IFERROR(__xludf.DUMMYFUNCTION("""COMPUTED_VALUE"""),"Manager who explains what is expected, sets a goal and helps achieve it")</f>
        <v>Manager who explains what is expected, sets a goal and helps achieve it</v>
      </c>
      <c r="P144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447" s="1" t="str">
        <f>IFERROR(__xludf.DUMMYFUNCTION("""COMPUTED_VALUE"""),"Yes, I Understand this is gonna happen everywhere")</f>
        <v>Yes, I Understand this is gonna happen everywhere</v>
      </c>
      <c r="R1447" s="1" t="str">
        <f>IFERROR(__xludf.DUMMYFUNCTION("""COMPUTED_VALUE"""),"This will be hard to do, but if it is the right company I would try")</f>
        <v>This will be hard to do, but if it is the right company I would try</v>
      </c>
      <c r="S1447" s="1"/>
    </row>
    <row r="1448">
      <c r="A1448" s="2">
        <f>IFERROR(__xludf.DUMMYFUNCTION("""COMPUTED_VALUE"""),45045.012210914356)</f>
        <v>45045.01221</v>
      </c>
      <c r="B1448" s="1" t="str">
        <f>IFERROR(__xludf.DUMMYFUNCTION("""COMPUTED_VALUE"""),"India")</f>
        <v>India</v>
      </c>
      <c r="C1448" s="1">
        <f>IFERROR(__xludf.DUMMYFUNCTION("""COMPUTED_VALUE"""),400074.0)</f>
        <v>400074</v>
      </c>
      <c r="D1448" s="1" t="str">
        <f>IFERROR(__xludf.DUMMYFUNCTION("""COMPUTED_VALUE"""),"Male")</f>
        <v>Male</v>
      </c>
      <c r="E1448" s="1" t="str">
        <f>IFERROR(__xludf.DUMMYFUNCTION("""COMPUTED_VALUE"""),"People from my circle, but not family members")</f>
        <v>People from my circle, but not family members</v>
      </c>
      <c r="F1448" s="1" t="str">
        <f>IFERROR(__xludf.DUMMYFUNCTION("""COMPUTED_VALUE"""),"No, But if someone could bare the cost I will")</f>
        <v>No, But if someone could bare the cost I will</v>
      </c>
      <c r="G1448" s="1" t="str">
        <f>IFERROR(__xludf.DUMMYFUNCTION("""COMPUTED_VALUE"""),"Will work for 3 years or more")</f>
        <v>Will work for 3 years or more</v>
      </c>
      <c r="H1448" s="1" t="str">
        <f>IFERROR(__xludf.DUMMYFUNCTION("""COMPUTED_VALUE"""),"Yes")</f>
        <v>Yes</v>
      </c>
      <c r="I1448" s="1" t="str">
        <f>IFERROR(__xludf.DUMMYFUNCTION("""COMPUTED_VALUE"""),"Will NOT work for them")</f>
        <v>Will NOT work for them</v>
      </c>
      <c r="J1448" s="1">
        <f>IFERROR(__xludf.DUMMYFUNCTION("""COMPUTED_VALUE"""),5.0)</f>
        <v>5</v>
      </c>
      <c r="K1448" s="1" t="str">
        <f>IFERROR(__xludf.DUMMYFUNCTION("""COMPUTED_VALUE"""),"Hybrid Working Environment with more than 15 days a month at office")</f>
        <v>Hybrid Working Environment with more than 15 days a month at office</v>
      </c>
      <c r="L1448" s="1" t="str">
        <f>IFERROR(__xludf.DUMMYFUNCTION("""COMPUTED_VALUE"""),"Employer who rewards learning and enables that environment")</f>
        <v>Employer who rewards learning and enables that environment</v>
      </c>
      <c r="M144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448" s="1" t="str">
        <f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1448" s="1" t="str">
        <f>IFERROR(__xludf.DUMMYFUNCTION("""COMPUTED_VALUE"""),"Manager who explains what is expected, sets a goal and helps achieve it")</f>
        <v>Manager who explains what is expected, sets a goal and helps achieve it</v>
      </c>
      <c r="P1448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1448" s="1" t="str">
        <f>IFERROR(__xludf.DUMMYFUNCTION("""COMPUTED_VALUE"""),"No")</f>
        <v>No</v>
      </c>
      <c r="R1448" s="1" t="str">
        <f>IFERROR(__xludf.DUMMYFUNCTION("""COMPUTED_VALUE"""),"This will be hard to do, but if it is the right company I would try")</f>
        <v>This will be hard to do, but if it is the right company I would try</v>
      </c>
      <c r="S1448" s="1"/>
    </row>
    <row r="1449">
      <c r="A1449" s="2">
        <f>IFERROR(__xludf.DUMMYFUNCTION("""COMPUTED_VALUE"""),45045.016760914354)</f>
        <v>45045.01676</v>
      </c>
      <c r="B1449" s="1" t="str">
        <f>IFERROR(__xludf.DUMMYFUNCTION("""COMPUTED_VALUE"""),"India")</f>
        <v>India</v>
      </c>
      <c r="C1449" s="1">
        <f>IFERROR(__xludf.DUMMYFUNCTION("""COMPUTED_VALUE"""),500001.0)</f>
        <v>500001</v>
      </c>
      <c r="D1449" s="1" t="str">
        <f>IFERROR(__xludf.DUMMYFUNCTION("""COMPUTED_VALUE"""),"Female")</f>
        <v>Female</v>
      </c>
      <c r="E1449" s="1" t="str">
        <f>IFERROR(__xludf.DUMMYFUNCTION("""COMPUTED_VALUE"""),"My Parents")</f>
        <v>My Parents</v>
      </c>
      <c r="F1449" s="1" t="str">
        <f>IFERROR(__xludf.DUMMYFUNCTION("""COMPUTED_VALUE"""),"Yes, I will earn and do that")</f>
        <v>Yes, I will earn and do that</v>
      </c>
      <c r="G1449" s="1" t="str">
        <f>IFERROR(__xludf.DUMMYFUNCTION("""COMPUTED_VALUE"""),"This will be hard to do, but if it is the right company I would try")</f>
        <v>This will be hard to do, but if it is the right company I would try</v>
      </c>
      <c r="H1449" s="1" t="str">
        <f>IFERROR(__xludf.DUMMYFUNCTION("""COMPUTED_VALUE"""),"No")</f>
        <v>No</v>
      </c>
      <c r="I1449" s="1" t="str">
        <f>IFERROR(__xludf.DUMMYFUNCTION("""COMPUTED_VALUE"""),"Will NOT work for them")</f>
        <v>Will NOT work for them</v>
      </c>
      <c r="J1449" s="1">
        <f>IFERROR(__xludf.DUMMYFUNCTION("""COMPUTED_VALUE"""),4.0)</f>
        <v>4</v>
      </c>
      <c r="K1449" s="1" t="str">
        <f>IFERROR(__xludf.DUMMYFUNCTION("""COMPUTED_VALUE"""),"Fully Remote with Options to travel as and when needed")</f>
        <v>Fully Remote with Options to travel as and when needed</v>
      </c>
      <c r="L1449" s="1" t="str">
        <f>IFERROR(__xludf.DUMMYFUNCTION("""COMPUTED_VALUE"""),"Employer who rewards learning and enables that environment")</f>
        <v>Employer who rewards learning and enables that environment</v>
      </c>
      <c r="M144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49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449" s="1" t="str">
        <f>IFERROR(__xludf.DUMMYFUNCTION("""COMPUTED_VALUE"""),"Manager who explains what is expected, sets a goal and helps achieve it")</f>
        <v>Manager who explains what is expected, sets a goal and helps achieve it</v>
      </c>
      <c r="P1449" s="1" t="str">
        <f>IFERROR(__xludf.DUMMYFUNCTION("""COMPUTED_VALUE"""),"Work alone, Work with 2 to 3 people in my team")</f>
        <v>Work alone, Work with 2 to 3 people in my team</v>
      </c>
      <c r="Q1449" s="1" t="str">
        <f>IFERROR(__xludf.DUMMYFUNCTION("""COMPUTED_VALUE"""),"Yes, I Understand this is gonna happen everywhere")</f>
        <v>Yes, I Understand this is gonna happen everywhere</v>
      </c>
      <c r="R1449" s="1" t="str">
        <f>IFERROR(__xludf.DUMMYFUNCTION("""COMPUTED_VALUE"""),"No way")</f>
        <v>No way</v>
      </c>
      <c r="S1449" s="1"/>
    </row>
    <row r="1450">
      <c r="A1450" s="2">
        <f>IFERROR(__xludf.DUMMYFUNCTION("""COMPUTED_VALUE"""),45045.02418395833)</f>
        <v>45045.02418</v>
      </c>
      <c r="B1450" s="1" t="str">
        <f>IFERROR(__xludf.DUMMYFUNCTION("""COMPUTED_VALUE"""),"India")</f>
        <v>India</v>
      </c>
      <c r="C1450" s="1">
        <f>IFERROR(__xludf.DUMMYFUNCTION("""COMPUTED_VALUE"""),247667.0)</f>
        <v>247667</v>
      </c>
      <c r="D1450" s="1" t="str">
        <f>IFERROR(__xludf.DUMMYFUNCTION("""COMPUTED_VALUE"""),"Male")</f>
        <v>Male</v>
      </c>
      <c r="E1450" s="1" t="str">
        <f>IFERROR(__xludf.DUMMYFUNCTION("""COMPUTED_VALUE"""),"People who have changed the world for better")</f>
        <v>People who have changed the world for better</v>
      </c>
      <c r="F1450" s="1" t="str">
        <f>IFERROR(__xludf.DUMMYFUNCTION("""COMPUTED_VALUE"""),"Yes, I will earn and do that")</f>
        <v>Yes, I will earn and do that</v>
      </c>
      <c r="G1450" s="1" t="str">
        <f>IFERROR(__xludf.DUMMYFUNCTION("""COMPUTED_VALUE"""),"Will work for 3 years or more")</f>
        <v>Will work for 3 years or more</v>
      </c>
      <c r="H1450" s="1" t="str">
        <f>IFERROR(__xludf.DUMMYFUNCTION("""COMPUTED_VALUE"""),"No")</f>
        <v>No</v>
      </c>
      <c r="I1450" s="1" t="str">
        <f>IFERROR(__xludf.DUMMYFUNCTION("""COMPUTED_VALUE"""),"Will NOT work for them")</f>
        <v>Will NOT work for them</v>
      </c>
      <c r="J1450" s="1">
        <f>IFERROR(__xludf.DUMMYFUNCTION("""COMPUTED_VALUE"""),7.0)</f>
        <v>7</v>
      </c>
      <c r="K1450" s="1" t="str">
        <f>IFERROR(__xludf.DUMMYFUNCTION("""COMPUTED_VALUE"""),"Hybrid Working Environment with less than 3 days a month at office")</f>
        <v>Hybrid Working Environment with less than 3 days a month at office</v>
      </c>
      <c r="L14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50" s="1" t="str">
        <f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1450" s="1" t="str">
        <f>IFERROR(__xludf.DUMMYFUNCTION("""COMPUTED_VALUE"""),"Manager who clearly describes what she/he needs")</f>
        <v>Manager who clearly describes what she/he needs</v>
      </c>
      <c r="P1450" s="1" t="str">
        <f>IFERROR(__xludf.DUMMYFUNCTION("""COMPUTED_VALUE"""),"Work with more than 10 people in my team")</f>
        <v>Work with more than 10 people in my team</v>
      </c>
      <c r="Q1450" s="1" t="str">
        <f>IFERROR(__xludf.DUMMYFUNCTION("""COMPUTED_VALUE"""),"Yes, I Understand this is gonna happen everywhere")</f>
        <v>Yes, I Understand this is gonna happen everywhere</v>
      </c>
      <c r="R1450" s="1" t="str">
        <f>IFERROR(__xludf.DUMMYFUNCTION("""COMPUTED_VALUE"""),"This will be hard to do, but if it is the right company I would try")</f>
        <v>This will be hard to do, but if it is the right company I would try</v>
      </c>
      <c r="S1450" s="1"/>
    </row>
    <row r="1451">
      <c r="A1451" s="2">
        <f>IFERROR(__xludf.DUMMYFUNCTION("""COMPUTED_VALUE"""),45045.04099395833)</f>
        <v>45045.04099</v>
      </c>
      <c r="B1451" s="1" t="str">
        <f>IFERROR(__xludf.DUMMYFUNCTION("""COMPUTED_VALUE"""),"India")</f>
        <v>India</v>
      </c>
      <c r="C1451" s="1">
        <f>IFERROR(__xludf.DUMMYFUNCTION("""COMPUTED_VALUE"""),500016.0)</f>
        <v>500016</v>
      </c>
      <c r="D1451" s="1" t="str">
        <f>IFERROR(__xludf.DUMMYFUNCTION("""COMPUTED_VALUE"""),"Male")</f>
        <v>Male</v>
      </c>
      <c r="E1451" s="1" t="str">
        <f>IFERROR(__xludf.DUMMYFUNCTION("""COMPUTED_VALUE"""),"My Parents")</f>
        <v>My Parents</v>
      </c>
      <c r="F1451" s="1" t="str">
        <f>IFERROR(__xludf.DUMMYFUNCTION("""COMPUTED_VALUE"""),"No, But if someone could bare the cost I will")</f>
        <v>No, But if someone could bare the cost I will</v>
      </c>
      <c r="G1451" s="1" t="str">
        <f>IFERROR(__xludf.DUMMYFUNCTION("""COMPUTED_VALUE"""),"This will be hard to do, but if it is the right company I would try")</f>
        <v>This will be hard to do, but if it is the right company I would try</v>
      </c>
      <c r="H1451" s="1" t="str">
        <f>IFERROR(__xludf.DUMMYFUNCTION("""COMPUTED_VALUE"""),"No")</f>
        <v>No</v>
      </c>
      <c r="I1451" s="1" t="str">
        <f>IFERROR(__xludf.DUMMYFUNCTION("""COMPUTED_VALUE"""),"Will NOT work for them")</f>
        <v>Will NOT work for them</v>
      </c>
      <c r="J1451" s="1">
        <f>IFERROR(__xludf.DUMMYFUNCTION("""COMPUTED_VALUE"""),1.0)</f>
        <v>1</v>
      </c>
      <c r="K1451" s="1" t="str">
        <f>IFERROR(__xludf.DUMMYFUNCTION("""COMPUTED_VALUE"""),"Hybrid Working Environment with more than 15 days a month at office")</f>
        <v>Hybrid Working Environment with more than 15 days a month at office</v>
      </c>
      <c r="L1451" s="1" t="str">
        <f>IFERROR(__xludf.DUMMYFUNCTION("""COMPUTED_VALUE"""),"Employer who appreciates learning and enables that environment")</f>
        <v>Employer who appreciates learning and enables that environment</v>
      </c>
      <c r="M145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51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451" s="1" t="str">
        <f>IFERROR(__xludf.DUMMYFUNCTION("""COMPUTED_VALUE"""),"Manager who explains what is expected, sets a goal and helps achieve it")</f>
        <v>Manager who explains what is expected, sets a goal and helps achieve it</v>
      </c>
      <c r="P1451" s="1" t="str">
        <f>IFERROR(__xludf.DUMMYFUNCTION("""COMPUTED_VALUE"""),"Work with 2 to 3 people in my team")</f>
        <v>Work with 2 to 3 people in my team</v>
      </c>
      <c r="Q1451" s="1" t="str">
        <f>IFERROR(__xludf.DUMMYFUNCTION("""COMPUTED_VALUE"""),"No")</f>
        <v>No</v>
      </c>
      <c r="R1451" s="1" t="str">
        <f>IFERROR(__xludf.DUMMYFUNCTION("""COMPUTED_VALUE"""),"This will be hard to do, but if it is the right company I would try")</f>
        <v>This will be hard to do, but if it is the right company I would try</v>
      </c>
      <c r="S1451" s="1"/>
    </row>
    <row r="1452">
      <c r="A1452" s="2">
        <f>IFERROR(__xludf.DUMMYFUNCTION("""COMPUTED_VALUE"""),45045.04896930556)</f>
        <v>45045.04897</v>
      </c>
      <c r="B1452" s="1" t="str">
        <f>IFERROR(__xludf.DUMMYFUNCTION("""COMPUTED_VALUE"""),"India")</f>
        <v>India</v>
      </c>
      <c r="C1452" s="1">
        <f>IFERROR(__xludf.DUMMYFUNCTION("""COMPUTED_VALUE"""),560064.0)</f>
        <v>560064</v>
      </c>
      <c r="D1452" s="1" t="str">
        <f>IFERROR(__xludf.DUMMYFUNCTION("""COMPUTED_VALUE"""),"Male")</f>
        <v>Male</v>
      </c>
      <c r="E1452" s="1" t="str">
        <f>IFERROR(__xludf.DUMMYFUNCTION("""COMPUTED_VALUE"""),"People from my circle, but not family members")</f>
        <v>People from my circle, but not family members</v>
      </c>
      <c r="F1452" s="1" t="str">
        <f>IFERROR(__xludf.DUMMYFUNCTION("""COMPUTED_VALUE"""),"No I would not be pursuing Higher Education outside of India")</f>
        <v>No I would not be pursuing Higher Education outside of India</v>
      </c>
      <c r="G1452" s="1" t="str">
        <f>IFERROR(__xludf.DUMMYFUNCTION("""COMPUTED_VALUE"""),"Will work for 3 years or more")</f>
        <v>Will work for 3 years or more</v>
      </c>
      <c r="H1452" s="1" t="str">
        <f>IFERROR(__xludf.DUMMYFUNCTION("""COMPUTED_VALUE"""),"Yes")</f>
        <v>Yes</v>
      </c>
      <c r="I1452" s="1" t="str">
        <f>IFERROR(__xludf.DUMMYFUNCTION("""COMPUTED_VALUE"""),"Will NOT work for them")</f>
        <v>Will NOT work for them</v>
      </c>
      <c r="J1452" s="1">
        <f>IFERROR(__xludf.DUMMYFUNCTION("""COMPUTED_VALUE"""),6.0)</f>
        <v>6</v>
      </c>
      <c r="K1452" s="1" t="str">
        <f>IFERROR(__xludf.DUMMYFUNCTION("""COMPUTED_VALUE"""),"Hybrid Working Environment with more than 15 days a month at office")</f>
        <v>Hybrid Working Environment with more than 15 days a month at office</v>
      </c>
      <c r="L14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52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452" s="1" t="str">
        <f>IFERROR(__xludf.DUMMYFUNCTION("""COMPUTED_VALUE"""),"Manager who explains what is expected, sets a goal and helps achieve it")</f>
        <v>Manager who explains what is expected, sets a goal and helps achieve it</v>
      </c>
      <c r="P145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452" s="1" t="str">
        <f>IFERROR(__xludf.DUMMYFUNCTION("""COMPUTED_VALUE"""),"Yes, I Understand this is gonna happen everywhere")</f>
        <v>Yes, I Understand this is gonna happen everywhere</v>
      </c>
      <c r="R1452" s="1" t="str">
        <f>IFERROR(__xludf.DUMMYFUNCTION("""COMPUTED_VALUE"""),"No way")</f>
        <v>No way</v>
      </c>
      <c r="S1452" s="1"/>
    </row>
    <row r="1453">
      <c r="A1453" s="2">
        <f>IFERROR(__xludf.DUMMYFUNCTION("""COMPUTED_VALUE"""),45045.07201537037)</f>
        <v>45045.07202</v>
      </c>
      <c r="B1453" s="1" t="str">
        <f>IFERROR(__xludf.DUMMYFUNCTION("""COMPUTED_VALUE"""),"India")</f>
        <v>India</v>
      </c>
      <c r="C1453" s="1">
        <f>IFERROR(__xludf.DUMMYFUNCTION("""COMPUTED_VALUE"""),695033.0)</f>
        <v>695033</v>
      </c>
      <c r="D1453" s="1" t="str">
        <f>IFERROR(__xludf.DUMMYFUNCTION("""COMPUTED_VALUE"""),"Male")</f>
        <v>Male</v>
      </c>
      <c r="E1453" s="1" t="str">
        <f>IFERROR(__xludf.DUMMYFUNCTION("""COMPUTED_VALUE"""),"Influencers who had successful careers")</f>
        <v>Influencers who had successful careers</v>
      </c>
      <c r="F1453" s="1" t="str">
        <f>IFERROR(__xludf.DUMMYFUNCTION("""COMPUTED_VALUE"""),"No, But if someone could bare the cost I will")</f>
        <v>No, But if someone could bare the cost I will</v>
      </c>
      <c r="G1453" s="1" t="str">
        <f>IFERROR(__xludf.DUMMYFUNCTION("""COMPUTED_VALUE"""),"This will be hard to do, but if it is the right company I would try")</f>
        <v>This will be hard to do, but if it is the right company I would try</v>
      </c>
      <c r="H1453" s="1" t="str">
        <f>IFERROR(__xludf.DUMMYFUNCTION("""COMPUTED_VALUE"""),"Yes")</f>
        <v>Yes</v>
      </c>
      <c r="I1453" s="1" t="str">
        <f>IFERROR(__xludf.DUMMYFUNCTION("""COMPUTED_VALUE"""),"Will NOT work for them")</f>
        <v>Will NOT work for them</v>
      </c>
      <c r="J1453" s="1">
        <f>IFERROR(__xludf.DUMMYFUNCTION("""COMPUTED_VALUE"""),5.0)</f>
        <v>5</v>
      </c>
      <c r="K1453" s="1" t="str">
        <f>IFERROR(__xludf.DUMMYFUNCTION("""COMPUTED_VALUE"""),"Hybrid Working Environment with less than 3 days a month at office")</f>
        <v>Hybrid Working Environment with less than 3 days a month at office</v>
      </c>
      <c r="L1453" s="1" t="str">
        <f>IFERROR(__xludf.DUMMYFUNCTION("""COMPUTED_VALUE"""),"Employer who appreciates learning and enables that environment")</f>
        <v>Employer who appreciates learning and enables that environment</v>
      </c>
      <c r="M145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53" s="1" t="str">
        <f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1453" s="1" t="str">
        <f>IFERROR(__xludf.DUMMYFUNCTION("""COMPUTED_VALUE"""),"Manager who sets goal and helps me achieve it")</f>
        <v>Manager who sets goal and helps me achieve it</v>
      </c>
      <c r="P1453" s="1" t="str">
        <f>IFERROR(__xludf.DUMMYFUNCTION("""COMPUTED_VALUE"""),"Work with 2 to 3 people in my team")</f>
        <v>Work with 2 to 3 people in my team</v>
      </c>
      <c r="Q1453" s="1" t="str">
        <f>IFERROR(__xludf.DUMMYFUNCTION("""COMPUTED_VALUE"""),"Yes, I Understand this is gonna happen everywhere")</f>
        <v>Yes, I Understand this is gonna happen everywhere</v>
      </c>
      <c r="R1453" s="1" t="str">
        <f>IFERROR(__xludf.DUMMYFUNCTION("""COMPUTED_VALUE"""),"This will be hard to do, but if it is the right company I would try")</f>
        <v>This will be hard to do, but if it is the right company I would try</v>
      </c>
      <c r="S1453" s="1"/>
    </row>
    <row r="1454">
      <c r="A1454" s="2">
        <f>IFERROR(__xludf.DUMMYFUNCTION("""COMPUTED_VALUE"""),45045.22514239584)</f>
        <v>45045.22514</v>
      </c>
      <c r="B1454" s="1" t="str">
        <f>IFERROR(__xludf.DUMMYFUNCTION("""COMPUTED_VALUE"""),"India")</f>
        <v>India</v>
      </c>
      <c r="C1454" s="1">
        <f>IFERROR(__xludf.DUMMYFUNCTION("""COMPUTED_VALUE"""),500008.0)</f>
        <v>500008</v>
      </c>
      <c r="D1454" s="1" t="str">
        <f>IFERROR(__xludf.DUMMYFUNCTION("""COMPUTED_VALUE"""),"Female")</f>
        <v>Female</v>
      </c>
      <c r="E1454" s="1" t="str">
        <f>IFERROR(__xludf.DUMMYFUNCTION("""COMPUTED_VALUE"""),"My Parents")</f>
        <v>My Parents</v>
      </c>
      <c r="F1454" s="1" t="str">
        <f>IFERROR(__xludf.DUMMYFUNCTION("""COMPUTED_VALUE"""),"Yes, I will earn and do that")</f>
        <v>Yes, I will earn and do that</v>
      </c>
      <c r="G1454" s="1" t="str">
        <f>IFERROR(__xludf.DUMMYFUNCTION("""COMPUTED_VALUE"""),"No way")</f>
        <v>No way</v>
      </c>
      <c r="H1454" s="1" t="str">
        <f>IFERROR(__xludf.DUMMYFUNCTION("""COMPUTED_VALUE"""),"No")</f>
        <v>No</v>
      </c>
      <c r="I1454" s="1" t="str">
        <f>IFERROR(__xludf.DUMMYFUNCTION("""COMPUTED_VALUE"""),"Will NOT work for them")</f>
        <v>Will NOT work for them</v>
      </c>
      <c r="J1454" s="1">
        <f>IFERROR(__xludf.DUMMYFUNCTION("""COMPUTED_VALUE"""),6.0)</f>
        <v>6</v>
      </c>
      <c r="K1454" s="1" t="str">
        <f>IFERROR(__xludf.DUMMYFUNCTION("""COMPUTED_VALUE"""),"Fully Remote with Options to travel as and when needed")</f>
        <v>Fully Remote with Options to travel as and when needed</v>
      </c>
      <c r="L14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54" s="1" t="str">
        <f>IFERROR(__xludf.DUMMYFUNCTION("""COMPUTED_VALUE"""),"Design and Creative strategy in any company, Manage and drive End-to-End Projects or Products, Design and Develop amazing software, Work in a BPO setup for some well known client")</f>
        <v>Design and Creative strategy in any company, Manage and drive End-to-End Projects or Products, Design and Develop amazing software, Work in a BPO setup for some well known client</v>
      </c>
      <c r="O1454" s="1" t="str">
        <f>IFERROR(__xludf.DUMMYFUNCTION("""COMPUTED_VALUE"""),"Manager who explains what is expected, sets a goal and helps achieve it")</f>
        <v>Manager who explains what is expected, sets a goal and helps achieve it</v>
      </c>
      <c r="P1454" s="1" t="str">
        <f>IFERROR(__xludf.DUMMYFUNCTION("""COMPUTED_VALUE"""),"Work with 2 to 3 people in my team")</f>
        <v>Work with 2 to 3 people in my team</v>
      </c>
      <c r="Q1454" s="1" t="str">
        <f>IFERROR(__xludf.DUMMYFUNCTION("""COMPUTED_VALUE"""),"Yes, I Understand this is gonna happen everywhere")</f>
        <v>Yes, I Understand this is gonna happen everywhere</v>
      </c>
      <c r="R1454" s="1" t="str">
        <f>IFERROR(__xludf.DUMMYFUNCTION("""COMPUTED_VALUE"""),"This will be hard to do, but if it is the right company I would try")</f>
        <v>This will be hard to do, but if it is the right company I would try</v>
      </c>
      <c r="S1454" s="1"/>
    </row>
    <row r="1455">
      <c r="A1455" s="2">
        <f>IFERROR(__xludf.DUMMYFUNCTION("""COMPUTED_VALUE"""),45045.27830160879)</f>
        <v>45045.2783</v>
      </c>
      <c r="B1455" s="1" t="str">
        <f>IFERROR(__xludf.DUMMYFUNCTION("""COMPUTED_VALUE"""),"India")</f>
        <v>India</v>
      </c>
      <c r="C1455" s="1">
        <f>IFERROR(__xludf.DUMMYFUNCTION("""COMPUTED_VALUE"""),500043.0)</f>
        <v>500043</v>
      </c>
      <c r="D1455" s="1" t="str">
        <f>IFERROR(__xludf.DUMMYFUNCTION("""COMPUTED_VALUE"""),"Female")</f>
        <v>Female</v>
      </c>
      <c r="E1455" s="1" t="str">
        <f>IFERROR(__xludf.DUMMYFUNCTION("""COMPUTED_VALUE"""),"My Parents")</f>
        <v>My Parents</v>
      </c>
      <c r="F1455" s="1" t="str">
        <f>IFERROR(__xludf.DUMMYFUNCTION("""COMPUTED_VALUE"""),"No, But if someone could bare the cost I will")</f>
        <v>No, But if someone could bare the cost I will</v>
      </c>
      <c r="G1455" s="1" t="str">
        <f>IFERROR(__xludf.DUMMYFUNCTION("""COMPUTED_VALUE"""),"Will work for 3 years or more")</f>
        <v>Will work for 3 years or more</v>
      </c>
      <c r="H1455" s="1" t="str">
        <f>IFERROR(__xludf.DUMMYFUNCTION("""COMPUTED_VALUE"""),"No")</f>
        <v>No</v>
      </c>
      <c r="I1455" s="1" t="str">
        <f>IFERROR(__xludf.DUMMYFUNCTION("""COMPUTED_VALUE"""),"Will NOT work for them")</f>
        <v>Will NOT work for them</v>
      </c>
      <c r="J1455" s="1">
        <f>IFERROR(__xludf.DUMMYFUNCTION("""COMPUTED_VALUE"""),1.0)</f>
        <v>1</v>
      </c>
      <c r="K1455" s="1" t="str">
        <f>IFERROR(__xludf.DUMMYFUNCTION("""COMPUTED_VALUE"""),"Fully Remote with Options to travel as and when needed")</f>
        <v>Fully Remote with Options to travel as and when needed</v>
      </c>
      <c r="L1455" s="1" t="str">
        <f>IFERROR(__xludf.DUMMYFUNCTION("""COMPUTED_VALUE"""),"Employer who rewards learning and enables that environment")</f>
        <v>Employer who rewards learning and enables that environment</v>
      </c>
      <c r="M145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55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455" s="1" t="str">
        <f>IFERROR(__xludf.DUMMYFUNCTION("""COMPUTED_VALUE"""),"Manager who clearly describes what she/he needs")</f>
        <v>Manager who clearly describes what she/he needs</v>
      </c>
      <c r="P1455" s="1" t="str">
        <f>IFERROR(__xludf.DUMMYFUNCTION("""COMPUTED_VALUE"""),"Work with 7 to 10 or more people in my team")</f>
        <v>Work with 7 to 10 or more people in my team</v>
      </c>
      <c r="Q1455" s="1" t="str">
        <f>IFERROR(__xludf.DUMMYFUNCTION("""COMPUTED_VALUE"""),"Yes, I Understand this is gonna happen everywhere")</f>
        <v>Yes, I Understand this is gonna happen everywhere</v>
      </c>
      <c r="R1455" s="1" t="str">
        <f>IFERROR(__xludf.DUMMYFUNCTION("""COMPUTED_VALUE"""),"Will work for 7 years or more")</f>
        <v>Will work for 7 years or more</v>
      </c>
      <c r="S1455" s="1"/>
    </row>
    <row r="1456">
      <c r="A1456" s="2">
        <f>IFERROR(__xludf.DUMMYFUNCTION("""COMPUTED_VALUE"""),45045.32528664352)</f>
        <v>45045.32529</v>
      </c>
      <c r="B1456" s="1" t="str">
        <f>IFERROR(__xludf.DUMMYFUNCTION("""COMPUTED_VALUE"""),"India")</f>
        <v>India</v>
      </c>
      <c r="C1456" s="1">
        <f>IFERROR(__xludf.DUMMYFUNCTION("""COMPUTED_VALUE"""),500088.0)</f>
        <v>500088</v>
      </c>
      <c r="D1456" s="1" t="str">
        <f>IFERROR(__xludf.DUMMYFUNCTION("""COMPUTED_VALUE"""),"Female")</f>
        <v>Female</v>
      </c>
      <c r="E1456" s="1" t="str">
        <f>IFERROR(__xludf.DUMMYFUNCTION("""COMPUTED_VALUE"""),"People who have changed the world for better")</f>
        <v>People who have changed the world for better</v>
      </c>
      <c r="F1456" s="1" t="str">
        <f>IFERROR(__xludf.DUMMYFUNCTION("""COMPUTED_VALUE"""),"No I would not be pursuing Higher Education outside of India")</f>
        <v>No I would not be pursuing Higher Education outside of India</v>
      </c>
      <c r="G1456" s="1" t="str">
        <f>IFERROR(__xludf.DUMMYFUNCTION("""COMPUTED_VALUE"""),"This will be hard to do, but if it is the right company I would try")</f>
        <v>This will be hard to do, but if it is the right company I would try</v>
      </c>
      <c r="H1456" s="1" t="str">
        <f>IFERROR(__xludf.DUMMYFUNCTION("""COMPUTED_VALUE"""),"Yes")</f>
        <v>Yes</v>
      </c>
      <c r="I1456" s="1" t="str">
        <f>IFERROR(__xludf.DUMMYFUNCTION("""COMPUTED_VALUE"""),"Will NOT work for them")</f>
        <v>Will NOT work for them</v>
      </c>
      <c r="J1456" s="1">
        <f>IFERROR(__xludf.DUMMYFUNCTION("""COMPUTED_VALUE"""),10.0)</f>
        <v>10</v>
      </c>
      <c r="K1456" s="1" t="str">
        <f>IFERROR(__xludf.DUMMYFUNCTION("""COMPUTED_VALUE"""),"Hybrid Working Environment with more than 15 days a month at office")</f>
        <v>Hybrid Working Environment with more than 15 days a month at office</v>
      </c>
      <c r="L1456" s="1" t="str">
        <f>IFERROR(__xludf.DUMMYFUNCTION("""COMPUTED_VALUE"""),"Employer who appreciates learning and enables that environment")</f>
        <v>Employer who appreciates learning and enables that environment</v>
      </c>
      <c r="M145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56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456" s="1" t="str">
        <f>IFERROR(__xludf.DUMMYFUNCTION("""COMPUTED_VALUE"""),"Manager who explains what is expected, sets a goal and helps achieve it")</f>
        <v>Manager who explains what is expected, sets a goal and helps achieve it</v>
      </c>
      <c r="P1456" s="1" t="str">
        <f>IFERROR(__xludf.DUMMYFUNCTION("""COMPUTED_VALUE"""),"Work with 7 to 10 or more people in my team")</f>
        <v>Work with 7 to 10 or more people in my team</v>
      </c>
      <c r="Q1456" s="1" t="str">
        <f>IFERROR(__xludf.DUMMYFUNCTION("""COMPUTED_VALUE"""),"I have NO other choice")</f>
        <v>I have NO other choice</v>
      </c>
      <c r="R1456" s="1" t="str">
        <f>IFERROR(__xludf.DUMMYFUNCTION("""COMPUTED_VALUE"""),"This will be hard to do, but if it is the right company I would try")</f>
        <v>This will be hard to do, but if it is the right company I would try</v>
      </c>
      <c r="S1456" s="1"/>
    </row>
    <row r="1457">
      <c r="A1457" s="2">
        <f>IFERROR(__xludf.DUMMYFUNCTION("""COMPUTED_VALUE"""),45045.339839988425)</f>
        <v>45045.33984</v>
      </c>
      <c r="B1457" s="1" t="str">
        <f>IFERROR(__xludf.DUMMYFUNCTION("""COMPUTED_VALUE"""),"India")</f>
        <v>India</v>
      </c>
      <c r="C1457" s="1">
        <f>IFERROR(__xludf.DUMMYFUNCTION("""COMPUTED_VALUE"""),505460.0)</f>
        <v>505460</v>
      </c>
      <c r="D1457" s="1" t="str">
        <f>IFERROR(__xludf.DUMMYFUNCTION("""COMPUTED_VALUE"""),"Male")</f>
        <v>Male</v>
      </c>
      <c r="E1457" s="1" t="str">
        <f>IFERROR(__xludf.DUMMYFUNCTION("""COMPUTED_VALUE"""),"My Parents")</f>
        <v>My Parents</v>
      </c>
      <c r="F1457" s="1" t="str">
        <f>IFERROR(__xludf.DUMMYFUNCTION("""COMPUTED_VALUE"""),"No I would not be pursuing Higher Education outside of India")</f>
        <v>No I would not be pursuing Higher Education outside of India</v>
      </c>
      <c r="G1457" s="1" t="str">
        <f>IFERROR(__xludf.DUMMYFUNCTION("""COMPUTED_VALUE"""),"This will be hard to do, but if it is the right company I would try")</f>
        <v>This will be hard to do, but if it is the right company I would try</v>
      </c>
      <c r="H1457" s="1" t="str">
        <f>IFERROR(__xludf.DUMMYFUNCTION("""COMPUTED_VALUE"""),"No")</f>
        <v>No</v>
      </c>
      <c r="I1457" s="1" t="str">
        <f>IFERROR(__xludf.DUMMYFUNCTION("""COMPUTED_VALUE"""),"Will NOT work for them")</f>
        <v>Will NOT work for them</v>
      </c>
      <c r="J1457" s="1">
        <f>IFERROR(__xludf.DUMMYFUNCTION("""COMPUTED_VALUE"""),7.0)</f>
        <v>7</v>
      </c>
      <c r="K1457" s="1" t="str">
        <f>IFERROR(__xludf.DUMMYFUNCTION("""COMPUTED_VALUE"""),"Hybrid Working Environment with less than 3 days a month at office")</f>
        <v>Hybrid Working Environment with less than 3 days a month at office</v>
      </c>
      <c r="L1457" s="1" t="str">
        <f>IFERROR(__xludf.DUMMYFUNCTION("""COMPUTED_VALUE"""),"Employer who appreciates learning and enables that environment")</f>
        <v>Employer who appreciates learning and enables that environment</v>
      </c>
      <c r="M145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57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1457" s="1" t="str">
        <f>IFERROR(__xludf.DUMMYFUNCTION("""COMPUTED_VALUE"""),"Manager who explains what is expected, sets a goal and helps achieve it")</f>
        <v>Manager who explains what is expected, sets a goal and helps achieve it</v>
      </c>
      <c r="P1457" s="1" t="str">
        <f>IFERROR(__xludf.DUMMYFUNCTION("""COMPUTED_VALUE"""),"Work with 2 to 3 people in my team, Work with 5 to 6 people in my team")</f>
        <v>Work with 2 to 3 people in my team, Work with 5 to 6 people in my team</v>
      </c>
      <c r="Q1457" s="1" t="str">
        <f>IFERROR(__xludf.DUMMYFUNCTION("""COMPUTED_VALUE"""),"Yes, I Understand this is gonna happen everywhere")</f>
        <v>Yes, I Understand this is gonna happen everywhere</v>
      </c>
      <c r="R1457" s="1" t="str">
        <f>IFERROR(__xludf.DUMMYFUNCTION("""COMPUTED_VALUE"""),"This will be hard to do, but if it is the right company I would try")</f>
        <v>This will be hard to do, but if it is the right company I would try</v>
      </c>
      <c r="S1457" s="1"/>
    </row>
    <row r="1458">
      <c r="A1458" s="2">
        <f>IFERROR(__xludf.DUMMYFUNCTION("""COMPUTED_VALUE"""),45045.34009631944)</f>
        <v>45045.3401</v>
      </c>
      <c r="B1458" s="1" t="str">
        <f>IFERROR(__xludf.DUMMYFUNCTION("""COMPUTED_VALUE"""),"India")</f>
        <v>India</v>
      </c>
      <c r="C1458" s="1">
        <f>IFERROR(__xludf.DUMMYFUNCTION("""COMPUTED_VALUE"""),500070.0)</f>
        <v>500070</v>
      </c>
      <c r="D1458" s="1" t="str">
        <f>IFERROR(__xludf.DUMMYFUNCTION("""COMPUTED_VALUE"""),"Female")</f>
        <v>Female</v>
      </c>
      <c r="E1458" s="1" t="str">
        <f>IFERROR(__xludf.DUMMYFUNCTION("""COMPUTED_VALUE"""),"People from my circle, but not family members")</f>
        <v>People from my circle, but not family members</v>
      </c>
      <c r="F1458" s="1" t="str">
        <f>IFERROR(__xludf.DUMMYFUNCTION("""COMPUTED_VALUE"""),"No, But if someone could bare the cost I will")</f>
        <v>No, But if someone could bare the cost I will</v>
      </c>
      <c r="G1458" s="1" t="str">
        <f>IFERROR(__xludf.DUMMYFUNCTION("""COMPUTED_VALUE"""),"No way")</f>
        <v>No way</v>
      </c>
      <c r="H1458" s="1" t="str">
        <f>IFERROR(__xludf.DUMMYFUNCTION("""COMPUTED_VALUE"""),"No")</f>
        <v>No</v>
      </c>
      <c r="I1458" s="1" t="str">
        <f>IFERROR(__xludf.DUMMYFUNCTION("""COMPUTED_VALUE"""),"Will NOT work for them")</f>
        <v>Will NOT work for them</v>
      </c>
      <c r="J1458" s="1">
        <f>IFERROR(__xludf.DUMMYFUNCTION("""COMPUTED_VALUE"""),1.0)</f>
        <v>1</v>
      </c>
      <c r="K1458" s="1" t="str">
        <f>IFERROR(__xludf.DUMMYFUNCTION("""COMPUTED_VALUE"""),"Fully Remote with Options to travel as and when needed")</f>
        <v>Fully Remote with Options to travel as and when needed</v>
      </c>
      <c r="L14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58" s="1" t="str">
        <f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1458" s="1" t="str">
        <f>IFERROR(__xludf.DUMMYFUNCTION("""COMPUTED_VALUE"""),"Manager who explains what is expected, sets a goal and helps achieve it")</f>
        <v>Manager who explains what is expected, sets a goal and helps achieve it</v>
      </c>
      <c r="P1458" s="1" t="str">
        <f>IFERROR(__xludf.DUMMYFUNCTION("""COMPUTED_VALUE"""),"Work alone")</f>
        <v>Work alone</v>
      </c>
      <c r="Q1458" s="1" t="str">
        <f>IFERROR(__xludf.DUMMYFUNCTION("""COMPUTED_VALUE"""),"Yes, I Understand this is gonna happen everywhere")</f>
        <v>Yes, I Understand this is gonna happen everywhere</v>
      </c>
      <c r="R1458" s="1" t="str">
        <f>IFERROR(__xludf.DUMMYFUNCTION("""COMPUTED_VALUE"""),"No way")</f>
        <v>No way</v>
      </c>
      <c r="S1458" s="1"/>
    </row>
    <row r="1459">
      <c r="A1459" s="2">
        <f>IFERROR(__xludf.DUMMYFUNCTION("""COMPUTED_VALUE"""),45045.342163090274)</f>
        <v>45045.34216</v>
      </c>
      <c r="B1459" s="1" t="str">
        <f>IFERROR(__xludf.DUMMYFUNCTION("""COMPUTED_VALUE"""),"India")</f>
        <v>India</v>
      </c>
      <c r="C1459" s="1">
        <f>IFERROR(__xludf.DUMMYFUNCTION("""COMPUTED_VALUE"""),508234.0)</f>
        <v>508234</v>
      </c>
      <c r="D1459" s="1" t="str">
        <f>IFERROR(__xludf.DUMMYFUNCTION("""COMPUTED_VALUE"""),"Female")</f>
        <v>Female</v>
      </c>
      <c r="E1459" s="1" t="str">
        <f>IFERROR(__xludf.DUMMYFUNCTION("""COMPUTED_VALUE"""),"My Parents")</f>
        <v>My Parents</v>
      </c>
      <c r="F1459" s="1" t="str">
        <f>IFERROR(__xludf.DUMMYFUNCTION("""COMPUTED_VALUE"""),"Yes, I will earn and do that")</f>
        <v>Yes, I will earn and do that</v>
      </c>
      <c r="G1459" s="1" t="str">
        <f>IFERROR(__xludf.DUMMYFUNCTION("""COMPUTED_VALUE"""),"This will be hard to do, but if it is the right company I would try")</f>
        <v>This will be hard to do, but if it is the right company I would try</v>
      </c>
      <c r="H1459" s="1" t="str">
        <f>IFERROR(__xludf.DUMMYFUNCTION("""COMPUTED_VALUE"""),"Yes")</f>
        <v>Yes</v>
      </c>
      <c r="I1459" s="1" t="str">
        <f>IFERROR(__xludf.DUMMYFUNCTION("""COMPUTED_VALUE"""),"Will NOT work for them")</f>
        <v>Will NOT work for them</v>
      </c>
      <c r="J1459" s="1">
        <f>IFERROR(__xludf.DUMMYFUNCTION("""COMPUTED_VALUE"""),5.0)</f>
        <v>5</v>
      </c>
      <c r="K1459" s="1" t="str">
        <f>IFERROR(__xludf.DUMMYFUNCTION("""COMPUTED_VALUE"""),"Every Day Office Environment")</f>
        <v>Every Day Office Environment</v>
      </c>
      <c r="L1459" s="1" t="str">
        <f>IFERROR(__xludf.DUMMYFUNCTION("""COMPUTED_VALUE"""),"Employer who appreciates learning and enables that environment")</f>
        <v>Employer who appreciates learning and enables that environment</v>
      </c>
      <c r="M145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59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1459" s="1" t="str">
        <f>IFERROR(__xludf.DUMMYFUNCTION("""COMPUTED_VALUE"""),"Manager who clearly describes what she/he needs")</f>
        <v>Manager who clearly describes what she/he needs</v>
      </c>
      <c r="P1459" s="1" t="str">
        <f>IFERROR(__xludf.DUMMYFUNCTION("""COMPUTED_VALUE"""),"Work with 5 to 6 people in my team")</f>
        <v>Work with 5 to 6 people in my team</v>
      </c>
      <c r="Q1459" s="1" t="str">
        <f>IFERROR(__xludf.DUMMYFUNCTION("""COMPUTED_VALUE"""),"Yes, I Understand this is gonna happen everywhere")</f>
        <v>Yes, I Understand this is gonna happen everywhere</v>
      </c>
      <c r="R1459" s="1" t="str">
        <f>IFERROR(__xludf.DUMMYFUNCTION("""COMPUTED_VALUE"""),"This will be hard to do, but if it is the right company I would try")</f>
        <v>This will be hard to do, but if it is the right company I would try</v>
      </c>
      <c r="S1459" s="1"/>
    </row>
    <row r="1460">
      <c r="A1460" s="2">
        <f>IFERROR(__xludf.DUMMYFUNCTION("""COMPUTED_VALUE"""),45045.36414672453)</f>
        <v>45045.36415</v>
      </c>
      <c r="B1460" s="1" t="str">
        <f>IFERROR(__xludf.DUMMYFUNCTION("""COMPUTED_VALUE"""),"India")</f>
        <v>India</v>
      </c>
      <c r="C1460" s="1">
        <f>IFERROR(__xludf.DUMMYFUNCTION("""COMPUTED_VALUE"""),224135.0)</f>
        <v>224135</v>
      </c>
      <c r="D1460" s="1" t="str">
        <f>IFERROR(__xludf.DUMMYFUNCTION("""COMPUTED_VALUE"""),"Male")</f>
        <v>Male</v>
      </c>
      <c r="E1460" s="1" t="str">
        <f>IFERROR(__xludf.DUMMYFUNCTION("""COMPUTED_VALUE"""),"My Parents")</f>
        <v>My Parents</v>
      </c>
      <c r="F1460" s="1" t="str">
        <f>IFERROR(__xludf.DUMMYFUNCTION("""COMPUTED_VALUE"""),"No I would not be pursuing Higher Education outside of India")</f>
        <v>No I would not be pursuing Higher Education outside of India</v>
      </c>
      <c r="G1460" s="1" t="str">
        <f>IFERROR(__xludf.DUMMYFUNCTION("""COMPUTED_VALUE"""),"Will work for 3 years or more")</f>
        <v>Will work for 3 years or more</v>
      </c>
      <c r="H1460" s="1" t="str">
        <f>IFERROR(__xludf.DUMMYFUNCTION("""COMPUTED_VALUE"""),"No")</f>
        <v>No</v>
      </c>
      <c r="I1460" s="1" t="str">
        <f>IFERROR(__xludf.DUMMYFUNCTION("""COMPUTED_VALUE"""),"Will work for them")</f>
        <v>Will work for them</v>
      </c>
      <c r="J1460" s="1">
        <f>IFERROR(__xludf.DUMMYFUNCTION("""COMPUTED_VALUE"""),1.0)</f>
        <v>1</v>
      </c>
      <c r="K1460" s="1" t="str">
        <f>IFERROR(__xludf.DUMMYFUNCTION("""COMPUTED_VALUE"""),"Hybrid Working Environment with more than 15 days a month at office")</f>
        <v>Hybrid Working Environment with more than 15 days a month at office</v>
      </c>
      <c r="L1460" s="1" t="str">
        <f>IFERROR(__xludf.DUMMYFUNCTION("""COMPUTED_VALUE"""),"Employer who appreciates learning and enables that environment")</f>
        <v>Employer who appreciates learning and enables that environment</v>
      </c>
      <c r="M146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60" s="1" t="str">
        <f>IFERROR(__xludf.DUMMYFUNCTION("""COMPUTED_VALUE"""),"Business Operations in any organization, Manage and drive End-to-End Projects or Products, Look deeply into Data and generate insights, Work in a BPO setup for some well known client")</f>
        <v>Business Operations in any organization, Manage and drive End-to-End Projects or Products, Look deeply into Data and generate insights, Work in a BPO setup for some well known client</v>
      </c>
      <c r="O1460" s="1" t="str">
        <f>IFERROR(__xludf.DUMMYFUNCTION("""COMPUTED_VALUE"""),"Manager who explains what is expected, sets a goal and helps achieve it")</f>
        <v>Manager who explains what is expected, sets a goal and helps achieve it</v>
      </c>
      <c r="P1460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460" s="1" t="str">
        <f>IFERROR(__xludf.DUMMYFUNCTION("""COMPUTED_VALUE"""),"Yes, I Understand this is gonna happen everywhere")</f>
        <v>Yes, I Understand this is gonna happen everywhere</v>
      </c>
      <c r="R1460" s="1" t="str">
        <f>IFERROR(__xludf.DUMMYFUNCTION("""COMPUTED_VALUE"""),"This will be hard to do, but if it is the right company I would try")</f>
        <v>This will be hard to do, but if it is the right company I would try</v>
      </c>
      <c r="S1460" s="1"/>
    </row>
    <row r="1461">
      <c r="A1461" s="2">
        <f>IFERROR(__xludf.DUMMYFUNCTION("""COMPUTED_VALUE"""),45045.387292824074)</f>
        <v>45045.38729</v>
      </c>
      <c r="B1461" s="1" t="str">
        <f>IFERROR(__xludf.DUMMYFUNCTION("""COMPUTED_VALUE"""),"India")</f>
        <v>India</v>
      </c>
      <c r="C1461" s="1">
        <f>IFERROR(__xludf.DUMMYFUNCTION("""COMPUTED_VALUE"""),641006.0)</f>
        <v>641006</v>
      </c>
      <c r="D1461" s="1" t="str">
        <f>IFERROR(__xludf.DUMMYFUNCTION("""COMPUTED_VALUE"""),"Female")</f>
        <v>Female</v>
      </c>
      <c r="E1461" s="1" t="str">
        <f>IFERROR(__xludf.DUMMYFUNCTION("""COMPUTED_VALUE"""),"People who have changed the world for better")</f>
        <v>People who have changed the world for better</v>
      </c>
      <c r="F1461" s="1" t="str">
        <f>IFERROR(__xludf.DUMMYFUNCTION("""COMPUTED_VALUE"""),"No I would not be pursuing Higher Education outside of India")</f>
        <v>No I would not be pursuing Higher Education outside of India</v>
      </c>
      <c r="G1461" s="1" t="str">
        <f>IFERROR(__xludf.DUMMYFUNCTION("""COMPUTED_VALUE"""),"This will be hard to do, but if it is the right company I would try")</f>
        <v>This will be hard to do, but if it is the right company I would try</v>
      </c>
      <c r="H1461" s="1" t="str">
        <f>IFERROR(__xludf.DUMMYFUNCTION("""COMPUTED_VALUE"""),"No")</f>
        <v>No</v>
      </c>
      <c r="I1461" s="1" t="str">
        <f>IFERROR(__xludf.DUMMYFUNCTION("""COMPUTED_VALUE"""),"Will work for them")</f>
        <v>Will work for them</v>
      </c>
      <c r="J1461" s="1">
        <f>IFERROR(__xludf.DUMMYFUNCTION("""COMPUTED_VALUE"""),7.0)</f>
        <v>7</v>
      </c>
      <c r="K1461" s="1" t="str">
        <f>IFERROR(__xludf.DUMMYFUNCTION("""COMPUTED_VALUE"""),"Every Day Office Environment")</f>
        <v>Every Day Office Environment</v>
      </c>
      <c r="L14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61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461" s="1" t="str">
        <f>IFERROR(__xludf.DUMMYFUNCTION("""COMPUTED_VALUE"""),"Manager who clearly describes what she/he needs")</f>
        <v>Manager who clearly describes what she/he needs</v>
      </c>
      <c r="P1461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461" s="1" t="str">
        <f>IFERROR(__xludf.DUMMYFUNCTION("""COMPUTED_VALUE"""),"Yes, I Understand this is gonna happen everywhere")</f>
        <v>Yes, I Understand this is gonna happen everywhere</v>
      </c>
      <c r="R1461" s="1" t="str">
        <f>IFERROR(__xludf.DUMMYFUNCTION("""COMPUTED_VALUE"""),"This will be hard to do, but if it is the right company I would try")</f>
        <v>This will be hard to do, but if it is the right company I would try</v>
      </c>
      <c r="S1461" s="1"/>
    </row>
    <row r="1462">
      <c r="A1462" s="2">
        <f>IFERROR(__xludf.DUMMYFUNCTION("""COMPUTED_VALUE"""),45045.40869603009)</f>
        <v>45045.4087</v>
      </c>
      <c r="B1462" s="1" t="str">
        <f>IFERROR(__xludf.DUMMYFUNCTION("""COMPUTED_VALUE"""),"India")</f>
        <v>India</v>
      </c>
      <c r="C1462" s="1">
        <f>IFERROR(__xludf.DUMMYFUNCTION("""COMPUTED_VALUE"""),201306.0)</f>
        <v>201306</v>
      </c>
      <c r="D1462" s="1" t="str">
        <f>IFERROR(__xludf.DUMMYFUNCTION("""COMPUTED_VALUE"""),"Male")</f>
        <v>Male</v>
      </c>
      <c r="E1462" s="1" t="str">
        <f>IFERROR(__xludf.DUMMYFUNCTION("""COMPUTED_VALUE"""),"My Parents")</f>
        <v>My Parents</v>
      </c>
      <c r="F1462" s="1" t="str">
        <f>IFERROR(__xludf.DUMMYFUNCTION("""COMPUTED_VALUE"""),"Yes, I will earn and do that")</f>
        <v>Yes, I will earn and do that</v>
      </c>
      <c r="G1462" s="1" t="str">
        <f>IFERROR(__xludf.DUMMYFUNCTION("""COMPUTED_VALUE"""),"This will be hard to do, but if it is the right company I would try")</f>
        <v>This will be hard to do, but if it is the right company I would try</v>
      </c>
      <c r="H1462" s="1" t="str">
        <f>IFERROR(__xludf.DUMMYFUNCTION("""COMPUTED_VALUE"""),"No")</f>
        <v>No</v>
      </c>
      <c r="I1462" s="1" t="str">
        <f>IFERROR(__xludf.DUMMYFUNCTION("""COMPUTED_VALUE"""),"Will NOT work for them")</f>
        <v>Will NOT work for them</v>
      </c>
      <c r="J1462" s="1">
        <f>IFERROR(__xludf.DUMMYFUNCTION("""COMPUTED_VALUE"""),3.0)</f>
        <v>3</v>
      </c>
      <c r="K1462" s="1" t="str">
        <f>IFERROR(__xludf.DUMMYFUNCTION("""COMPUTED_VALUE"""),"Hybrid Working Environment with more than 15 days a month at office")</f>
        <v>Hybrid Working Environment with more than 15 days a month at office</v>
      </c>
      <c r="L14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62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462" s="1" t="str">
        <f>IFERROR(__xludf.DUMMYFUNCTION("""COMPUTED_VALUE"""),"Manager who explains what is expected, sets a goal and helps achieve it")</f>
        <v>Manager who explains what is expected, sets a goal and helps achieve it</v>
      </c>
      <c r="P1462" s="1" t="str">
        <f>IFERROR(__xludf.DUMMYFUNCTION("""COMPUTED_VALUE"""),"Work with more than 10 people in my team")</f>
        <v>Work with more than 10 people in my team</v>
      </c>
      <c r="Q1462" s="1" t="str">
        <f>IFERROR(__xludf.DUMMYFUNCTION("""COMPUTED_VALUE"""),"Yes, I Understand this is gonna happen everywhere")</f>
        <v>Yes, I Understand this is gonna happen everywhere</v>
      </c>
      <c r="R1462" s="1" t="str">
        <f>IFERROR(__xludf.DUMMYFUNCTION("""COMPUTED_VALUE"""),"This will be hard to do, but if it is the right company I would try")</f>
        <v>This will be hard to do, but if it is the right company I would try</v>
      </c>
      <c r="S1462" s="1"/>
    </row>
    <row r="1463">
      <c r="A1463" s="2">
        <f>IFERROR(__xludf.DUMMYFUNCTION("""COMPUTED_VALUE"""),45045.41244063657)</f>
        <v>45045.41244</v>
      </c>
      <c r="B1463" s="1" t="str">
        <f>IFERROR(__xludf.DUMMYFUNCTION("""COMPUTED_VALUE"""),"India")</f>
        <v>India</v>
      </c>
      <c r="C1463" s="1">
        <f>IFERROR(__xludf.DUMMYFUNCTION("""COMPUTED_VALUE"""),110092.0)</f>
        <v>110092</v>
      </c>
      <c r="D1463" s="1" t="str">
        <f>IFERROR(__xludf.DUMMYFUNCTION("""COMPUTED_VALUE"""),"Male")</f>
        <v>Male</v>
      </c>
      <c r="E1463" s="1" t="str">
        <f>IFERROR(__xludf.DUMMYFUNCTION("""COMPUTED_VALUE"""),"Social Media like LinkedIn")</f>
        <v>Social Media like LinkedIn</v>
      </c>
      <c r="F1463" s="1" t="str">
        <f>IFERROR(__xludf.DUMMYFUNCTION("""COMPUTED_VALUE"""),"No I would not be pursuing Higher Education outside of India")</f>
        <v>No I would not be pursuing Higher Education outside of India</v>
      </c>
      <c r="G1463" s="1" t="str">
        <f>IFERROR(__xludf.DUMMYFUNCTION("""COMPUTED_VALUE"""),"Will work for 3 years or more")</f>
        <v>Will work for 3 years or more</v>
      </c>
      <c r="H1463" s="1" t="str">
        <f>IFERROR(__xludf.DUMMYFUNCTION("""COMPUTED_VALUE"""),"No")</f>
        <v>No</v>
      </c>
      <c r="I1463" s="1" t="str">
        <f>IFERROR(__xludf.DUMMYFUNCTION("""COMPUTED_VALUE"""),"Will NOT work for them")</f>
        <v>Will NOT work for them</v>
      </c>
      <c r="J1463" s="1">
        <f>IFERROR(__xludf.DUMMYFUNCTION("""COMPUTED_VALUE"""),1.0)</f>
        <v>1</v>
      </c>
      <c r="K1463" s="1" t="str">
        <f>IFERROR(__xludf.DUMMYFUNCTION("""COMPUTED_VALUE"""),"Every Day Office Environment")</f>
        <v>Every Day Office Environment</v>
      </c>
      <c r="L14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63" s="1" t="str">
        <f>IFERROR(__xludf.DUMMYFUNCTION("""COMPUTED_VALUE"""),"Business Operations in any organization, Look deeply into Data and generate insights, Work in a BPO setup for some well known client, Work as a freelancer and do my thing my way")</f>
        <v>Business Operations in any organization, Look deeply into Data and generate insights, Work in a BPO setup for some well known client, Work as a freelancer and do my thing my way</v>
      </c>
      <c r="O1463" s="1" t="str">
        <f>IFERROR(__xludf.DUMMYFUNCTION("""COMPUTED_VALUE"""),"Manager who explains what is expected, sets a goal and helps achieve it")</f>
        <v>Manager who explains what is expected, sets a goal and helps achieve it</v>
      </c>
      <c r="P1463" s="1" t="str">
        <f>IFERROR(__xludf.DUMMYFUNCTION("""COMPUTED_VALUE"""),"Work with more than 10 people in my team")</f>
        <v>Work with more than 10 people in my team</v>
      </c>
      <c r="Q1463" s="1" t="str">
        <f>IFERROR(__xludf.DUMMYFUNCTION("""COMPUTED_VALUE"""),"Yes, I Understand this is gonna happen everywhere")</f>
        <v>Yes, I Understand this is gonna happen everywhere</v>
      </c>
      <c r="R1463" s="1" t="str">
        <f>IFERROR(__xludf.DUMMYFUNCTION("""COMPUTED_VALUE"""),"Will work for 7 years or more")</f>
        <v>Will work for 7 years or more</v>
      </c>
      <c r="S1463" s="1"/>
    </row>
    <row r="1464">
      <c r="A1464" s="2">
        <f>IFERROR(__xludf.DUMMYFUNCTION("""COMPUTED_VALUE"""),45045.41460127315)</f>
        <v>45045.4146</v>
      </c>
      <c r="B1464" s="1" t="str">
        <f>IFERROR(__xludf.DUMMYFUNCTION("""COMPUTED_VALUE"""),"India")</f>
        <v>India</v>
      </c>
      <c r="C1464" s="1">
        <f>IFERROR(__xludf.DUMMYFUNCTION("""COMPUTED_VALUE"""),201301.0)</f>
        <v>201301</v>
      </c>
      <c r="D1464" s="1" t="str">
        <f>IFERROR(__xludf.DUMMYFUNCTION("""COMPUTED_VALUE"""),"Female")</f>
        <v>Female</v>
      </c>
      <c r="E1464" s="1" t="str">
        <f>IFERROR(__xludf.DUMMYFUNCTION("""COMPUTED_VALUE"""),"People who have changed the world for better")</f>
        <v>People who have changed the world for better</v>
      </c>
      <c r="F1464" s="1" t="str">
        <f>IFERROR(__xludf.DUMMYFUNCTION("""COMPUTED_VALUE"""),"Yes, I will earn and do that")</f>
        <v>Yes, I will earn and do that</v>
      </c>
      <c r="G1464" s="1" t="str">
        <f>IFERROR(__xludf.DUMMYFUNCTION("""COMPUTED_VALUE"""),"Will work for 3 years or more")</f>
        <v>Will work for 3 years or more</v>
      </c>
      <c r="H1464" s="1" t="str">
        <f>IFERROR(__xludf.DUMMYFUNCTION("""COMPUTED_VALUE"""),"Yes")</f>
        <v>Yes</v>
      </c>
      <c r="I1464" s="1" t="str">
        <f>IFERROR(__xludf.DUMMYFUNCTION("""COMPUTED_VALUE"""),"Will NOT work for them")</f>
        <v>Will NOT work for them</v>
      </c>
      <c r="J1464" s="1">
        <f>IFERROR(__xludf.DUMMYFUNCTION("""COMPUTED_VALUE"""),8.0)</f>
        <v>8</v>
      </c>
      <c r="K1464" s="1" t="str">
        <f>IFERROR(__xludf.DUMMYFUNCTION("""COMPUTED_VALUE"""),"Hybrid Working Environment with less than 3 days a month at office")</f>
        <v>Hybrid Working Environment with less than 3 days a month at office</v>
      </c>
      <c r="L1464" s="1" t="str">
        <f>IFERROR(__xludf.DUMMYFUNCTION("""COMPUTED_VALUE"""),"Employer who appreciates learning and enables that environment")</f>
        <v>Employer who appreciates learning and enables that environment</v>
      </c>
      <c r="M146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64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1464" s="1" t="str">
        <f>IFERROR(__xludf.DUMMYFUNCTION("""COMPUTED_VALUE"""),"Manager who explains what is expected, sets a goal and helps achieve it")</f>
        <v>Manager who explains what is expected, sets a goal and helps achieve it</v>
      </c>
      <c r="P1464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464" s="1" t="str">
        <f>IFERROR(__xludf.DUMMYFUNCTION("""COMPUTED_VALUE"""),"Yes, I Understand this is gonna happen everywhere")</f>
        <v>Yes, I Understand this is gonna happen everywhere</v>
      </c>
      <c r="R1464" s="1" t="str">
        <f>IFERROR(__xludf.DUMMYFUNCTION("""COMPUTED_VALUE"""),"This will be hard to do, but if it is the right company I would try")</f>
        <v>This will be hard to do, but if it is the right company I would try</v>
      </c>
      <c r="S1464" s="1"/>
    </row>
    <row r="1465">
      <c r="A1465" s="2">
        <f>IFERROR(__xludf.DUMMYFUNCTION("""COMPUTED_VALUE"""),45045.41532530093)</f>
        <v>45045.41533</v>
      </c>
      <c r="B1465" s="1" t="str">
        <f>IFERROR(__xludf.DUMMYFUNCTION("""COMPUTED_VALUE"""),"India")</f>
        <v>India</v>
      </c>
      <c r="C1465" s="1">
        <f>IFERROR(__xludf.DUMMYFUNCTION("""COMPUTED_VALUE"""),628552.0)</f>
        <v>628552</v>
      </c>
      <c r="D1465" s="1" t="str">
        <f>IFERROR(__xludf.DUMMYFUNCTION("""COMPUTED_VALUE"""),"Male")</f>
        <v>Male</v>
      </c>
      <c r="E1465" s="1" t="str">
        <f>IFERROR(__xludf.DUMMYFUNCTION("""COMPUTED_VALUE"""),"Social Media like LinkedIn")</f>
        <v>Social Media like LinkedIn</v>
      </c>
      <c r="F1465" s="1" t="str">
        <f>IFERROR(__xludf.DUMMYFUNCTION("""COMPUTED_VALUE"""),"Yes, I will earn and do that")</f>
        <v>Yes, I will earn and do that</v>
      </c>
      <c r="G1465" s="1" t="str">
        <f>IFERROR(__xludf.DUMMYFUNCTION("""COMPUTED_VALUE"""),"This will be hard to do, but if it is the right company I would try")</f>
        <v>This will be hard to do, but if it is the right company I would try</v>
      </c>
      <c r="H1465" s="1" t="str">
        <f>IFERROR(__xludf.DUMMYFUNCTION("""COMPUTED_VALUE"""),"Yes")</f>
        <v>Yes</v>
      </c>
      <c r="I1465" s="1" t="str">
        <f>IFERROR(__xludf.DUMMYFUNCTION("""COMPUTED_VALUE"""),"Will work for them")</f>
        <v>Will work for them</v>
      </c>
      <c r="J1465" s="1">
        <f>IFERROR(__xludf.DUMMYFUNCTION("""COMPUTED_VALUE"""),7.0)</f>
        <v>7</v>
      </c>
      <c r="K1465" s="1" t="str">
        <f>IFERROR(__xludf.DUMMYFUNCTION("""COMPUTED_VALUE"""),"Every Day Office Environment")</f>
        <v>Every Day Office Environment</v>
      </c>
      <c r="L1465" s="1" t="str">
        <f>IFERROR(__xludf.DUMMYFUNCTION("""COMPUTED_VALUE"""),"Employer who appreciates learning and enables that environment")</f>
        <v>Employer who appreciates learning and enables that environment</v>
      </c>
      <c r="M1465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465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465" s="1" t="str">
        <f>IFERROR(__xludf.DUMMYFUNCTION("""COMPUTED_VALUE"""),"Manager who explains what is expected, sets a goal and helps achieve it")</f>
        <v>Manager who explains what is expected, sets a goal and helps achieve it</v>
      </c>
      <c r="P1465" s="1" t="str">
        <f>IFERROR(__xludf.DUMMYFUNCTION("""COMPUTED_VALUE"""),"Work with 2 to 3 people in my team")</f>
        <v>Work with 2 to 3 people in my team</v>
      </c>
      <c r="Q1465" s="1" t="str">
        <f>IFERROR(__xludf.DUMMYFUNCTION("""COMPUTED_VALUE"""),"Yes, I Understand this is gonna happen everywhere")</f>
        <v>Yes, I Understand this is gonna happen everywhere</v>
      </c>
      <c r="R1465" s="1" t="str">
        <f>IFERROR(__xludf.DUMMYFUNCTION("""COMPUTED_VALUE"""),"This will be hard to do, but if it is the right company I would try")</f>
        <v>This will be hard to do, but if it is the right company I would try</v>
      </c>
      <c r="S1465" s="1"/>
    </row>
    <row r="1466">
      <c r="A1466" s="2">
        <f>IFERROR(__xludf.DUMMYFUNCTION("""COMPUTED_VALUE"""),45045.41894915509)</f>
        <v>45045.41895</v>
      </c>
      <c r="B1466" s="1" t="str">
        <f>IFERROR(__xludf.DUMMYFUNCTION("""COMPUTED_VALUE"""),"India")</f>
        <v>India</v>
      </c>
      <c r="C1466" s="1">
        <f>IFERROR(__xludf.DUMMYFUNCTION("""COMPUTED_VALUE"""),110096.0)</f>
        <v>110096</v>
      </c>
      <c r="D1466" s="1" t="str">
        <f>IFERROR(__xludf.DUMMYFUNCTION("""COMPUTED_VALUE"""),"Male")</f>
        <v>Male</v>
      </c>
      <c r="E1466" s="1" t="str">
        <f>IFERROR(__xludf.DUMMYFUNCTION("""COMPUTED_VALUE"""),"Social Media like LinkedIn")</f>
        <v>Social Media like LinkedIn</v>
      </c>
      <c r="F1466" s="1" t="str">
        <f>IFERROR(__xludf.DUMMYFUNCTION("""COMPUTED_VALUE"""),"Yes, I will earn and do that")</f>
        <v>Yes, I will earn and do that</v>
      </c>
      <c r="G1466" s="1" t="str">
        <f>IFERROR(__xludf.DUMMYFUNCTION("""COMPUTED_VALUE"""),"Will work for 3 years or more")</f>
        <v>Will work for 3 years or more</v>
      </c>
      <c r="H1466" s="1" t="str">
        <f>IFERROR(__xludf.DUMMYFUNCTION("""COMPUTED_VALUE"""),"Yes")</f>
        <v>Yes</v>
      </c>
      <c r="I1466" s="1" t="str">
        <f>IFERROR(__xludf.DUMMYFUNCTION("""COMPUTED_VALUE"""),"Will NOT work for them")</f>
        <v>Will NOT work for them</v>
      </c>
      <c r="J1466" s="1">
        <f>IFERROR(__xludf.DUMMYFUNCTION("""COMPUTED_VALUE"""),10.0)</f>
        <v>10</v>
      </c>
      <c r="K1466" s="1" t="str">
        <f>IFERROR(__xludf.DUMMYFUNCTION("""COMPUTED_VALUE"""),"Hybrid Working Environment with more than 15 days a month at office")</f>
        <v>Hybrid Working Environment with more than 15 days a month at office</v>
      </c>
      <c r="L1466" s="1" t="str">
        <f>IFERROR(__xludf.DUMMYFUNCTION("""COMPUTED_VALUE"""),"Employer who appreciates learning and enables that environment")</f>
        <v>Employer who appreciates learning and enables that environment</v>
      </c>
      <c r="M146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66" s="1" t="str">
        <f>IFERROR(__xludf.DUMMYFUNCTION("""COMPUTED_VALUE"""),"Business Operations in any organization, Work in a BPO setup for some well known client, Work as a freelancer and do my thing my way, Entrepreneur or Start Up")</f>
        <v>Business Operations in any organization, Work in a BPO setup for some well known client, Work as a freelancer and do my thing my way, Entrepreneur or Start Up</v>
      </c>
      <c r="O1466" s="1" t="str">
        <f>IFERROR(__xludf.DUMMYFUNCTION("""COMPUTED_VALUE"""),"Manager who explains what is expected, sets a goal and helps achieve it")</f>
        <v>Manager who explains what is expected, sets a goal and helps achieve it</v>
      </c>
      <c r="P1466" s="1" t="str">
        <f>IFERROR(__xludf.DUMMYFUNCTION("""COMPUTED_VALUE"""),"Work with more than 10 people in my team")</f>
        <v>Work with more than 10 people in my team</v>
      </c>
      <c r="Q1466" s="1" t="str">
        <f>IFERROR(__xludf.DUMMYFUNCTION("""COMPUTED_VALUE"""),"Yes, I Understand this is gonna happen everywhere")</f>
        <v>Yes, I Understand this is gonna happen everywhere</v>
      </c>
      <c r="R1466" s="1" t="str">
        <f>IFERROR(__xludf.DUMMYFUNCTION("""COMPUTED_VALUE"""),"This will be hard to do, but if it is the right company I would try")</f>
        <v>This will be hard to do, but if it is the right company I would try</v>
      </c>
      <c r="S1466" s="1"/>
    </row>
    <row r="1467">
      <c r="A1467" s="2">
        <f>IFERROR(__xludf.DUMMYFUNCTION("""COMPUTED_VALUE"""),45045.427729999996)</f>
        <v>45045.42773</v>
      </c>
      <c r="B1467" s="1" t="str">
        <f>IFERROR(__xludf.DUMMYFUNCTION("""COMPUTED_VALUE"""),"India")</f>
        <v>India</v>
      </c>
      <c r="C1467" s="1">
        <f>IFERROR(__xludf.DUMMYFUNCTION("""COMPUTED_VALUE"""),201301.0)</f>
        <v>201301</v>
      </c>
      <c r="D1467" s="1" t="str">
        <f>IFERROR(__xludf.DUMMYFUNCTION("""COMPUTED_VALUE"""),"Female")</f>
        <v>Female</v>
      </c>
      <c r="E1467" s="1" t="str">
        <f>IFERROR(__xludf.DUMMYFUNCTION("""COMPUTED_VALUE"""),"Social Media like LinkedIn")</f>
        <v>Social Media like LinkedIn</v>
      </c>
      <c r="F1467" s="1" t="str">
        <f>IFERROR(__xludf.DUMMYFUNCTION("""COMPUTED_VALUE"""),"Yes, I will earn and do that")</f>
        <v>Yes, I will earn and do that</v>
      </c>
      <c r="G1467" s="1" t="str">
        <f>IFERROR(__xludf.DUMMYFUNCTION("""COMPUTED_VALUE"""),"This will be hard to do, but if it is the right company I would try")</f>
        <v>This will be hard to do, but if it is the right company I would try</v>
      </c>
      <c r="H1467" s="1" t="str">
        <f>IFERROR(__xludf.DUMMYFUNCTION("""COMPUTED_VALUE"""),"Yes")</f>
        <v>Yes</v>
      </c>
      <c r="I1467" s="1" t="str">
        <f>IFERROR(__xludf.DUMMYFUNCTION("""COMPUTED_VALUE"""),"Will NOT work for them")</f>
        <v>Will NOT work for them</v>
      </c>
      <c r="J1467" s="1">
        <f>IFERROR(__xludf.DUMMYFUNCTION("""COMPUTED_VALUE"""),8.0)</f>
        <v>8</v>
      </c>
      <c r="K1467" s="1" t="str">
        <f>IFERROR(__xludf.DUMMYFUNCTION("""COMPUTED_VALUE"""),"Every Day Office Environment")</f>
        <v>Every Day Office Environment</v>
      </c>
      <c r="L14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67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467" s="1" t="str">
        <f>IFERROR(__xludf.DUMMYFUNCTION("""COMPUTED_VALUE"""),"Manager who explains what is expected, sets a goal and helps achieve it")</f>
        <v>Manager who explains what is expected, sets a goal and helps achieve it</v>
      </c>
      <c r="P1467" s="1" t="str">
        <f>IFERROR(__xludf.DUMMYFUNCTION("""COMPUTED_VALUE"""),"Work with more than 10 people in my team")</f>
        <v>Work with more than 10 people in my team</v>
      </c>
      <c r="Q1467" s="1" t="str">
        <f>IFERROR(__xludf.DUMMYFUNCTION("""COMPUTED_VALUE"""),"No")</f>
        <v>No</v>
      </c>
      <c r="R1467" s="1" t="str">
        <f>IFERROR(__xludf.DUMMYFUNCTION("""COMPUTED_VALUE"""),"This will be hard to do, but if it is the right company I would try")</f>
        <v>This will be hard to do, but if it is the right company I would try</v>
      </c>
      <c r="S1467" s="1"/>
    </row>
    <row r="1468">
      <c r="A1468" s="2">
        <f>IFERROR(__xludf.DUMMYFUNCTION("""COMPUTED_VALUE"""),45045.429224340274)</f>
        <v>45045.42922</v>
      </c>
      <c r="B1468" s="1" t="str">
        <f>IFERROR(__xludf.DUMMYFUNCTION("""COMPUTED_VALUE"""),"India")</f>
        <v>India</v>
      </c>
      <c r="C1468" s="1">
        <f>IFERROR(__xludf.DUMMYFUNCTION("""COMPUTED_VALUE"""),201301.0)</f>
        <v>201301</v>
      </c>
      <c r="D1468" s="1" t="str">
        <f>IFERROR(__xludf.DUMMYFUNCTION("""COMPUTED_VALUE"""),"Female")</f>
        <v>Female</v>
      </c>
      <c r="E1468" s="1" t="str">
        <f>IFERROR(__xludf.DUMMYFUNCTION("""COMPUTED_VALUE"""),"Social Media like LinkedIn")</f>
        <v>Social Media like LinkedIn</v>
      </c>
      <c r="F1468" s="1" t="str">
        <f>IFERROR(__xludf.DUMMYFUNCTION("""COMPUTED_VALUE"""),"Yes, I will earn and do that")</f>
        <v>Yes, I will earn and do that</v>
      </c>
      <c r="G1468" s="1" t="str">
        <f>IFERROR(__xludf.DUMMYFUNCTION("""COMPUTED_VALUE"""),"This will be hard to do, but if it is the right company I would try")</f>
        <v>This will be hard to do, but if it is the right company I would try</v>
      </c>
      <c r="H1468" s="1" t="str">
        <f>IFERROR(__xludf.DUMMYFUNCTION("""COMPUTED_VALUE"""),"No")</f>
        <v>No</v>
      </c>
      <c r="I1468" s="1" t="str">
        <f>IFERROR(__xludf.DUMMYFUNCTION("""COMPUTED_VALUE"""),"Will NOT work for them")</f>
        <v>Will NOT work for them</v>
      </c>
      <c r="J1468" s="1">
        <f>IFERROR(__xludf.DUMMYFUNCTION("""COMPUTED_VALUE"""),9.0)</f>
        <v>9</v>
      </c>
      <c r="K1468" s="1" t="str">
        <f>IFERROR(__xludf.DUMMYFUNCTION("""COMPUTED_VALUE"""),"Hybrid Working Environment with less than 3 days a month at office")</f>
        <v>Hybrid Working Environment with less than 3 days a month at office</v>
      </c>
      <c r="L1468" s="1" t="str">
        <f>IFERROR(__xludf.DUMMYFUNCTION("""COMPUTED_VALUE"""),"Employer who rewards learning and enables that environment")</f>
        <v>Employer who rewards learning and enables that environment</v>
      </c>
      <c r="M14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68" s="1" t="str">
        <f>IFERROR(__xludf.DUMMYFUNCTION("""COMPUTED_VALUE"""),"Business Operations in any organization, Design and Develop amazing software, Look deeply into Data and generate insights, Work in a BPO setup for some well known client")</f>
        <v>Business Operations in any organization, Design and Develop amazing software, Look deeply into Data and generate insights, Work in a BPO setup for some well known client</v>
      </c>
      <c r="O1468" s="1" t="str">
        <f>IFERROR(__xludf.DUMMYFUNCTION("""COMPUTED_VALUE"""),"Manager who clearly describes what she/he needs")</f>
        <v>Manager who clearly describes what she/he needs</v>
      </c>
      <c r="P1468" s="1" t="str">
        <f>IFERROR(__xludf.DUMMYFUNCTION("""COMPUTED_VALUE"""),"Work with 2 to 3 people in my team")</f>
        <v>Work with 2 to 3 people in my team</v>
      </c>
      <c r="Q1468" s="1" t="str">
        <f>IFERROR(__xludf.DUMMYFUNCTION("""COMPUTED_VALUE"""),"Yes, I Understand this is gonna happen everywhere")</f>
        <v>Yes, I Understand this is gonna happen everywhere</v>
      </c>
      <c r="R1468" s="1" t="str">
        <f>IFERROR(__xludf.DUMMYFUNCTION("""COMPUTED_VALUE"""),"This will be hard to do, but if it is the right company I would try")</f>
        <v>This will be hard to do, but if it is the right company I would try</v>
      </c>
      <c r="S1468" s="1"/>
    </row>
    <row r="1469">
      <c r="A1469" s="2">
        <f>IFERROR(__xludf.DUMMYFUNCTION("""COMPUTED_VALUE"""),45045.431874814814)</f>
        <v>45045.43187</v>
      </c>
      <c r="B1469" s="1" t="str">
        <f>IFERROR(__xludf.DUMMYFUNCTION("""COMPUTED_VALUE"""),"India")</f>
        <v>India</v>
      </c>
      <c r="C1469" s="1">
        <f>IFERROR(__xludf.DUMMYFUNCTION("""COMPUTED_VALUE"""),110092.0)</f>
        <v>110092</v>
      </c>
      <c r="D1469" s="1" t="str">
        <f>IFERROR(__xludf.DUMMYFUNCTION("""COMPUTED_VALUE"""),"Male")</f>
        <v>Male</v>
      </c>
      <c r="E1469" s="1" t="str">
        <f>IFERROR(__xludf.DUMMYFUNCTION("""COMPUTED_VALUE"""),"Social Media like LinkedIn")</f>
        <v>Social Media like LinkedIn</v>
      </c>
      <c r="F1469" s="1" t="str">
        <f>IFERROR(__xludf.DUMMYFUNCTION("""COMPUTED_VALUE"""),"Yes, I will earn and do that")</f>
        <v>Yes, I will earn and do that</v>
      </c>
      <c r="G1469" s="1" t="str">
        <f>IFERROR(__xludf.DUMMYFUNCTION("""COMPUTED_VALUE"""),"This will be hard to do, but if it is the right company I would try")</f>
        <v>This will be hard to do, but if it is the right company I would try</v>
      </c>
      <c r="H1469" s="1" t="str">
        <f>IFERROR(__xludf.DUMMYFUNCTION("""COMPUTED_VALUE"""),"Yes")</f>
        <v>Yes</v>
      </c>
      <c r="I1469" s="1" t="str">
        <f>IFERROR(__xludf.DUMMYFUNCTION("""COMPUTED_VALUE"""),"Will NOT work for them")</f>
        <v>Will NOT work for them</v>
      </c>
      <c r="J1469" s="1">
        <f>IFERROR(__xludf.DUMMYFUNCTION("""COMPUTED_VALUE"""),3.0)</f>
        <v>3</v>
      </c>
      <c r="K1469" s="1" t="str">
        <f>IFERROR(__xludf.DUMMYFUNCTION("""COMPUTED_VALUE"""),"Fully Remote with Options to travel as and when needed")</f>
        <v>Fully Remote with Options to travel as and when needed</v>
      </c>
      <c r="L146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46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69" s="1" t="str">
        <f>IFERROR(__xludf.DUMMYFUNCTION("""COMPUTED_VALUE"""),"Business Operations in any organization, Design and Develop amazing software, Work in a BPO setup for some well known client, Entrepreneur or Start Up")</f>
        <v>Business Operations in any organization, Design and Develop amazing software, Work in a BPO setup for some well known client, Entrepreneur or Start Up</v>
      </c>
      <c r="O1469" s="1" t="str">
        <f>IFERROR(__xludf.DUMMYFUNCTION("""COMPUTED_VALUE"""),"Manager who sets goal and helps me achieve it")</f>
        <v>Manager who sets goal and helps me achieve it</v>
      </c>
      <c r="P1469" s="1" t="str">
        <f>IFERROR(__xludf.DUMMYFUNCTION("""COMPUTED_VALUE"""),"Work with more than 10 people in my team")</f>
        <v>Work with more than 10 people in my team</v>
      </c>
      <c r="Q1469" s="1" t="str">
        <f>IFERROR(__xludf.DUMMYFUNCTION("""COMPUTED_VALUE"""),"I have NO other choice")</f>
        <v>I have NO other choice</v>
      </c>
      <c r="R1469" s="1" t="str">
        <f>IFERROR(__xludf.DUMMYFUNCTION("""COMPUTED_VALUE"""),"This will be hard to do, but if it is the right company I would try")</f>
        <v>This will be hard to do, but if it is the right company I would try</v>
      </c>
      <c r="S1469" s="1"/>
    </row>
    <row r="1470">
      <c r="A1470" s="2">
        <f>IFERROR(__xludf.DUMMYFUNCTION("""COMPUTED_VALUE"""),45045.43207894676)</f>
        <v>45045.43208</v>
      </c>
      <c r="B1470" s="1" t="str">
        <f>IFERROR(__xludf.DUMMYFUNCTION("""COMPUTED_VALUE"""),"India")</f>
        <v>India</v>
      </c>
      <c r="C1470" s="1">
        <f>IFERROR(__xludf.DUMMYFUNCTION("""COMPUTED_VALUE"""),201301.0)</f>
        <v>201301</v>
      </c>
      <c r="D1470" s="1" t="str">
        <f>IFERROR(__xludf.DUMMYFUNCTION("""COMPUTED_VALUE"""),"Male")</f>
        <v>Male</v>
      </c>
      <c r="E1470" s="1" t="str">
        <f>IFERROR(__xludf.DUMMYFUNCTION("""COMPUTED_VALUE"""),"People from my circle, but not family members")</f>
        <v>People from my circle, but not family members</v>
      </c>
      <c r="F1470" s="1" t="str">
        <f>IFERROR(__xludf.DUMMYFUNCTION("""COMPUTED_VALUE"""),"No, But if someone could bare the cost I will")</f>
        <v>No, But if someone could bare the cost I will</v>
      </c>
      <c r="G1470" s="1" t="str">
        <f>IFERROR(__xludf.DUMMYFUNCTION("""COMPUTED_VALUE"""),"This will be hard to do, but if it is the right company I would try")</f>
        <v>This will be hard to do, but if it is the right company I would try</v>
      </c>
      <c r="H1470" s="1" t="str">
        <f>IFERROR(__xludf.DUMMYFUNCTION("""COMPUTED_VALUE"""),"Yes")</f>
        <v>Yes</v>
      </c>
      <c r="I1470" s="1" t="str">
        <f>IFERROR(__xludf.DUMMYFUNCTION("""COMPUTED_VALUE"""),"Will NOT work for them")</f>
        <v>Will NOT work for them</v>
      </c>
      <c r="J1470" s="1">
        <f>IFERROR(__xludf.DUMMYFUNCTION("""COMPUTED_VALUE"""),3.0)</f>
        <v>3</v>
      </c>
      <c r="K1470" s="1" t="str">
        <f>IFERROR(__xludf.DUMMYFUNCTION("""COMPUTED_VALUE"""),"Fully Remote with Options to travel as and when needed")</f>
        <v>Fully Remote with Options to travel as and when needed</v>
      </c>
      <c r="L1470" s="1" t="str">
        <f>IFERROR(__xludf.DUMMYFUNCTION("""COMPUTED_VALUE"""),"Employer who rewards learning and enables that environment")</f>
        <v>Employer who rewards learning and enables that environment</v>
      </c>
      <c r="M14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0" s="1" t="str">
        <f>IFERROR(__xludf.DUMMYFUNCTION("""COMPUTED_VALUE"""),"Look deeply into Data and generate insights, Work in a BPO setup for some well known client, Work as a freelancer and do my thing my way, Entrepreneur or Start Up")</f>
        <v>Look deeply into Data and generate insights, Work in a BPO setup for some well known client, Work as a freelancer and do my thing my way, Entrepreneur or Start Up</v>
      </c>
      <c r="O1470" s="1" t="str">
        <f>IFERROR(__xludf.DUMMYFUNCTION("""COMPUTED_VALUE"""),"Manager who sets goal and helps me achieve it")</f>
        <v>Manager who sets goal and helps me achieve it</v>
      </c>
      <c r="P1470" s="1" t="str">
        <f>IFERROR(__xludf.DUMMYFUNCTION("""COMPUTED_VALUE"""),"Work with more than 10 people in my team")</f>
        <v>Work with more than 10 people in my team</v>
      </c>
      <c r="Q1470" s="1" t="str">
        <f>IFERROR(__xludf.DUMMYFUNCTION("""COMPUTED_VALUE"""),"I have NO other choice")</f>
        <v>I have NO other choice</v>
      </c>
      <c r="R1470" s="1" t="str">
        <f>IFERROR(__xludf.DUMMYFUNCTION("""COMPUTED_VALUE"""),"This will be hard to do, but if it is the right company I would try")</f>
        <v>This will be hard to do, but if it is the right company I would try</v>
      </c>
      <c r="S1470" s="1"/>
    </row>
    <row r="1471">
      <c r="A1471" s="2">
        <f>IFERROR(__xludf.DUMMYFUNCTION("""COMPUTED_VALUE"""),45045.44135262731)</f>
        <v>45045.44135</v>
      </c>
      <c r="B1471" s="1" t="str">
        <f>IFERROR(__xludf.DUMMYFUNCTION("""COMPUTED_VALUE"""),"India")</f>
        <v>India</v>
      </c>
      <c r="C1471" s="1">
        <f>IFERROR(__xludf.DUMMYFUNCTION("""COMPUTED_VALUE"""),121003.0)</f>
        <v>121003</v>
      </c>
      <c r="D1471" s="1" t="str">
        <f>IFERROR(__xludf.DUMMYFUNCTION("""COMPUTED_VALUE"""),"Male")</f>
        <v>Male</v>
      </c>
      <c r="E1471" s="1" t="str">
        <f>IFERROR(__xludf.DUMMYFUNCTION("""COMPUTED_VALUE"""),"My Parents")</f>
        <v>My Parents</v>
      </c>
      <c r="F1471" s="1" t="str">
        <f>IFERROR(__xludf.DUMMYFUNCTION("""COMPUTED_VALUE"""),"Yes, I will earn and do that")</f>
        <v>Yes, I will earn and do that</v>
      </c>
      <c r="G1471" s="1" t="str">
        <f>IFERROR(__xludf.DUMMYFUNCTION("""COMPUTED_VALUE"""),"This will be hard to do, but if it is the right company I would try")</f>
        <v>This will be hard to do, but if it is the right company I would try</v>
      </c>
      <c r="H1471" s="1" t="str">
        <f>IFERROR(__xludf.DUMMYFUNCTION("""COMPUTED_VALUE"""),"No")</f>
        <v>No</v>
      </c>
      <c r="I1471" s="1" t="str">
        <f>IFERROR(__xludf.DUMMYFUNCTION("""COMPUTED_VALUE"""),"Will NOT work for them")</f>
        <v>Will NOT work for them</v>
      </c>
      <c r="J1471" s="1">
        <f>IFERROR(__xludf.DUMMYFUNCTION("""COMPUTED_VALUE"""),1.0)</f>
        <v>1</v>
      </c>
      <c r="K1471" s="1" t="str">
        <f>IFERROR(__xludf.DUMMYFUNCTION("""COMPUTED_VALUE"""),"Hybrid Working Environment with more than 15 days a month at office")</f>
        <v>Hybrid Working Environment with more than 15 days a month at office</v>
      </c>
      <c r="L14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71" s="1" t="str">
        <f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1471" s="1" t="str">
        <f>IFERROR(__xludf.DUMMYFUNCTION("""COMPUTED_VALUE"""),"Manager who explains what is expected, sets a goal and helps achieve it")</f>
        <v>Manager who explains what is expected, sets a goal and helps achieve it</v>
      </c>
      <c r="P1471" s="1" t="str">
        <f>IFERROR(__xludf.DUMMYFUNCTION("""COMPUTED_VALUE"""),"Work with 7 to 10 or more people in my team")</f>
        <v>Work with 7 to 10 or more people in my team</v>
      </c>
      <c r="Q1471" s="1" t="str">
        <f>IFERROR(__xludf.DUMMYFUNCTION("""COMPUTED_VALUE"""),"No")</f>
        <v>No</v>
      </c>
      <c r="R1471" s="1" t="str">
        <f>IFERROR(__xludf.DUMMYFUNCTION("""COMPUTED_VALUE"""),"This will be hard to do, but if it is the right company I would try")</f>
        <v>This will be hard to do, but if it is the right company I would try</v>
      </c>
      <c r="S1471" s="1"/>
    </row>
    <row r="1472">
      <c r="A1472" s="2">
        <f>IFERROR(__xludf.DUMMYFUNCTION("""COMPUTED_VALUE"""),45045.44847971065)</f>
        <v>45045.44848</v>
      </c>
      <c r="B1472" s="1" t="str">
        <f>IFERROR(__xludf.DUMMYFUNCTION("""COMPUTED_VALUE"""),"India")</f>
        <v>India</v>
      </c>
      <c r="C1472" s="1">
        <f>IFERROR(__xludf.DUMMYFUNCTION("""COMPUTED_VALUE"""),201010.0)</f>
        <v>201010</v>
      </c>
      <c r="D1472" s="1" t="str">
        <f>IFERROR(__xludf.DUMMYFUNCTION("""COMPUTED_VALUE"""),"Male")</f>
        <v>Male</v>
      </c>
      <c r="E1472" s="1" t="str">
        <f>IFERROR(__xludf.DUMMYFUNCTION("""COMPUTED_VALUE"""),"People from my circle, but not family members")</f>
        <v>People from my circle, but not family members</v>
      </c>
      <c r="F1472" s="1" t="str">
        <f>IFERROR(__xludf.DUMMYFUNCTION("""COMPUTED_VALUE"""),"Yes, I will earn and do that")</f>
        <v>Yes, I will earn and do that</v>
      </c>
      <c r="G1472" s="1" t="str">
        <f>IFERROR(__xludf.DUMMYFUNCTION("""COMPUTED_VALUE"""),"This will be hard to do, but if it is the right company I would try")</f>
        <v>This will be hard to do, but if it is the right company I would try</v>
      </c>
      <c r="H1472" s="1" t="str">
        <f>IFERROR(__xludf.DUMMYFUNCTION("""COMPUTED_VALUE"""),"Yes")</f>
        <v>Yes</v>
      </c>
      <c r="I1472" s="1" t="str">
        <f>IFERROR(__xludf.DUMMYFUNCTION("""COMPUTED_VALUE"""),"Will NOT work for them")</f>
        <v>Will NOT work for them</v>
      </c>
      <c r="J1472" s="1">
        <f>IFERROR(__xludf.DUMMYFUNCTION("""COMPUTED_VALUE"""),8.0)</f>
        <v>8</v>
      </c>
      <c r="K1472" s="1" t="str">
        <f>IFERROR(__xludf.DUMMYFUNCTION("""COMPUTED_VALUE"""),"Fully Remote with Options to travel as and when needed")</f>
        <v>Fully Remote with Options to travel as and when needed</v>
      </c>
      <c r="L14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2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1472" s="1" t="str">
        <f>IFERROR(__xludf.DUMMYFUNCTION("""COMPUTED_VALUE"""),"Manager who explains what is expected, sets a goal and helps achieve it")</f>
        <v>Manager who explains what is expected, sets a goal and helps achieve it</v>
      </c>
      <c r="P1472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1472" s="1" t="str">
        <f>IFERROR(__xludf.DUMMYFUNCTION("""COMPUTED_VALUE"""),"Yes, I Understand this is gonna happen everywhere")</f>
        <v>Yes, I Understand this is gonna happen everywhere</v>
      </c>
      <c r="R1472" s="1" t="str">
        <f>IFERROR(__xludf.DUMMYFUNCTION("""COMPUTED_VALUE"""),"This will be hard to do, but if it is the right company I would try")</f>
        <v>This will be hard to do, but if it is the right company I would try</v>
      </c>
      <c r="S1472" s="1"/>
    </row>
    <row r="1473">
      <c r="A1473" s="2">
        <f>IFERROR(__xludf.DUMMYFUNCTION("""COMPUTED_VALUE"""),45045.4496415625)</f>
        <v>45045.44964</v>
      </c>
      <c r="B1473" s="1" t="str">
        <f>IFERROR(__xludf.DUMMYFUNCTION("""COMPUTED_VALUE"""),"India")</f>
        <v>India</v>
      </c>
      <c r="C1473" s="1">
        <f>IFERROR(__xludf.DUMMYFUNCTION("""COMPUTED_VALUE"""),743127.0)</f>
        <v>743127</v>
      </c>
      <c r="D1473" s="1" t="str">
        <f>IFERROR(__xludf.DUMMYFUNCTION("""COMPUTED_VALUE"""),"Male")</f>
        <v>Male</v>
      </c>
      <c r="E1473" s="1" t="str">
        <f>IFERROR(__xludf.DUMMYFUNCTION("""COMPUTED_VALUE"""),"People who have changed the world for better")</f>
        <v>People who have changed the world for better</v>
      </c>
      <c r="F1473" s="1" t="str">
        <f>IFERROR(__xludf.DUMMYFUNCTION("""COMPUTED_VALUE"""),"Yes, I will earn and do that")</f>
        <v>Yes, I will earn and do that</v>
      </c>
      <c r="G1473" s="1" t="str">
        <f>IFERROR(__xludf.DUMMYFUNCTION("""COMPUTED_VALUE"""),"Will work for 3 years or more")</f>
        <v>Will work for 3 years or more</v>
      </c>
      <c r="H1473" s="1" t="str">
        <f>IFERROR(__xludf.DUMMYFUNCTION("""COMPUTED_VALUE"""),"Yes")</f>
        <v>Yes</v>
      </c>
      <c r="I1473" s="1" t="str">
        <f>IFERROR(__xludf.DUMMYFUNCTION("""COMPUTED_VALUE"""),"Will work for them")</f>
        <v>Will work for them</v>
      </c>
      <c r="J1473" s="1">
        <f>IFERROR(__xludf.DUMMYFUNCTION("""COMPUTED_VALUE"""),7.0)</f>
        <v>7</v>
      </c>
      <c r="K1473" s="1" t="str">
        <f>IFERROR(__xludf.DUMMYFUNCTION("""COMPUTED_VALUE"""),"Hybrid Working Environment with more than 15 days a month at office")</f>
        <v>Hybrid Working Environment with more than 15 days a month at office</v>
      </c>
      <c r="L1473" s="1" t="str">
        <f>IFERROR(__xludf.DUMMYFUNCTION("""COMPUTED_VALUE"""),"Employer who appreciates learning and enables that environment")</f>
        <v>Employer who appreciates learning and enables that environment</v>
      </c>
      <c r="M147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3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1473" s="1" t="str">
        <f>IFERROR(__xludf.DUMMYFUNCTION("""COMPUTED_VALUE"""),"Manager who clearly describes what she/he needs")</f>
        <v>Manager who clearly describes what she/he needs</v>
      </c>
      <c r="P1473" s="1" t="str">
        <f>IFERROR(__xludf.DUMMYFUNCTION("""COMPUTED_VALUE"""),"Work with 2 to 3 people in my team")</f>
        <v>Work with 2 to 3 people in my team</v>
      </c>
      <c r="Q1473" s="1" t="str">
        <f>IFERROR(__xludf.DUMMYFUNCTION("""COMPUTED_VALUE"""),"Yes, I Understand this is gonna happen everywhere")</f>
        <v>Yes, I Understand this is gonna happen everywhere</v>
      </c>
      <c r="R1473" s="1" t="str">
        <f>IFERROR(__xludf.DUMMYFUNCTION("""COMPUTED_VALUE"""),"This will be hard to do, but if it is the right company I would try")</f>
        <v>This will be hard to do, but if it is the right company I would try</v>
      </c>
      <c r="S1473" s="1"/>
    </row>
    <row r="1474">
      <c r="A1474" s="2">
        <f>IFERROR(__xludf.DUMMYFUNCTION("""COMPUTED_VALUE"""),45045.462166006946)</f>
        <v>45045.46217</v>
      </c>
      <c r="B1474" s="1" t="str">
        <f>IFERROR(__xludf.DUMMYFUNCTION("""COMPUTED_VALUE"""),"India")</f>
        <v>India</v>
      </c>
      <c r="C1474" s="1">
        <f>IFERROR(__xludf.DUMMYFUNCTION("""COMPUTED_VALUE"""),587102.0)</f>
        <v>587102</v>
      </c>
      <c r="D1474" s="1" t="str">
        <f>IFERROR(__xludf.DUMMYFUNCTION("""COMPUTED_VALUE"""),"Male")</f>
        <v>Male</v>
      </c>
      <c r="E1474" s="1" t="str">
        <f>IFERROR(__xludf.DUMMYFUNCTION("""COMPUTED_VALUE"""),"Influencers who had successful careers")</f>
        <v>Influencers who had successful careers</v>
      </c>
      <c r="F1474" s="1" t="str">
        <f>IFERROR(__xludf.DUMMYFUNCTION("""COMPUTED_VALUE"""),"No, But if someone could bare the cost I will")</f>
        <v>No, But if someone could bare the cost I will</v>
      </c>
      <c r="G1474" s="1" t="str">
        <f>IFERROR(__xludf.DUMMYFUNCTION("""COMPUTED_VALUE"""),"This will be hard to do, but if it is the right company I would try")</f>
        <v>This will be hard to do, but if it is the right company I would try</v>
      </c>
      <c r="H1474" s="1" t="str">
        <f>IFERROR(__xludf.DUMMYFUNCTION("""COMPUTED_VALUE"""),"No")</f>
        <v>No</v>
      </c>
      <c r="I1474" s="1" t="str">
        <f>IFERROR(__xludf.DUMMYFUNCTION("""COMPUTED_VALUE"""),"Will NOT work for them")</f>
        <v>Will NOT work for them</v>
      </c>
      <c r="J1474" s="1">
        <f>IFERROR(__xludf.DUMMYFUNCTION("""COMPUTED_VALUE"""),5.0)</f>
        <v>5</v>
      </c>
      <c r="K1474" s="1" t="str">
        <f>IFERROR(__xludf.DUMMYFUNCTION("""COMPUTED_VALUE"""),"Fully Remote with Options to travel as and when needed")</f>
        <v>Fully Remote with Options to travel as and when needed</v>
      </c>
      <c r="L14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74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474" s="1" t="str">
        <f>IFERROR(__xludf.DUMMYFUNCTION("""COMPUTED_VALUE"""),"Manager who explains what is expected, sets a goal and helps achieve it")</f>
        <v>Manager who explains what is expected, sets a goal and helps achieve it</v>
      </c>
      <c r="P1474" s="1" t="str">
        <f>IFERROR(__xludf.DUMMYFUNCTION("""COMPUTED_VALUE"""),"Work alone, Work with 7 to 10 or more people in my team")</f>
        <v>Work alone, Work with 7 to 10 or more people in my team</v>
      </c>
      <c r="Q1474" s="1" t="str">
        <f>IFERROR(__xludf.DUMMYFUNCTION("""COMPUTED_VALUE"""),"Yes, I Understand this is gonna happen everywhere")</f>
        <v>Yes, I Understand this is gonna happen everywhere</v>
      </c>
      <c r="R1474" s="1" t="str">
        <f>IFERROR(__xludf.DUMMYFUNCTION("""COMPUTED_VALUE"""),"No way")</f>
        <v>No way</v>
      </c>
      <c r="S1474" s="1"/>
    </row>
    <row r="1475">
      <c r="A1475" s="2">
        <f>IFERROR(__xludf.DUMMYFUNCTION("""COMPUTED_VALUE"""),45045.463135115744)</f>
        <v>45045.46314</v>
      </c>
      <c r="B1475" s="1" t="str">
        <f>IFERROR(__xludf.DUMMYFUNCTION("""COMPUTED_VALUE"""),"India")</f>
        <v>India</v>
      </c>
      <c r="C1475" s="1">
        <f>IFERROR(__xludf.DUMMYFUNCTION("""COMPUTED_VALUE"""),500008.0)</f>
        <v>500008</v>
      </c>
      <c r="D1475" s="1" t="str">
        <f>IFERROR(__xludf.DUMMYFUNCTION("""COMPUTED_VALUE"""),"Female")</f>
        <v>Female</v>
      </c>
      <c r="E1475" s="1" t="str">
        <f>IFERROR(__xludf.DUMMYFUNCTION("""COMPUTED_VALUE"""),"My Parents")</f>
        <v>My Parents</v>
      </c>
      <c r="F1475" s="1" t="str">
        <f>IFERROR(__xludf.DUMMYFUNCTION("""COMPUTED_VALUE"""),"No, But if someone could bare the cost I will")</f>
        <v>No, But if someone could bare the cost I will</v>
      </c>
      <c r="G1475" s="1" t="str">
        <f>IFERROR(__xludf.DUMMYFUNCTION("""COMPUTED_VALUE"""),"This will be hard to do, but if it is the right company I would try")</f>
        <v>This will be hard to do, but if it is the right company I would try</v>
      </c>
      <c r="H1475" s="1" t="str">
        <f>IFERROR(__xludf.DUMMYFUNCTION("""COMPUTED_VALUE"""),"No")</f>
        <v>No</v>
      </c>
      <c r="I1475" s="1" t="str">
        <f>IFERROR(__xludf.DUMMYFUNCTION("""COMPUTED_VALUE"""),"Will NOT work for them")</f>
        <v>Will NOT work for them</v>
      </c>
      <c r="J1475" s="1">
        <f>IFERROR(__xludf.DUMMYFUNCTION("""COMPUTED_VALUE"""),6.0)</f>
        <v>6</v>
      </c>
      <c r="K1475" s="1" t="str">
        <f>IFERROR(__xludf.DUMMYFUNCTION("""COMPUTED_VALUE"""),"Fully Remote with Options to travel as and when needed")</f>
        <v>Fully Remote with Options to travel as and when needed</v>
      </c>
      <c r="L1475" s="1" t="str">
        <f>IFERROR(__xludf.DUMMYFUNCTION("""COMPUTED_VALUE"""),"Employer who rewards learning and enables that environment")</f>
        <v>Employer who rewards learning and enables that environment</v>
      </c>
      <c r="M147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475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1475" s="1" t="str">
        <f>IFERROR(__xludf.DUMMYFUNCTION("""COMPUTED_VALUE"""),"Manager who explains what is expected, sets a goal and helps achieve it")</f>
        <v>Manager who explains what is expected, sets a goal and helps achieve it</v>
      </c>
      <c r="P1475" s="1" t="str">
        <f>IFERROR(__xludf.DUMMYFUNCTION("""COMPUTED_VALUE"""),"Work with 2 to 3 people in my team")</f>
        <v>Work with 2 to 3 people in my team</v>
      </c>
      <c r="Q1475" s="1" t="str">
        <f>IFERROR(__xludf.DUMMYFUNCTION("""COMPUTED_VALUE"""),"I have NO other choice")</f>
        <v>I have NO other choice</v>
      </c>
      <c r="R1475" s="1" t="str">
        <f>IFERROR(__xludf.DUMMYFUNCTION("""COMPUTED_VALUE"""),"This will be hard to do, but if it is the right company I would try")</f>
        <v>This will be hard to do, but if it is the right company I would try</v>
      </c>
      <c r="S1475" s="1"/>
    </row>
    <row r="1476">
      <c r="A1476" s="2">
        <f>IFERROR(__xludf.DUMMYFUNCTION("""COMPUTED_VALUE"""),45045.46640119213)</f>
        <v>45045.4664</v>
      </c>
      <c r="B1476" s="1" t="str">
        <f>IFERROR(__xludf.DUMMYFUNCTION("""COMPUTED_VALUE"""),"India")</f>
        <v>India</v>
      </c>
      <c r="C1476" s="1">
        <f>IFERROR(__xludf.DUMMYFUNCTION("""COMPUTED_VALUE"""),147003.0)</f>
        <v>147003</v>
      </c>
      <c r="D1476" s="1" t="str">
        <f>IFERROR(__xludf.DUMMYFUNCTION("""COMPUTED_VALUE"""),"Male")</f>
        <v>Male</v>
      </c>
      <c r="E1476" s="1" t="str">
        <f>IFERROR(__xludf.DUMMYFUNCTION("""COMPUTED_VALUE"""),"People who have changed the world for better")</f>
        <v>People who have changed the world for better</v>
      </c>
      <c r="F1476" s="1" t="str">
        <f>IFERROR(__xludf.DUMMYFUNCTION("""COMPUTED_VALUE"""),"No I would not be pursuing Higher Education outside of India")</f>
        <v>No I would not be pursuing Higher Education outside of India</v>
      </c>
      <c r="G1476" s="1" t="str">
        <f>IFERROR(__xludf.DUMMYFUNCTION("""COMPUTED_VALUE"""),"This will be hard to do, but if it is the right company I would try")</f>
        <v>This will be hard to do, but if it is the right company I would try</v>
      </c>
      <c r="H1476" s="1" t="str">
        <f>IFERROR(__xludf.DUMMYFUNCTION("""COMPUTED_VALUE"""),"No")</f>
        <v>No</v>
      </c>
      <c r="I1476" s="1" t="str">
        <f>IFERROR(__xludf.DUMMYFUNCTION("""COMPUTED_VALUE"""),"Will NOT work for them")</f>
        <v>Will NOT work for them</v>
      </c>
      <c r="J1476" s="1">
        <f>IFERROR(__xludf.DUMMYFUNCTION("""COMPUTED_VALUE"""),2.0)</f>
        <v>2</v>
      </c>
      <c r="K1476" s="1" t="str">
        <f>IFERROR(__xludf.DUMMYFUNCTION("""COMPUTED_VALUE"""),"Fully Remote with Options to travel as and when needed")</f>
        <v>Fully Remote with Options to travel as and when needed</v>
      </c>
      <c r="L14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76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1476" s="1" t="str">
        <f>IFERROR(__xludf.DUMMYFUNCTION("""COMPUTED_VALUE"""),"Manager who explains what is expected, sets a goal and helps achieve it")</f>
        <v>Manager who explains what is expected, sets a goal and helps achieve it</v>
      </c>
      <c r="P1476" s="1" t="str">
        <f>IFERROR(__xludf.DUMMYFUNCTION("""COMPUTED_VALUE"""),"Work with 5 to 6 people in my team")</f>
        <v>Work with 5 to 6 people in my team</v>
      </c>
      <c r="Q1476" s="1" t="str">
        <f>IFERROR(__xludf.DUMMYFUNCTION("""COMPUTED_VALUE"""),"Yes, I Understand this is gonna happen everywhere")</f>
        <v>Yes, I Understand this is gonna happen everywhere</v>
      </c>
      <c r="R1476" s="1" t="str">
        <f>IFERROR(__xludf.DUMMYFUNCTION("""COMPUTED_VALUE"""),"No way")</f>
        <v>No way</v>
      </c>
      <c r="S1476" s="1"/>
    </row>
    <row r="1477">
      <c r="A1477" s="2">
        <f>IFERROR(__xludf.DUMMYFUNCTION("""COMPUTED_VALUE"""),45045.477346875)</f>
        <v>45045.47735</v>
      </c>
      <c r="B1477" s="1" t="str">
        <f>IFERROR(__xludf.DUMMYFUNCTION("""COMPUTED_VALUE"""),"India")</f>
        <v>India</v>
      </c>
      <c r="C1477" s="1">
        <f>IFERROR(__xludf.DUMMYFUNCTION("""COMPUTED_VALUE"""),600087.0)</f>
        <v>600087</v>
      </c>
      <c r="D1477" s="1" t="str">
        <f>IFERROR(__xludf.DUMMYFUNCTION("""COMPUTED_VALUE"""),"Male")</f>
        <v>Male</v>
      </c>
      <c r="E1477" s="1" t="str">
        <f>IFERROR(__xludf.DUMMYFUNCTION("""COMPUTED_VALUE"""),"My Parents")</f>
        <v>My Parents</v>
      </c>
      <c r="F1477" s="1" t="str">
        <f>IFERROR(__xludf.DUMMYFUNCTION("""COMPUTED_VALUE"""),"No I would not be pursuing Higher Education outside of India")</f>
        <v>No I would not be pursuing Higher Education outside of India</v>
      </c>
      <c r="G1477" s="1" t="str">
        <f>IFERROR(__xludf.DUMMYFUNCTION("""COMPUTED_VALUE"""),"Will work for 3 years or more")</f>
        <v>Will work for 3 years or more</v>
      </c>
      <c r="H1477" s="1" t="str">
        <f>IFERROR(__xludf.DUMMYFUNCTION("""COMPUTED_VALUE"""),"No")</f>
        <v>No</v>
      </c>
      <c r="I1477" s="1" t="str">
        <f>IFERROR(__xludf.DUMMYFUNCTION("""COMPUTED_VALUE"""),"Will work for them")</f>
        <v>Will work for them</v>
      </c>
      <c r="J1477" s="1">
        <f>IFERROR(__xludf.DUMMYFUNCTION("""COMPUTED_VALUE"""),8.0)</f>
        <v>8</v>
      </c>
      <c r="K1477" s="1" t="str">
        <f>IFERROR(__xludf.DUMMYFUNCTION("""COMPUTED_VALUE"""),"Every Day Office Environment")</f>
        <v>Every Day Office Environment</v>
      </c>
      <c r="L14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7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477" s="1" t="str">
        <f>IFERROR(__xludf.DUMMYFUNCTION("""COMPUTED_VALUE"""),"Manager who clearly describes what she/he needs")</f>
        <v>Manager who clearly describes what she/he needs</v>
      </c>
      <c r="P1477" s="1" t="str">
        <f>IFERROR(__xludf.DUMMYFUNCTION("""COMPUTED_VALUE"""),"Work with 2 to 3 people in my team")</f>
        <v>Work with 2 to 3 people in my team</v>
      </c>
      <c r="Q1477" s="1" t="str">
        <f>IFERROR(__xludf.DUMMYFUNCTION("""COMPUTED_VALUE"""),"No")</f>
        <v>No</v>
      </c>
      <c r="R1477" s="1" t="str">
        <f>IFERROR(__xludf.DUMMYFUNCTION("""COMPUTED_VALUE"""),"This will be hard to do, but if it is the right company I would try")</f>
        <v>This will be hard to do, but if it is the right company I would try</v>
      </c>
      <c r="S1477" s="1"/>
    </row>
    <row r="1478">
      <c r="A1478" s="2">
        <f>IFERROR(__xludf.DUMMYFUNCTION("""COMPUTED_VALUE"""),45045.47736480324)</f>
        <v>45045.47736</v>
      </c>
      <c r="B1478" s="1" t="str">
        <f>IFERROR(__xludf.DUMMYFUNCTION("""COMPUTED_VALUE"""),"India")</f>
        <v>India</v>
      </c>
      <c r="C1478" s="1">
        <f>IFERROR(__xludf.DUMMYFUNCTION("""COMPUTED_VALUE"""),452002.0)</f>
        <v>452002</v>
      </c>
      <c r="D1478" s="1" t="str">
        <f>IFERROR(__xludf.DUMMYFUNCTION("""COMPUTED_VALUE"""),"Male")</f>
        <v>Male</v>
      </c>
      <c r="E1478" s="1" t="str">
        <f>IFERROR(__xludf.DUMMYFUNCTION("""COMPUTED_VALUE"""),"Social Media like LinkedIn")</f>
        <v>Social Media like LinkedIn</v>
      </c>
      <c r="F1478" s="1" t="str">
        <f>IFERROR(__xludf.DUMMYFUNCTION("""COMPUTED_VALUE"""),"Yes, I will earn and do that")</f>
        <v>Yes, I will earn and do that</v>
      </c>
      <c r="G1478" s="1" t="str">
        <f>IFERROR(__xludf.DUMMYFUNCTION("""COMPUTED_VALUE"""),"This will be hard to do, but if it is the right company I would try")</f>
        <v>This will be hard to do, but if it is the right company I would try</v>
      </c>
      <c r="H1478" s="1" t="str">
        <f>IFERROR(__xludf.DUMMYFUNCTION("""COMPUTED_VALUE"""),"No")</f>
        <v>No</v>
      </c>
      <c r="I1478" s="1" t="str">
        <f>IFERROR(__xludf.DUMMYFUNCTION("""COMPUTED_VALUE"""),"Will NOT work for them")</f>
        <v>Will NOT work for them</v>
      </c>
      <c r="J1478" s="1">
        <f>IFERROR(__xludf.DUMMYFUNCTION("""COMPUTED_VALUE"""),5.0)</f>
        <v>5</v>
      </c>
      <c r="K1478" s="1" t="str">
        <f>IFERROR(__xludf.DUMMYFUNCTION("""COMPUTED_VALUE"""),"Fully Remote with Options to travel as and when needed")</f>
        <v>Fully Remote with Options to travel as and when needed</v>
      </c>
      <c r="L14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78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1478" s="1" t="str">
        <f>IFERROR(__xludf.DUMMYFUNCTION("""COMPUTED_VALUE"""),"Manager who explains what is expected, sets a goal and helps achieve it")</f>
        <v>Manager who explains what is expected, sets a goal and helps achieve it</v>
      </c>
      <c r="P1478" s="1" t="str">
        <f>IFERROR(__xludf.DUMMYFUNCTION("""COMPUTED_VALUE"""),"Work with 2 to 3 people in my team")</f>
        <v>Work with 2 to 3 people in my team</v>
      </c>
      <c r="Q1478" s="1" t="str">
        <f>IFERROR(__xludf.DUMMYFUNCTION("""COMPUTED_VALUE"""),"Yes, I Understand this is gonna happen everywhere")</f>
        <v>Yes, I Understand this is gonna happen everywhere</v>
      </c>
      <c r="R1478" s="1" t="str">
        <f>IFERROR(__xludf.DUMMYFUNCTION("""COMPUTED_VALUE"""),"This will be hard to do, but if it is the right company I would try")</f>
        <v>This will be hard to do, but if it is the right company I would try</v>
      </c>
      <c r="S1478" s="1"/>
    </row>
    <row r="1479">
      <c r="A1479" s="2">
        <f>IFERROR(__xludf.DUMMYFUNCTION("""COMPUTED_VALUE"""),45045.47755137732)</f>
        <v>45045.47755</v>
      </c>
      <c r="B1479" s="1" t="str">
        <f>IFERROR(__xludf.DUMMYFUNCTION("""COMPUTED_VALUE"""),"India")</f>
        <v>India</v>
      </c>
      <c r="C1479" s="1">
        <f>IFERROR(__xludf.DUMMYFUNCTION("""COMPUTED_VALUE"""),147001.0)</f>
        <v>147001</v>
      </c>
      <c r="D1479" s="1" t="str">
        <f>IFERROR(__xludf.DUMMYFUNCTION("""COMPUTED_VALUE"""),"Male")</f>
        <v>Male</v>
      </c>
      <c r="E1479" s="1" t="str">
        <f>IFERROR(__xludf.DUMMYFUNCTION("""COMPUTED_VALUE"""),"People who have changed the world for better")</f>
        <v>People who have changed the world for better</v>
      </c>
      <c r="F1479" s="1" t="str">
        <f>IFERROR(__xludf.DUMMYFUNCTION("""COMPUTED_VALUE"""),"No, But if someone could bare the cost I will")</f>
        <v>No, But if someone could bare the cost I will</v>
      </c>
      <c r="G1479" s="1" t="str">
        <f>IFERROR(__xludf.DUMMYFUNCTION("""COMPUTED_VALUE"""),"Will work for 3 years or more")</f>
        <v>Will work for 3 years or more</v>
      </c>
      <c r="H1479" s="1" t="str">
        <f>IFERROR(__xludf.DUMMYFUNCTION("""COMPUTED_VALUE"""),"No")</f>
        <v>No</v>
      </c>
      <c r="I1479" s="1" t="str">
        <f>IFERROR(__xludf.DUMMYFUNCTION("""COMPUTED_VALUE"""),"Will NOT work for them")</f>
        <v>Will NOT work for them</v>
      </c>
      <c r="J1479" s="1">
        <f>IFERROR(__xludf.DUMMYFUNCTION("""COMPUTED_VALUE"""),5.0)</f>
        <v>5</v>
      </c>
      <c r="K1479" s="1" t="str">
        <f>IFERROR(__xludf.DUMMYFUNCTION("""COMPUTED_VALUE"""),"Fully Remote with Options to travel as and when needed")</f>
        <v>Fully Remote with Options to travel as and when needed</v>
      </c>
      <c r="L14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79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1479" s="1" t="str">
        <f>IFERROR(__xludf.DUMMYFUNCTION("""COMPUTED_VALUE"""),"Manager who explains what is expected, sets a goal and helps achieve it")</f>
        <v>Manager who explains what is expected, sets a goal and helps achieve it</v>
      </c>
      <c r="P1479" s="1" t="str">
        <f>IFERROR(__xludf.DUMMYFUNCTION("""COMPUTED_VALUE"""),"Work with 2 to 3 people in my team")</f>
        <v>Work with 2 to 3 people in my team</v>
      </c>
      <c r="Q1479" s="1" t="str">
        <f>IFERROR(__xludf.DUMMYFUNCTION("""COMPUTED_VALUE"""),"Yes, I Understand this is gonna happen everywhere")</f>
        <v>Yes, I Understand this is gonna happen everywhere</v>
      </c>
      <c r="R1479" s="1" t="str">
        <f>IFERROR(__xludf.DUMMYFUNCTION("""COMPUTED_VALUE"""),"This will be hard to do, but if it is the right company I would try")</f>
        <v>This will be hard to do, but if it is the right company I would try</v>
      </c>
      <c r="S1479" s="1"/>
    </row>
    <row r="1480">
      <c r="A1480" s="2">
        <f>IFERROR(__xludf.DUMMYFUNCTION("""COMPUTED_VALUE"""),45045.480383773145)</f>
        <v>45045.48038</v>
      </c>
      <c r="B1480" s="1" t="str">
        <f>IFERROR(__xludf.DUMMYFUNCTION("""COMPUTED_VALUE"""),"India")</f>
        <v>India</v>
      </c>
      <c r="C1480" s="1">
        <f>IFERROR(__xludf.DUMMYFUNCTION("""COMPUTED_VALUE"""),452007.0)</f>
        <v>452007</v>
      </c>
      <c r="D1480" s="1" t="str">
        <f>IFERROR(__xludf.DUMMYFUNCTION("""COMPUTED_VALUE"""),"Male")</f>
        <v>Male</v>
      </c>
      <c r="E1480" s="1" t="str">
        <f>IFERROR(__xludf.DUMMYFUNCTION("""COMPUTED_VALUE"""),"Influencers who had successful careers")</f>
        <v>Influencers who had successful careers</v>
      </c>
      <c r="F1480" s="1" t="str">
        <f>IFERROR(__xludf.DUMMYFUNCTION("""COMPUTED_VALUE"""),"Yes, I will earn and do that")</f>
        <v>Yes, I will earn and do that</v>
      </c>
      <c r="G1480" s="1" t="str">
        <f>IFERROR(__xludf.DUMMYFUNCTION("""COMPUTED_VALUE"""),"This will be hard to do, but if it is the right company I would try")</f>
        <v>This will be hard to do, but if it is the right company I would try</v>
      </c>
      <c r="H1480" s="1" t="str">
        <f>IFERROR(__xludf.DUMMYFUNCTION("""COMPUTED_VALUE"""),"No")</f>
        <v>No</v>
      </c>
      <c r="I1480" s="1" t="str">
        <f>IFERROR(__xludf.DUMMYFUNCTION("""COMPUTED_VALUE"""),"Will NOT work for them")</f>
        <v>Will NOT work for them</v>
      </c>
      <c r="J1480" s="1">
        <f>IFERROR(__xludf.DUMMYFUNCTION("""COMPUTED_VALUE"""),3.0)</f>
        <v>3</v>
      </c>
      <c r="K1480" s="1" t="str">
        <f>IFERROR(__xludf.DUMMYFUNCTION("""COMPUTED_VALUE"""),"Hybrid Working Environment with less than 3 days a month at office")</f>
        <v>Hybrid Working Environment with less than 3 days a month at office</v>
      </c>
      <c r="L14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80" s="1" t="str">
        <f>IFERROR(__xludf.DUMMYFUNCTION("""COMPUTED_VALUE"""),"Design and Creative strategy in any company, Look deeply into Data and generate insights, Entrepreneur or Start Up, Manufacturing / Oil and Gas/ Construction / Hard Physical Work related")</f>
        <v>Design and Creative strategy in any company, Look deeply into Data and generate insights, Entrepreneur or Start Up, Manufacturing / Oil and Gas/ Construction / Hard Physical Work related</v>
      </c>
      <c r="O1480" s="1" t="str">
        <f>IFERROR(__xludf.DUMMYFUNCTION("""COMPUTED_VALUE"""),"Manager who explains what is expected, sets a goal and helps achieve it")</f>
        <v>Manager who explains what is expected, sets a goal and helps achieve it</v>
      </c>
      <c r="P1480" s="1" t="str">
        <f>IFERROR(__xludf.DUMMYFUNCTION("""COMPUTED_VALUE"""),"Work with 5 to 6 people in my team")</f>
        <v>Work with 5 to 6 people in my team</v>
      </c>
      <c r="Q1480" s="1" t="str">
        <f>IFERROR(__xludf.DUMMYFUNCTION("""COMPUTED_VALUE"""),"Yes, I Understand this is gonna happen everywhere")</f>
        <v>Yes, I Understand this is gonna happen everywhere</v>
      </c>
      <c r="R1480" s="1" t="str">
        <f>IFERROR(__xludf.DUMMYFUNCTION("""COMPUTED_VALUE"""),"No way")</f>
        <v>No way</v>
      </c>
      <c r="S1480" s="1"/>
    </row>
    <row r="1481">
      <c r="A1481" s="2">
        <f>IFERROR(__xludf.DUMMYFUNCTION("""COMPUTED_VALUE"""),45045.4825741088)</f>
        <v>45045.48257</v>
      </c>
      <c r="B1481" s="1" t="str">
        <f>IFERROR(__xludf.DUMMYFUNCTION("""COMPUTED_VALUE"""),"India")</f>
        <v>India</v>
      </c>
      <c r="C1481" s="1">
        <f>IFERROR(__xludf.DUMMYFUNCTION("""COMPUTED_VALUE"""),560039.0)</f>
        <v>560039</v>
      </c>
      <c r="D1481" s="1" t="str">
        <f>IFERROR(__xludf.DUMMYFUNCTION("""COMPUTED_VALUE"""),"Female")</f>
        <v>Female</v>
      </c>
      <c r="E1481" s="1" t="str">
        <f>IFERROR(__xludf.DUMMYFUNCTION("""COMPUTED_VALUE"""),"My Parents")</f>
        <v>My Parents</v>
      </c>
      <c r="F1481" s="1" t="str">
        <f>IFERROR(__xludf.DUMMYFUNCTION("""COMPUTED_VALUE"""),"No I would not be pursuing Higher Education outside of India")</f>
        <v>No I would not be pursuing Higher Education outside of India</v>
      </c>
      <c r="G1481" s="1" t="str">
        <f>IFERROR(__xludf.DUMMYFUNCTION("""COMPUTED_VALUE"""),"This will be hard to do, but if it is the right company I would try")</f>
        <v>This will be hard to do, but if it is the right company I would try</v>
      </c>
      <c r="H1481" s="1" t="str">
        <f>IFERROR(__xludf.DUMMYFUNCTION("""COMPUTED_VALUE"""),"No")</f>
        <v>No</v>
      </c>
      <c r="I1481" s="1" t="str">
        <f>IFERROR(__xludf.DUMMYFUNCTION("""COMPUTED_VALUE"""),"Will NOT work for them")</f>
        <v>Will NOT work for them</v>
      </c>
      <c r="J1481" s="1">
        <f>IFERROR(__xludf.DUMMYFUNCTION("""COMPUTED_VALUE"""),5.0)</f>
        <v>5</v>
      </c>
      <c r="K1481" s="1" t="str">
        <f>IFERROR(__xludf.DUMMYFUNCTION("""COMPUTED_VALUE"""),"Hybrid Working Environment with more than 15 days a month at office")</f>
        <v>Hybrid Working Environment with more than 15 days a month at office</v>
      </c>
      <c r="L1481" s="1" t="str">
        <f>IFERROR(__xludf.DUMMYFUNCTION("""COMPUTED_VALUE"""),"Employer who rewards learning and enables that environment")</f>
        <v>Employer who rewards learning and enables that environment</v>
      </c>
      <c r="M148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481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481" s="1" t="str">
        <f>IFERROR(__xludf.DUMMYFUNCTION("""COMPUTED_VALUE"""),"Manager who explains what is expected, sets a goal and helps achieve it")</f>
        <v>Manager who explains what is expected, sets a goal and helps achieve it</v>
      </c>
      <c r="P1481" s="1" t="str">
        <f>IFERROR(__xludf.DUMMYFUNCTION("""COMPUTED_VALUE"""),"Work with 5 to 6 people in my team")</f>
        <v>Work with 5 to 6 people in my team</v>
      </c>
      <c r="Q1481" s="1" t="str">
        <f>IFERROR(__xludf.DUMMYFUNCTION("""COMPUTED_VALUE"""),"Yes, I Understand this is gonna happen everywhere")</f>
        <v>Yes, I Understand this is gonna happen everywhere</v>
      </c>
      <c r="R1481" s="1" t="str">
        <f>IFERROR(__xludf.DUMMYFUNCTION("""COMPUTED_VALUE"""),"This will be hard to do, but if it is the right company I would try")</f>
        <v>This will be hard to do, but if it is the right company I would try</v>
      </c>
      <c r="S1481" s="1"/>
    </row>
    <row r="1482">
      <c r="A1482" s="2">
        <f>IFERROR(__xludf.DUMMYFUNCTION("""COMPUTED_VALUE"""),45045.483686493055)</f>
        <v>45045.48369</v>
      </c>
      <c r="B1482" s="1" t="str">
        <f>IFERROR(__xludf.DUMMYFUNCTION("""COMPUTED_VALUE"""),"India")</f>
        <v>India</v>
      </c>
      <c r="C1482" s="1">
        <f>IFERROR(__xludf.DUMMYFUNCTION("""COMPUTED_VALUE"""),571401.0)</f>
        <v>571401</v>
      </c>
      <c r="D1482" s="1" t="str">
        <f>IFERROR(__xludf.DUMMYFUNCTION("""COMPUTED_VALUE"""),"Female")</f>
        <v>Female</v>
      </c>
      <c r="E1482" s="1" t="str">
        <f>IFERROR(__xludf.DUMMYFUNCTION("""COMPUTED_VALUE"""),"People who have changed the world for better")</f>
        <v>People who have changed the world for better</v>
      </c>
      <c r="F1482" s="1" t="str">
        <f>IFERROR(__xludf.DUMMYFUNCTION("""COMPUTED_VALUE"""),"No, But if someone could bare the cost I will")</f>
        <v>No, But if someone could bare the cost I will</v>
      </c>
      <c r="G1482" s="1" t="str">
        <f>IFERROR(__xludf.DUMMYFUNCTION("""COMPUTED_VALUE"""),"Will work for 3 years or more")</f>
        <v>Will work for 3 years or more</v>
      </c>
      <c r="H1482" s="1" t="str">
        <f>IFERROR(__xludf.DUMMYFUNCTION("""COMPUTED_VALUE"""),"No")</f>
        <v>No</v>
      </c>
      <c r="I1482" s="1" t="str">
        <f>IFERROR(__xludf.DUMMYFUNCTION("""COMPUTED_VALUE"""),"Will NOT work for them")</f>
        <v>Will NOT work for them</v>
      </c>
      <c r="J1482" s="1">
        <f>IFERROR(__xludf.DUMMYFUNCTION("""COMPUTED_VALUE"""),5.0)</f>
        <v>5</v>
      </c>
      <c r="K1482" s="1" t="str">
        <f>IFERROR(__xludf.DUMMYFUNCTION("""COMPUTED_VALUE"""),"Hybrid Working Environment with more than 15 days a month at office")</f>
        <v>Hybrid Working Environment with more than 15 days a month at office</v>
      </c>
      <c r="L1482" s="1" t="str">
        <f>IFERROR(__xludf.DUMMYFUNCTION("""COMPUTED_VALUE"""),"Employer who appreciates learning and enables that environment")</f>
        <v>Employer who appreciates learning and enables that environment</v>
      </c>
      <c r="M148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82" s="1" t="str">
        <f>IFERROR(__xludf.DUMMYFUNCTION("""COMPUTED_VALUE"""),"Manage and drive End-to-End Projects or Products, Design and Develop amazing software, An Artificial Intelligence Specialist / Talking to Robots, Manufacturing / Oil and Gas/ Construction / Hard Physical Work related")</f>
        <v>Manage and drive End-to-End Projects or Products, Design and Develop amazing software, An Artificial Intelligence Specialist / Talking to Robots, Manufacturing / Oil and Gas/ Construction / Hard Physical Work related</v>
      </c>
      <c r="O1482" s="1" t="str">
        <f>IFERROR(__xludf.DUMMYFUNCTION("""COMPUTED_VALUE"""),"Manager who clearly describes what she/he needs")</f>
        <v>Manager who clearly describes what she/he needs</v>
      </c>
      <c r="P1482" s="1" t="str">
        <f>IFERROR(__xludf.DUMMYFUNCTION("""COMPUTED_VALUE"""),"Work with 2 to 3 people in my team")</f>
        <v>Work with 2 to 3 people in my team</v>
      </c>
      <c r="Q1482" s="1" t="str">
        <f>IFERROR(__xludf.DUMMYFUNCTION("""COMPUTED_VALUE"""),"Yes, I Understand this is gonna happen everywhere")</f>
        <v>Yes, I Understand this is gonna happen everywhere</v>
      </c>
      <c r="R1482" s="1" t="str">
        <f>IFERROR(__xludf.DUMMYFUNCTION("""COMPUTED_VALUE"""),"This will be hard to do, but if it is the right company I would try")</f>
        <v>This will be hard to do, but if it is the right company I would try</v>
      </c>
      <c r="S1482" s="1"/>
    </row>
    <row r="1483">
      <c r="A1483" s="2">
        <f>IFERROR(__xludf.DUMMYFUNCTION("""COMPUTED_VALUE"""),45045.49174008102)</f>
        <v>45045.49174</v>
      </c>
      <c r="B1483" s="1" t="str">
        <f>IFERROR(__xludf.DUMMYFUNCTION("""COMPUTED_VALUE"""),"India")</f>
        <v>India</v>
      </c>
      <c r="C1483" s="1">
        <f>IFERROR(__xludf.DUMMYFUNCTION("""COMPUTED_VALUE"""),533201.0)</f>
        <v>533201</v>
      </c>
      <c r="D1483" s="1" t="str">
        <f>IFERROR(__xludf.DUMMYFUNCTION("""COMPUTED_VALUE"""),"Female")</f>
        <v>Female</v>
      </c>
      <c r="E1483" s="1" t="str">
        <f>IFERROR(__xludf.DUMMYFUNCTION("""COMPUTED_VALUE"""),"People from my circle, but not family members")</f>
        <v>People from my circle, but not family members</v>
      </c>
      <c r="F1483" s="1" t="str">
        <f>IFERROR(__xludf.DUMMYFUNCTION("""COMPUTED_VALUE"""),"Yes, I will earn and do that")</f>
        <v>Yes, I will earn and do that</v>
      </c>
      <c r="G1483" s="1" t="str">
        <f>IFERROR(__xludf.DUMMYFUNCTION("""COMPUTED_VALUE"""),"This will be hard to do, but if it is the right company I would try")</f>
        <v>This will be hard to do, but if it is the right company I would try</v>
      </c>
      <c r="H1483" s="1" t="str">
        <f>IFERROR(__xludf.DUMMYFUNCTION("""COMPUTED_VALUE"""),"Yes")</f>
        <v>Yes</v>
      </c>
      <c r="I1483" s="1" t="str">
        <f>IFERROR(__xludf.DUMMYFUNCTION("""COMPUTED_VALUE"""),"Will work for them")</f>
        <v>Will work for them</v>
      </c>
      <c r="J1483" s="1">
        <f>IFERROR(__xludf.DUMMYFUNCTION("""COMPUTED_VALUE"""),6.0)</f>
        <v>6</v>
      </c>
      <c r="K1483" s="1" t="str">
        <f>IFERROR(__xludf.DUMMYFUNCTION("""COMPUTED_VALUE"""),"Fully Remote with No option to visit offices")</f>
        <v>Fully Remote with No option to visit offices</v>
      </c>
      <c r="L1483" s="1" t="str">
        <f>IFERROR(__xludf.DUMMYFUNCTION("""COMPUTED_VALUE"""),"Employer who appreciates learning and enables that environment")</f>
        <v>Employer who appreciates learning and enables that environment</v>
      </c>
      <c r="M148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83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1483" s="1" t="str">
        <f>IFERROR(__xludf.DUMMYFUNCTION("""COMPUTED_VALUE"""),"Manager who clearly describes what she/he needs")</f>
        <v>Manager who clearly describes what she/he needs</v>
      </c>
      <c r="P1483" s="1" t="str">
        <f>IFERROR(__xludf.DUMMYFUNCTION("""COMPUTED_VALUE"""),"Work with 5 to 6 people in my team")</f>
        <v>Work with 5 to 6 people in my team</v>
      </c>
      <c r="Q1483" s="1" t="str">
        <f>IFERROR(__xludf.DUMMYFUNCTION("""COMPUTED_VALUE"""),"Yes, I Understand this is gonna happen everywhere")</f>
        <v>Yes, I Understand this is gonna happen everywhere</v>
      </c>
      <c r="R1483" s="1" t="str">
        <f>IFERROR(__xludf.DUMMYFUNCTION("""COMPUTED_VALUE"""),"This will be hard to do, but if it is the right company I would try")</f>
        <v>This will be hard to do, but if it is the right company I would try</v>
      </c>
      <c r="S1483" s="1"/>
    </row>
    <row r="1484">
      <c r="A1484" s="2">
        <f>IFERROR(__xludf.DUMMYFUNCTION("""COMPUTED_VALUE"""),45045.492654560185)</f>
        <v>45045.49265</v>
      </c>
      <c r="B1484" s="1" t="str">
        <f>IFERROR(__xludf.DUMMYFUNCTION("""COMPUTED_VALUE"""),"India")</f>
        <v>India</v>
      </c>
      <c r="C1484" s="1">
        <f>IFERROR(__xludf.DUMMYFUNCTION("""COMPUTED_VALUE"""),560073.0)</f>
        <v>560073</v>
      </c>
      <c r="D1484" s="1" t="str">
        <f>IFERROR(__xludf.DUMMYFUNCTION("""COMPUTED_VALUE"""),"Female")</f>
        <v>Female</v>
      </c>
      <c r="E1484" s="1" t="str">
        <f>IFERROR(__xludf.DUMMYFUNCTION("""COMPUTED_VALUE"""),"My Parents")</f>
        <v>My Parents</v>
      </c>
      <c r="F1484" s="1" t="str">
        <f>IFERROR(__xludf.DUMMYFUNCTION("""COMPUTED_VALUE"""),"No I would not be pursuing Higher Education outside of India")</f>
        <v>No I would not be pursuing Higher Education outside of India</v>
      </c>
      <c r="G1484" s="1" t="str">
        <f>IFERROR(__xludf.DUMMYFUNCTION("""COMPUTED_VALUE"""),"This will be hard to do, but if it is the right company I would try")</f>
        <v>This will be hard to do, but if it is the right company I would try</v>
      </c>
      <c r="H1484" s="1" t="str">
        <f>IFERROR(__xludf.DUMMYFUNCTION("""COMPUTED_VALUE"""),"Yes")</f>
        <v>Yes</v>
      </c>
      <c r="I1484" s="1" t="str">
        <f>IFERROR(__xludf.DUMMYFUNCTION("""COMPUTED_VALUE"""),"Will work for them")</f>
        <v>Will work for them</v>
      </c>
      <c r="J1484" s="1">
        <f>IFERROR(__xludf.DUMMYFUNCTION("""COMPUTED_VALUE"""),9.0)</f>
        <v>9</v>
      </c>
      <c r="K1484" s="1" t="str">
        <f>IFERROR(__xludf.DUMMYFUNCTION("""COMPUTED_VALUE"""),"Hybrid Working Environment with more than 15 days a month at office")</f>
        <v>Hybrid Working Environment with more than 15 days a month at office</v>
      </c>
      <c r="L1484" s="1" t="str">
        <f>IFERROR(__xludf.DUMMYFUNCTION("""COMPUTED_VALUE"""),"Employer who rewards learning and enables that environment")</f>
        <v>Employer who rewards learning and enables that environment</v>
      </c>
      <c r="M148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84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484" s="1" t="str">
        <f>IFERROR(__xludf.DUMMYFUNCTION("""COMPUTED_VALUE"""),"Manager who explains what is expected, sets a goal and helps achieve it")</f>
        <v>Manager who explains what is expected, sets a goal and helps achieve it</v>
      </c>
      <c r="P1484" s="1" t="str">
        <f>IFERROR(__xludf.DUMMYFUNCTION("""COMPUTED_VALUE"""),"Work with more than 10 people in my team")</f>
        <v>Work with more than 10 people in my team</v>
      </c>
      <c r="Q1484" s="1" t="str">
        <f>IFERROR(__xludf.DUMMYFUNCTION("""COMPUTED_VALUE"""),"Yes, I Understand this is gonna happen everywhere")</f>
        <v>Yes, I Understand this is gonna happen everywhere</v>
      </c>
      <c r="R1484" s="1" t="str">
        <f>IFERROR(__xludf.DUMMYFUNCTION("""COMPUTED_VALUE"""),"This will be hard to do, but if it is the right company I would try")</f>
        <v>This will be hard to do, but if it is the right company I would try</v>
      </c>
      <c r="S1484" s="1"/>
    </row>
    <row r="1485">
      <c r="A1485" s="2">
        <f>IFERROR(__xludf.DUMMYFUNCTION("""COMPUTED_VALUE"""),45045.50361510417)</f>
        <v>45045.50362</v>
      </c>
      <c r="B1485" s="1" t="str">
        <f>IFERROR(__xludf.DUMMYFUNCTION("""COMPUTED_VALUE"""),"India")</f>
        <v>India</v>
      </c>
      <c r="C1485" s="1">
        <f>IFERROR(__xludf.DUMMYFUNCTION("""COMPUTED_VALUE"""),560068.0)</f>
        <v>560068</v>
      </c>
      <c r="D1485" s="1" t="str">
        <f>IFERROR(__xludf.DUMMYFUNCTION("""COMPUTED_VALUE"""),"Male")</f>
        <v>Male</v>
      </c>
      <c r="E1485" s="1" t="str">
        <f>IFERROR(__xludf.DUMMYFUNCTION("""COMPUTED_VALUE"""),"People from my circle, but not family members")</f>
        <v>People from my circle, but not family members</v>
      </c>
      <c r="F1485" s="1" t="str">
        <f>IFERROR(__xludf.DUMMYFUNCTION("""COMPUTED_VALUE"""),"No I would not be pursuing Higher Education outside of India")</f>
        <v>No I would not be pursuing Higher Education outside of India</v>
      </c>
      <c r="G1485" s="1" t="str">
        <f>IFERROR(__xludf.DUMMYFUNCTION("""COMPUTED_VALUE"""),"Will work for 3 years or more")</f>
        <v>Will work for 3 years or more</v>
      </c>
      <c r="H1485" s="1" t="str">
        <f>IFERROR(__xludf.DUMMYFUNCTION("""COMPUTED_VALUE"""),"No")</f>
        <v>No</v>
      </c>
      <c r="I1485" s="1" t="str">
        <f>IFERROR(__xludf.DUMMYFUNCTION("""COMPUTED_VALUE"""),"Will NOT work for them")</f>
        <v>Will NOT work for them</v>
      </c>
      <c r="J1485" s="1">
        <f>IFERROR(__xludf.DUMMYFUNCTION("""COMPUTED_VALUE"""),3.0)</f>
        <v>3</v>
      </c>
      <c r="K1485" s="1" t="str">
        <f>IFERROR(__xludf.DUMMYFUNCTION("""COMPUTED_VALUE"""),"Every Day Office Environment")</f>
        <v>Every Day Office Environment</v>
      </c>
      <c r="L14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85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485" s="1" t="str">
        <f>IFERROR(__xludf.DUMMYFUNCTION("""COMPUTED_VALUE"""),"Manager who explains what is expected, sets a goal and helps achieve it")</f>
        <v>Manager who explains what is expected, sets a goal and helps achieve it</v>
      </c>
      <c r="P1485" s="1" t="str">
        <f>IFERROR(__xludf.DUMMYFUNCTION("""COMPUTED_VALUE"""),"Work with 2 to 3 people in my team")</f>
        <v>Work with 2 to 3 people in my team</v>
      </c>
      <c r="Q1485" s="1" t="str">
        <f>IFERROR(__xludf.DUMMYFUNCTION("""COMPUTED_VALUE"""),"I have NO other choice")</f>
        <v>I have NO other choice</v>
      </c>
      <c r="R1485" s="1" t="str">
        <f>IFERROR(__xludf.DUMMYFUNCTION("""COMPUTED_VALUE"""),"This will be hard to do, but if it is the right company I would try")</f>
        <v>This will be hard to do, but if it is the right company I would try</v>
      </c>
      <c r="S1485" s="1"/>
    </row>
    <row r="1486">
      <c r="A1486" s="2">
        <f>IFERROR(__xludf.DUMMYFUNCTION("""COMPUTED_VALUE"""),45045.5064865162)</f>
        <v>45045.50649</v>
      </c>
      <c r="B1486" s="1" t="str">
        <f>IFERROR(__xludf.DUMMYFUNCTION("""COMPUTED_VALUE"""),"India")</f>
        <v>India</v>
      </c>
      <c r="C1486" s="1">
        <f>IFERROR(__xludf.DUMMYFUNCTION("""COMPUTED_VALUE"""),201301.0)</f>
        <v>201301</v>
      </c>
      <c r="D1486" s="1" t="str">
        <f>IFERROR(__xludf.DUMMYFUNCTION("""COMPUTED_VALUE"""),"Male")</f>
        <v>Male</v>
      </c>
      <c r="E1486" s="1" t="str">
        <f>IFERROR(__xludf.DUMMYFUNCTION("""COMPUTED_VALUE"""),"People from my circle, but not family members")</f>
        <v>People from my circle, but not family members</v>
      </c>
      <c r="F1486" s="1" t="str">
        <f>IFERROR(__xludf.DUMMYFUNCTION("""COMPUTED_VALUE"""),"No I would not be pursuing Higher Education outside of India")</f>
        <v>No I would not be pursuing Higher Education outside of India</v>
      </c>
      <c r="G1486" s="1" t="str">
        <f>IFERROR(__xludf.DUMMYFUNCTION("""COMPUTED_VALUE"""),"This will be hard to do, but if it is the right company I would try")</f>
        <v>This will be hard to do, but if it is the right company I would try</v>
      </c>
      <c r="H1486" s="1" t="str">
        <f>IFERROR(__xludf.DUMMYFUNCTION("""COMPUTED_VALUE"""),"No")</f>
        <v>No</v>
      </c>
      <c r="I1486" s="1" t="str">
        <f>IFERROR(__xludf.DUMMYFUNCTION("""COMPUTED_VALUE"""),"Will NOT work for them")</f>
        <v>Will NOT work for them</v>
      </c>
      <c r="J1486" s="1">
        <f>IFERROR(__xludf.DUMMYFUNCTION("""COMPUTED_VALUE"""),5.0)</f>
        <v>5</v>
      </c>
      <c r="K1486" s="1" t="str">
        <f>IFERROR(__xludf.DUMMYFUNCTION("""COMPUTED_VALUE"""),"Every Day Office Environment")</f>
        <v>Every Day Office Environment</v>
      </c>
      <c r="L14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86" s="1" t="str">
        <f>IFERROR(__xludf.DUMMYFUNCTION("""COMPUTED_VALUE"""),"Build and develop a Team, Work in a BPO setup for some well known client, Entrepreneur or Start Up, An Artificial Intelligence Specialist / Talking to Robots")</f>
        <v>Build and develop a Team, Work in a BPO setup for some well known client, Entrepreneur or Start Up, An Artificial Intelligence Specialist / Talking to Robots</v>
      </c>
      <c r="O1486" s="1" t="str">
        <f>IFERROR(__xludf.DUMMYFUNCTION("""COMPUTED_VALUE"""),"Manager who explains what is expected, sets a goal and helps achieve it")</f>
        <v>Manager who explains what is expected, sets a goal and helps achieve it</v>
      </c>
      <c r="P1486" s="1" t="str">
        <f>IFERROR(__xludf.DUMMYFUNCTION("""COMPUTED_VALUE"""),"Work with more than 10 people in my team")</f>
        <v>Work with more than 10 people in my team</v>
      </c>
      <c r="Q1486" s="1" t="str">
        <f>IFERROR(__xludf.DUMMYFUNCTION("""COMPUTED_VALUE"""),"No")</f>
        <v>No</v>
      </c>
      <c r="R1486" s="1" t="str">
        <f>IFERROR(__xludf.DUMMYFUNCTION("""COMPUTED_VALUE"""),"This will be hard to do, but if it is the right company I would try")</f>
        <v>This will be hard to do, but if it is the right company I would try</v>
      </c>
      <c r="S1486" s="1"/>
    </row>
    <row r="1487">
      <c r="A1487" s="2">
        <f>IFERROR(__xludf.DUMMYFUNCTION("""COMPUTED_VALUE"""),45045.50673630787)</f>
        <v>45045.50674</v>
      </c>
      <c r="B1487" s="1" t="str">
        <f>IFERROR(__xludf.DUMMYFUNCTION("""COMPUTED_VALUE"""),"India")</f>
        <v>India</v>
      </c>
      <c r="C1487" s="1">
        <f>IFERROR(__xludf.DUMMYFUNCTION("""COMPUTED_VALUE"""),571128.0)</f>
        <v>571128</v>
      </c>
      <c r="D1487" s="1" t="str">
        <f>IFERROR(__xludf.DUMMYFUNCTION("""COMPUTED_VALUE"""),"Female")</f>
        <v>Female</v>
      </c>
      <c r="E1487" s="1" t="str">
        <f>IFERROR(__xludf.DUMMYFUNCTION("""COMPUTED_VALUE"""),"Influencers who had successful careers")</f>
        <v>Influencers who had successful careers</v>
      </c>
      <c r="F1487" s="1" t="str">
        <f>IFERROR(__xludf.DUMMYFUNCTION("""COMPUTED_VALUE"""),"No I would not be pursuing Higher Education outside of India")</f>
        <v>No I would not be pursuing Higher Education outside of India</v>
      </c>
      <c r="G1487" s="1" t="str">
        <f>IFERROR(__xludf.DUMMYFUNCTION("""COMPUTED_VALUE"""),"This will be hard to do, but if it is the right company I would try")</f>
        <v>This will be hard to do, but if it is the right company I would try</v>
      </c>
      <c r="H1487" s="1" t="str">
        <f>IFERROR(__xludf.DUMMYFUNCTION("""COMPUTED_VALUE"""),"No")</f>
        <v>No</v>
      </c>
      <c r="I1487" s="1" t="str">
        <f>IFERROR(__xludf.DUMMYFUNCTION("""COMPUTED_VALUE"""),"Will NOT work for them")</f>
        <v>Will NOT work for them</v>
      </c>
      <c r="J1487" s="1">
        <f>IFERROR(__xludf.DUMMYFUNCTION("""COMPUTED_VALUE"""),1.0)</f>
        <v>1</v>
      </c>
      <c r="K1487" s="1" t="str">
        <f>IFERROR(__xludf.DUMMYFUNCTION("""COMPUTED_VALUE"""),"Every Day Office Environment")</f>
        <v>Every Day Office Environment</v>
      </c>
      <c r="L1487" s="1" t="str">
        <f>IFERROR(__xludf.DUMMYFUNCTION("""COMPUTED_VALUE"""),"Employer who rewards learning and enables that environment")</f>
        <v>Employer who rewards learning and enables that environment</v>
      </c>
      <c r="M148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487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487" s="1" t="str">
        <f>IFERROR(__xludf.DUMMYFUNCTION("""COMPUTED_VALUE"""),"Manager who explains what is expected, sets a goal and helps achieve it")</f>
        <v>Manager who explains what is expected, sets a goal and helps achieve it</v>
      </c>
      <c r="P1487" s="1" t="str">
        <f>IFERROR(__xludf.DUMMYFUNCTION("""COMPUTED_VALUE"""),"Work with 2 to 3 people in my team")</f>
        <v>Work with 2 to 3 people in my team</v>
      </c>
      <c r="Q1487" s="1" t="str">
        <f>IFERROR(__xludf.DUMMYFUNCTION("""COMPUTED_VALUE"""),"Yes, I Understand this is gonna happen everywhere")</f>
        <v>Yes, I Understand this is gonna happen everywhere</v>
      </c>
      <c r="R1487" s="1" t="str">
        <f>IFERROR(__xludf.DUMMYFUNCTION("""COMPUTED_VALUE"""),"No way")</f>
        <v>No way</v>
      </c>
      <c r="S1487" s="1"/>
    </row>
    <row r="1488">
      <c r="A1488" s="2">
        <f>IFERROR(__xludf.DUMMYFUNCTION("""COMPUTED_VALUE"""),45045.5090202662)</f>
        <v>45045.50902</v>
      </c>
      <c r="B1488" s="1" t="str">
        <f>IFERROR(__xludf.DUMMYFUNCTION("""COMPUTED_VALUE"""),"India")</f>
        <v>India</v>
      </c>
      <c r="C1488" s="1">
        <f>IFERROR(__xludf.DUMMYFUNCTION("""COMPUTED_VALUE"""),208017.0)</f>
        <v>208017</v>
      </c>
      <c r="D1488" s="1" t="str">
        <f>IFERROR(__xludf.DUMMYFUNCTION("""COMPUTED_VALUE"""),"Male")</f>
        <v>Male</v>
      </c>
      <c r="E1488" s="1" t="str">
        <f>IFERROR(__xludf.DUMMYFUNCTION("""COMPUTED_VALUE"""),"My Parents")</f>
        <v>My Parents</v>
      </c>
      <c r="F1488" s="1" t="str">
        <f>IFERROR(__xludf.DUMMYFUNCTION("""COMPUTED_VALUE"""),"Yes, I will earn and do that")</f>
        <v>Yes, I will earn and do that</v>
      </c>
      <c r="G1488" s="1" t="str">
        <f>IFERROR(__xludf.DUMMYFUNCTION("""COMPUTED_VALUE"""),"This will be hard to do, but if it is the right company I would try")</f>
        <v>This will be hard to do, but if it is the right company I would try</v>
      </c>
      <c r="H1488" s="1" t="str">
        <f>IFERROR(__xludf.DUMMYFUNCTION("""COMPUTED_VALUE"""),"No")</f>
        <v>No</v>
      </c>
      <c r="I1488" s="1" t="str">
        <f>IFERROR(__xludf.DUMMYFUNCTION("""COMPUTED_VALUE"""),"Will NOT work for them")</f>
        <v>Will NOT work for them</v>
      </c>
      <c r="J1488" s="1">
        <f>IFERROR(__xludf.DUMMYFUNCTION("""COMPUTED_VALUE"""),2.0)</f>
        <v>2</v>
      </c>
      <c r="K1488" s="1" t="str">
        <f>IFERROR(__xludf.DUMMYFUNCTION("""COMPUTED_VALUE"""),"Fully Remote with No option to visit offices")</f>
        <v>Fully Remote with No option to visit offices</v>
      </c>
      <c r="L1488" s="1" t="str">
        <f>IFERROR(__xludf.DUMMYFUNCTION("""COMPUTED_VALUE"""),"Employer who rewards learning and enables that environment")</f>
        <v>Employer who rewards learning and enables that environment</v>
      </c>
      <c r="M148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88" s="1" t="str">
        <f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1488" s="1" t="str">
        <f>IFERROR(__xludf.DUMMYFUNCTION("""COMPUTED_VALUE"""),"Manager who explains what is expected, sets a goal and helps achieve it")</f>
        <v>Manager who explains what is expected, sets a goal and helps achieve it</v>
      </c>
      <c r="P148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488" s="1" t="str">
        <f>IFERROR(__xludf.DUMMYFUNCTION("""COMPUTED_VALUE"""),"No")</f>
        <v>No</v>
      </c>
      <c r="R1488" s="1" t="str">
        <f>IFERROR(__xludf.DUMMYFUNCTION("""COMPUTED_VALUE"""),"This will be hard to do, but if it is the right company I would try")</f>
        <v>This will be hard to do, but if it is the right company I would try</v>
      </c>
      <c r="S1488" s="1"/>
    </row>
    <row r="1489">
      <c r="A1489" s="2">
        <f>IFERROR(__xludf.DUMMYFUNCTION("""COMPUTED_VALUE"""),45045.509312291666)</f>
        <v>45045.50931</v>
      </c>
      <c r="B1489" s="1" t="str">
        <f>IFERROR(__xludf.DUMMYFUNCTION("""COMPUTED_VALUE"""),"India")</f>
        <v>India</v>
      </c>
      <c r="C1489" s="1">
        <f>IFERROR(__xludf.DUMMYFUNCTION("""COMPUTED_VALUE"""),201301.0)</f>
        <v>201301</v>
      </c>
      <c r="D1489" s="1" t="str">
        <f>IFERROR(__xludf.DUMMYFUNCTION("""COMPUTED_VALUE"""),"Male")</f>
        <v>Male</v>
      </c>
      <c r="E1489" s="1" t="str">
        <f>IFERROR(__xludf.DUMMYFUNCTION("""COMPUTED_VALUE"""),"People from my circle, but not family members")</f>
        <v>People from my circle, but not family members</v>
      </c>
      <c r="F1489" s="1" t="str">
        <f>IFERROR(__xludf.DUMMYFUNCTION("""COMPUTED_VALUE"""),"No I would not be pursuing Higher Education outside of India")</f>
        <v>No I would not be pursuing Higher Education outside of India</v>
      </c>
      <c r="G1489" s="1" t="str">
        <f>IFERROR(__xludf.DUMMYFUNCTION("""COMPUTED_VALUE"""),"This will be hard to do, but if it is the right company I would try")</f>
        <v>This will be hard to do, but if it is the right company I would try</v>
      </c>
      <c r="H1489" s="1" t="str">
        <f>IFERROR(__xludf.DUMMYFUNCTION("""COMPUTED_VALUE"""),"No")</f>
        <v>No</v>
      </c>
      <c r="I1489" s="1" t="str">
        <f>IFERROR(__xludf.DUMMYFUNCTION("""COMPUTED_VALUE"""),"Will NOT work for them")</f>
        <v>Will NOT work for them</v>
      </c>
      <c r="J1489" s="1">
        <f>IFERROR(__xludf.DUMMYFUNCTION("""COMPUTED_VALUE"""),5.0)</f>
        <v>5</v>
      </c>
      <c r="K1489" s="1" t="str">
        <f>IFERROR(__xludf.DUMMYFUNCTION("""COMPUTED_VALUE"""),"Every Day Office Environment")</f>
        <v>Every Day Office Environment</v>
      </c>
      <c r="L14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89" s="1" t="str">
        <f>IFERROR(__xludf.DUMMYFUNCTION("""COMPUTED_VALUE"""),"Business Operations in any organization, Build and develop a Team, Work in a BPO setup for some well known client, Become a content Creator in some platform")</f>
        <v>Business Operations in any organization, Build and develop a Team, Work in a BPO setup for some well known client, Become a content Creator in some platform</v>
      </c>
      <c r="O1489" s="1" t="str">
        <f>IFERROR(__xludf.DUMMYFUNCTION("""COMPUTED_VALUE"""),"Manager who explains what is expected, sets a goal and helps achieve it")</f>
        <v>Manager who explains what is expected, sets a goal and helps achieve it</v>
      </c>
      <c r="P1489" s="1" t="str">
        <f>IFERROR(__xludf.DUMMYFUNCTION("""COMPUTED_VALUE"""),"Work with more than 10 people in my team")</f>
        <v>Work with more than 10 people in my team</v>
      </c>
      <c r="Q1489" s="1" t="str">
        <f>IFERROR(__xludf.DUMMYFUNCTION("""COMPUTED_VALUE"""),"Yes, I Understand this is gonna happen everywhere")</f>
        <v>Yes, I Understand this is gonna happen everywhere</v>
      </c>
      <c r="R1489" s="1" t="str">
        <f>IFERROR(__xludf.DUMMYFUNCTION("""COMPUTED_VALUE"""),"This will be hard to do, but if it is the right company I would try")</f>
        <v>This will be hard to do, but if it is the right company I would try</v>
      </c>
      <c r="S1489" s="1"/>
    </row>
    <row r="1490">
      <c r="A1490" s="2">
        <f>IFERROR(__xludf.DUMMYFUNCTION("""COMPUTED_VALUE"""),45045.51998166667)</f>
        <v>45045.51998</v>
      </c>
      <c r="B1490" s="1" t="str">
        <f>IFERROR(__xludf.DUMMYFUNCTION("""COMPUTED_VALUE"""),"India")</f>
        <v>India</v>
      </c>
      <c r="C1490" s="1">
        <f>IFERROR(__xludf.DUMMYFUNCTION("""COMPUTED_VALUE"""),146109.0)</f>
        <v>146109</v>
      </c>
      <c r="D1490" s="1" t="str">
        <f>IFERROR(__xludf.DUMMYFUNCTION("""COMPUTED_VALUE"""),"Male")</f>
        <v>Male</v>
      </c>
      <c r="E1490" s="1" t="str">
        <f>IFERROR(__xludf.DUMMYFUNCTION("""COMPUTED_VALUE"""),"People who have changed the world for better")</f>
        <v>People who have changed the world for better</v>
      </c>
      <c r="F1490" s="1" t="str">
        <f>IFERROR(__xludf.DUMMYFUNCTION("""COMPUTED_VALUE"""),"No I would not be pursuing Higher Education outside of India")</f>
        <v>No I would not be pursuing Higher Education outside of India</v>
      </c>
      <c r="G1490" s="1" t="str">
        <f>IFERROR(__xludf.DUMMYFUNCTION("""COMPUTED_VALUE"""),"Will work for 3 years or more")</f>
        <v>Will work for 3 years or more</v>
      </c>
      <c r="H1490" s="1" t="str">
        <f>IFERROR(__xludf.DUMMYFUNCTION("""COMPUTED_VALUE"""),"No")</f>
        <v>No</v>
      </c>
      <c r="I1490" s="1" t="str">
        <f>IFERROR(__xludf.DUMMYFUNCTION("""COMPUTED_VALUE"""),"Will NOT work for them")</f>
        <v>Will NOT work for them</v>
      </c>
      <c r="J1490" s="1">
        <f>IFERROR(__xludf.DUMMYFUNCTION("""COMPUTED_VALUE"""),1.0)</f>
        <v>1</v>
      </c>
      <c r="K1490" s="1" t="str">
        <f>IFERROR(__xludf.DUMMYFUNCTION("""COMPUTED_VALUE"""),"Hybrid Working Environment with more than 15 days a month at office")</f>
        <v>Hybrid Working Environment with more than 15 days a month at office</v>
      </c>
      <c r="L14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0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490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490" s="1" t="str">
        <f>IFERROR(__xludf.DUMMYFUNCTION("""COMPUTED_VALUE"""),"Manager who explains what is expected, sets a goal and helps achieve it")</f>
        <v>Manager who explains what is expected, sets a goal and helps achieve it</v>
      </c>
      <c r="P1490" s="1" t="str">
        <f>IFERROR(__xludf.DUMMYFUNCTION("""COMPUTED_VALUE"""),"Work with 5 to 6 people in my team")</f>
        <v>Work with 5 to 6 people in my team</v>
      </c>
      <c r="Q1490" s="1" t="str">
        <f>IFERROR(__xludf.DUMMYFUNCTION("""COMPUTED_VALUE"""),"No")</f>
        <v>No</v>
      </c>
      <c r="R1490" s="1" t="str">
        <f>IFERROR(__xludf.DUMMYFUNCTION("""COMPUTED_VALUE"""),"Will work for 7 years or more")</f>
        <v>Will work for 7 years or more</v>
      </c>
      <c r="S1490" s="1"/>
    </row>
    <row r="1491">
      <c r="A1491" s="2">
        <f>IFERROR(__xludf.DUMMYFUNCTION("""COMPUTED_VALUE"""),45045.5261721875)</f>
        <v>45045.52617</v>
      </c>
      <c r="B1491" s="1" t="str">
        <f>IFERROR(__xludf.DUMMYFUNCTION("""COMPUTED_VALUE"""),"India")</f>
        <v>India</v>
      </c>
      <c r="C1491" s="1">
        <f>IFERROR(__xludf.DUMMYFUNCTION("""COMPUTED_VALUE"""),731204.0)</f>
        <v>731204</v>
      </c>
      <c r="D1491" s="1" t="str">
        <f>IFERROR(__xludf.DUMMYFUNCTION("""COMPUTED_VALUE"""),"Male")</f>
        <v>Male</v>
      </c>
      <c r="E1491" s="1" t="str">
        <f>IFERROR(__xludf.DUMMYFUNCTION("""COMPUTED_VALUE"""),"People who have changed the world for better")</f>
        <v>People who have changed the world for better</v>
      </c>
      <c r="F1491" s="1" t="str">
        <f>IFERROR(__xludf.DUMMYFUNCTION("""COMPUTED_VALUE"""),"Yes, I will earn and do that")</f>
        <v>Yes, I will earn and do that</v>
      </c>
      <c r="G1491" s="1" t="str">
        <f>IFERROR(__xludf.DUMMYFUNCTION("""COMPUTED_VALUE"""),"This will be hard to do, but if it is the right company I would try")</f>
        <v>This will be hard to do, but if it is the right company I would try</v>
      </c>
      <c r="H1491" s="1" t="str">
        <f>IFERROR(__xludf.DUMMYFUNCTION("""COMPUTED_VALUE"""),"No")</f>
        <v>No</v>
      </c>
      <c r="I1491" s="1" t="str">
        <f>IFERROR(__xludf.DUMMYFUNCTION("""COMPUTED_VALUE"""),"Will NOT work for them")</f>
        <v>Will NOT work for them</v>
      </c>
      <c r="J1491" s="1">
        <f>IFERROR(__xludf.DUMMYFUNCTION("""COMPUTED_VALUE"""),2.0)</f>
        <v>2</v>
      </c>
      <c r="K1491" s="1" t="str">
        <f>IFERROR(__xludf.DUMMYFUNCTION("""COMPUTED_VALUE"""),"Hybrid Working Environment with more than 15 days a month at office")</f>
        <v>Hybrid Working Environment with more than 15 days a month at office</v>
      </c>
      <c r="L14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91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491" s="1" t="str">
        <f>IFERROR(__xludf.DUMMYFUNCTION("""COMPUTED_VALUE"""),"Manager who explains what is expected, sets a goal and helps achieve it")</f>
        <v>Manager who explains what is expected, sets a goal and helps achieve it</v>
      </c>
      <c r="P1491" s="1" t="str">
        <f>IFERROR(__xludf.DUMMYFUNCTION("""COMPUTED_VALUE"""),"Work with 2 to 3 people in my team")</f>
        <v>Work with 2 to 3 people in my team</v>
      </c>
      <c r="Q1491" s="1" t="str">
        <f>IFERROR(__xludf.DUMMYFUNCTION("""COMPUTED_VALUE"""),"Yes, I Understand this is gonna happen everywhere")</f>
        <v>Yes, I Understand this is gonna happen everywhere</v>
      </c>
      <c r="R1491" s="1" t="str">
        <f>IFERROR(__xludf.DUMMYFUNCTION("""COMPUTED_VALUE"""),"This will be hard to do, but if it is the right company I would try")</f>
        <v>This will be hard to do, but if it is the right company I would try</v>
      </c>
      <c r="S1491" s="1"/>
    </row>
    <row r="1492">
      <c r="A1492" s="2">
        <f>IFERROR(__xludf.DUMMYFUNCTION("""COMPUTED_VALUE"""),45045.53541207176)</f>
        <v>45045.53541</v>
      </c>
      <c r="B1492" s="1" t="str">
        <f>IFERROR(__xludf.DUMMYFUNCTION("""COMPUTED_VALUE"""),"India")</f>
        <v>India</v>
      </c>
      <c r="C1492" s="1">
        <f>IFERROR(__xludf.DUMMYFUNCTION("""COMPUTED_VALUE"""),454775.0)</f>
        <v>454775</v>
      </c>
      <c r="D1492" s="1" t="str">
        <f>IFERROR(__xludf.DUMMYFUNCTION("""COMPUTED_VALUE"""),"Male")</f>
        <v>Male</v>
      </c>
      <c r="E1492" s="1" t="str">
        <f>IFERROR(__xludf.DUMMYFUNCTION("""COMPUTED_VALUE"""),"Social Media like LinkedIn")</f>
        <v>Social Media like LinkedIn</v>
      </c>
      <c r="F1492" s="1" t="str">
        <f>IFERROR(__xludf.DUMMYFUNCTION("""COMPUTED_VALUE"""),"No, But if someone could bare the cost I will")</f>
        <v>No, But if someone could bare the cost I will</v>
      </c>
      <c r="G1492" s="1" t="str">
        <f>IFERROR(__xludf.DUMMYFUNCTION("""COMPUTED_VALUE"""),"No way")</f>
        <v>No way</v>
      </c>
      <c r="H1492" s="1" t="str">
        <f>IFERROR(__xludf.DUMMYFUNCTION("""COMPUTED_VALUE"""),"Yes")</f>
        <v>Yes</v>
      </c>
      <c r="I1492" s="1" t="str">
        <f>IFERROR(__xludf.DUMMYFUNCTION("""COMPUTED_VALUE"""),"Will work for them")</f>
        <v>Will work for them</v>
      </c>
      <c r="J1492" s="1">
        <f>IFERROR(__xludf.DUMMYFUNCTION("""COMPUTED_VALUE"""),10.0)</f>
        <v>10</v>
      </c>
      <c r="K1492" s="1" t="str">
        <f>IFERROR(__xludf.DUMMYFUNCTION("""COMPUTED_VALUE"""),"Hybrid Working Environment with more than 15 days a month at office")</f>
        <v>Hybrid Working Environment with more than 15 days a month at office</v>
      </c>
      <c r="L149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492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492" s="1" t="str">
        <f>IFERROR(__xludf.DUMMYFUNCTION("""COMPUTED_VALUE"""),"Design and Develop amazing software, Look deeply into Data and generate insights, Work in a BPO setup for some well known client, Work as a freelancer and do my thing my way")</f>
        <v>Design and Develop amazing software, Look deeply into Data and generate insights, Work in a BPO setup for some well known client, Work as a freelancer and do my thing my way</v>
      </c>
      <c r="O1492" s="1" t="str">
        <f>IFERROR(__xludf.DUMMYFUNCTION("""COMPUTED_VALUE"""),"Manager who sets unrealistic targets")</f>
        <v>Manager who sets unrealistic targets</v>
      </c>
      <c r="P1492" s="1" t="str">
        <f>IFERROR(__xludf.DUMMYFUNCTION("""COMPUTED_VALUE"""),"Work alone")</f>
        <v>Work alone</v>
      </c>
      <c r="Q1492" s="1" t="str">
        <f>IFERROR(__xludf.DUMMYFUNCTION("""COMPUTED_VALUE"""),"Yes")</f>
        <v>Yes</v>
      </c>
      <c r="R1492" s="1" t="str">
        <f>IFERROR(__xludf.DUMMYFUNCTION("""COMPUTED_VALUE"""),"No way")</f>
        <v>No way</v>
      </c>
      <c r="S1492" s="1"/>
    </row>
    <row r="1493">
      <c r="A1493" s="2">
        <f>IFERROR(__xludf.DUMMYFUNCTION("""COMPUTED_VALUE"""),45045.54016873843)</f>
        <v>45045.54017</v>
      </c>
      <c r="B1493" s="1" t="str">
        <f>IFERROR(__xludf.DUMMYFUNCTION("""COMPUTED_VALUE"""),"India")</f>
        <v>India</v>
      </c>
      <c r="C1493" s="1">
        <f>IFERROR(__xludf.DUMMYFUNCTION("""COMPUTED_VALUE"""),40089.0)</f>
        <v>40089</v>
      </c>
      <c r="D1493" s="1" t="str">
        <f>IFERROR(__xludf.DUMMYFUNCTION("""COMPUTED_VALUE"""),"Female")</f>
        <v>Female</v>
      </c>
      <c r="E1493" s="1" t="str">
        <f>IFERROR(__xludf.DUMMYFUNCTION("""COMPUTED_VALUE"""),"People from my circle, but not family members")</f>
        <v>People from my circle, but not family members</v>
      </c>
      <c r="F1493" s="1" t="str">
        <f>IFERROR(__xludf.DUMMYFUNCTION("""COMPUTED_VALUE"""),"No, But if someone could bare the cost I will")</f>
        <v>No, But if someone could bare the cost I will</v>
      </c>
      <c r="G1493" s="1" t="str">
        <f>IFERROR(__xludf.DUMMYFUNCTION("""COMPUTED_VALUE"""),"Will work for 3 years or more")</f>
        <v>Will work for 3 years or more</v>
      </c>
      <c r="H1493" s="1" t="str">
        <f>IFERROR(__xludf.DUMMYFUNCTION("""COMPUTED_VALUE"""),"No")</f>
        <v>No</v>
      </c>
      <c r="I1493" s="1" t="str">
        <f>IFERROR(__xludf.DUMMYFUNCTION("""COMPUTED_VALUE"""),"Will NOT work for them")</f>
        <v>Will NOT work for them</v>
      </c>
      <c r="J1493" s="1">
        <f>IFERROR(__xludf.DUMMYFUNCTION("""COMPUTED_VALUE"""),5.0)</f>
        <v>5</v>
      </c>
      <c r="K1493" s="1" t="str">
        <f>IFERROR(__xludf.DUMMYFUNCTION("""COMPUTED_VALUE"""),"Hybrid Working Environment with less than 3 days a month at office")</f>
        <v>Hybrid Working Environment with less than 3 days a month at office</v>
      </c>
      <c r="L14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9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493" s="1" t="str">
        <f>IFERROR(__xludf.DUMMYFUNCTION("""COMPUTED_VALUE"""),"Manager who explains what is expected, sets a goal and helps achieve it")</f>
        <v>Manager who explains what is expected, sets a goal and helps achieve it</v>
      </c>
      <c r="P1493" s="1" t="str">
        <f>IFERROR(__xludf.DUMMYFUNCTION("""COMPUTED_VALUE"""),"Work with 5 to 6 people in my team")</f>
        <v>Work with 5 to 6 people in my team</v>
      </c>
      <c r="Q1493" s="1" t="str">
        <f>IFERROR(__xludf.DUMMYFUNCTION("""COMPUTED_VALUE"""),"No")</f>
        <v>No</v>
      </c>
      <c r="R1493" s="1" t="str">
        <f>IFERROR(__xludf.DUMMYFUNCTION("""COMPUTED_VALUE"""),"This will be hard to do, but if it is the right company I would try")</f>
        <v>This will be hard to do, but if it is the right company I would try</v>
      </c>
      <c r="S1493" s="1"/>
    </row>
    <row r="1494">
      <c r="A1494" s="2">
        <f>IFERROR(__xludf.DUMMYFUNCTION("""COMPUTED_VALUE"""),45045.54489989583)</f>
        <v>45045.5449</v>
      </c>
      <c r="B1494" s="1" t="str">
        <f>IFERROR(__xludf.DUMMYFUNCTION("""COMPUTED_VALUE"""),"India")</f>
        <v>India</v>
      </c>
      <c r="C1494" s="1">
        <f>IFERROR(__xludf.DUMMYFUNCTION("""COMPUTED_VALUE"""),122052.0)</f>
        <v>122052</v>
      </c>
      <c r="D1494" s="1" t="str">
        <f>IFERROR(__xludf.DUMMYFUNCTION("""COMPUTED_VALUE"""),"Female")</f>
        <v>Female</v>
      </c>
      <c r="E1494" s="1" t="str">
        <f>IFERROR(__xludf.DUMMYFUNCTION("""COMPUTED_VALUE"""),"Social Media like LinkedIn")</f>
        <v>Social Media like LinkedIn</v>
      </c>
      <c r="F1494" s="1" t="str">
        <f>IFERROR(__xludf.DUMMYFUNCTION("""COMPUTED_VALUE"""),"No, But if someone could bare the cost I will")</f>
        <v>No, But if someone could bare the cost I will</v>
      </c>
      <c r="G1494" s="1" t="str">
        <f>IFERROR(__xludf.DUMMYFUNCTION("""COMPUTED_VALUE"""),"Will work for 3 years or more")</f>
        <v>Will work for 3 years or more</v>
      </c>
      <c r="H1494" s="1" t="str">
        <f>IFERROR(__xludf.DUMMYFUNCTION("""COMPUTED_VALUE"""),"Yes")</f>
        <v>Yes</v>
      </c>
      <c r="I1494" s="1" t="str">
        <f>IFERROR(__xludf.DUMMYFUNCTION("""COMPUTED_VALUE"""),"Will NOT work for them")</f>
        <v>Will NOT work for them</v>
      </c>
      <c r="J1494" s="1">
        <f>IFERROR(__xludf.DUMMYFUNCTION("""COMPUTED_VALUE"""),4.0)</f>
        <v>4</v>
      </c>
      <c r="K1494" s="1" t="str">
        <f>IFERROR(__xludf.DUMMYFUNCTION("""COMPUTED_VALUE"""),"Hybrid Working Environment with less than 3 days a month at office")</f>
        <v>Hybrid Working Environment with less than 3 days a month at office</v>
      </c>
      <c r="L14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94" s="1" t="str">
        <f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1494" s="1" t="str">
        <f>IFERROR(__xludf.DUMMYFUNCTION("""COMPUTED_VALUE"""),"Manager who explains what is expected, sets a goal and helps achieve it")</f>
        <v>Manager who explains what is expected, sets a goal and helps achieve it</v>
      </c>
      <c r="P1494" s="1" t="str">
        <f>IFERROR(__xludf.DUMMYFUNCTION("""COMPUTED_VALUE"""),"Work with 5 to 6 people in my team")</f>
        <v>Work with 5 to 6 people in my team</v>
      </c>
      <c r="Q1494" s="1" t="str">
        <f>IFERROR(__xludf.DUMMYFUNCTION("""COMPUTED_VALUE"""),"No")</f>
        <v>No</v>
      </c>
      <c r="R1494" s="1" t="str">
        <f>IFERROR(__xludf.DUMMYFUNCTION("""COMPUTED_VALUE"""),"This will be hard to do, but if it is the right company I would try")</f>
        <v>This will be hard to do, but if it is the right company I would try</v>
      </c>
      <c r="S1494" s="1"/>
    </row>
    <row r="1495">
      <c r="A1495" s="2">
        <f>IFERROR(__xludf.DUMMYFUNCTION("""COMPUTED_VALUE"""),45045.561508819446)</f>
        <v>45045.56151</v>
      </c>
      <c r="B1495" s="1" t="str">
        <f>IFERROR(__xludf.DUMMYFUNCTION("""COMPUTED_VALUE"""),"India")</f>
        <v>India</v>
      </c>
      <c r="C1495" s="1">
        <f>IFERROR(__xludf.DUMMYFUNCTION("""COMPUTED_VALUE"""),560048.0)</f>
        <v>560048</v>
      </c>
      <c r="D1495" s="1" t="str">
        <f>IFERROR(__xludf.DUMMYFUNCTION("""COMPUTED_VALUE"""),"Male")</f>
        <v>Male</v>
      </c>
      <c r="E1495" s="1" t="str">
        <f>IFERROR(__xludf.DUMMYFUNCTION("""COMPUTED_VALUE"""),"My Parents")</f>
        <v>My Parents</v>
      </c>
      <c r="F1495" s="1" t="str">
        <f>IFERROR(__xludf.DUMMYFUNCTION("""COMPUTED_VALUE"""),"Yes, I will earn and do that")</f>
        <v>Yes, I will earn and do that</v>
      </c>
      <c r="G1495" s="1" t="str">
        <f>IFERROR(__xludf.DUMMYFUNCTION("""COMPUTED_VALUE"""),"This will be hard to do, but if it is the right company I would try")</f>
        <v>This will be hard to do, but if it is the right company I would try</v>
      </c>
      <c r="H1495" s="1" t="str">
        <f>IFERROR(__xludf.DUMMYFUNCTION("""COMPUTED_VALUE"""),"No")</f>
        <v>No</v>
      </c>
      <c r="I1495" s="1" t="str">
        <f>IFERROR(__xludf.DUMMYFUNCTION("""COMPUTED_VALUE"""),"Will NOT work for them")</f>
        <v>Will NOT work for them</v>
      </c>
      <c r="J1495" s="1">
        <f>IFERROR(__xludf.DUMMYFUNCTION("""COMPUTED_VALUE"""),5.0)</f>
        <v>5</v>
      </c>
      <c r="K1495" s="1" t="str">
        <f>IFERROR(__xludf.DUMMYFUNCTION("""COMPUTED_VALUE"""),"Hybrid Working Environment with more than 15 days a month at office")</f>
        <v>Hybrid Working Environment with more than 15 days a month at office</v>
      </c>
      <c r="L14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95" s="1" t="str">
        <f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1495" s="1" t="str">
        <f>IFERROR(__xludf.DUMMYFUNCTION("""COMPUTED_VALUE"""),"Manager who explains what is expected, sets a goal and helps achieve it")</f>
        <v>Manager who explains what is expected, sets a goal and helps achieve it</v>
      </c>
      <c r="P1495" s="1" t="str">
        <f>IFERROR(__xludf.DUMMYFUNCTION("""COMPUTED_VALUE"""),"Work with 7 to 10 or more people in my team")</f>
        <v>Work with 7 to 10 or more people in my team</v>
      </c>
      <c r="Q1495" s="1" t="str">
        <f>IFERROR(__xludf.DUMMYFUNCTION("""COMPUTED_VALUE"""),"No")</f>
        <v>No</v>
      </c>
      <c r="R1495" s="1" t="str">
        <f>IFERROR(__xludf.DUMMYFUNCTION("""COMPUTED_VALUE"""),"No way")</f>
        <v>No way</v>
      </c>
      <c r="S1495" s="1"/>
    </row>
    <row r="1496">
      <c r="A1496" s="2">
        <f>IFERROR(__xludf.DUMMYFUNCTION("""COMPUTED_VALUE"""),45045.56342898148)</f>
        <v>45045.56343</v>
      </c>
      <c r="B1496" s="1" t="str">
        <f>IFERROR(__xludf.DUMMYFUNCTION("""COMPUTED_VALUE"""),"India")</f>
        <v>India</v>
      </c>
      <c r="C1496" s="1">
        <f>IFERROR(__xludf.DUMMYFUNCTION("""COMPUTED_VALUE"""),440023.0)</f>
        <v>440023</v>
      </c>
      <c r="D1496" s="1" t="str">
        <f>IFERROR(__xludf.DUMMYFUNCTION("""COMPUTED_VALUE"""),"Male")</f>
        <v>Male</v>
      </c>
      <c r="E1496" s="1" t="str">
        <f>IFERROR(__xludf.DUMMYFUNCTION("""COMPUTED_VALUE"""),"My Parents")</f>
        <v>My Parents</v>
      </c>
      <c r="F1496" s="1" t="str">
        <f>IFERROR(__xludf.DUMMYFUNCTION("""COMPUTED_VALUE"""),"No, But if someone could bare the cost I will")</f>
        <v>No, But if someone could bare the cost I will</v>
      </c>
      <c r="G1496" s="1" t="str">
        <f>IFERROR(__xludf.DUMMYFUNCTION("""COMPUTED_VALUE"""),"Will work for 3 years or more")</f>
        <v>Will work for 3 years or more</v>
      </c>
      <c r="H1496" s="1" t="str">
        <f>IFERROR(__xludf.DUMMYFUNCTION("""COMPUTED_VALUE"""),"No")</f>
        <v>No</v>
      </c>
      <c r="I1496" s="1" t="str">
        <f>IFERROR(__xludf.DUMMYFUNCTION("""COMPUTED_VALUE"""),"Will NOT work for them")</f>
        <v>Will NOT work for them</v>
      </c>
      <c r="J1496" s="1">
        <f>IFERROR(__xludf.DUMMYFUNCTION("""COMPUTED_VALUE"""),1.0)</f>
        <v>1</v>
      </c>
      <c r="K1496" s="1" t="str">
        <f>IFERROR(__xludf.DUMMYFUNCTION("""COMPUTED_VALUE"""),"Fully Remote with Options to travel as and when needed")</f>
        <v>Fully Remote with Options to travel as and when needed</v>
      </c>
      <c r="L1496" s="1" t="str">
        <f>IFERROR(__xludf.DUMMYFUNCTION("""COMPUTED_VALUE"""),"Employer who appreciates learning and enables that environment")</f>
        <v>Employer who appreciates learning and enables that environment</v>
      </c>
      <c r="M149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9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496" s="1" t="str">
        <f>IFERROR(__xludf.DUMMYFUNCTION("""COMPUTED_VALUE"""),"Manager who explains what is expected, sets a goal and helps achieve it")</f>
        <v>Manager who explains what is expected, sets a goal and helps achieve it</v>
      </c>
      <c r="P1496" s="1" t="str">
        <f>IFERROR(__xludf.DUMMYFUNCTION("""COMPUTED_VALUE"""),"Work with 2 to 3 people in my team")</f>
        <v>Work with 2 to 3 people in my team</v>
      </c>
      <c r="Q1496" s="1" t="str">
        <f>IFERROR(__xludf.DUMMYFUNCTION("""COMPUTED_VALUE"""),"Yes, I Understand this is gonna happen everywhere")</f>
        <v>Yes, I Understand this is gonna happen everywhere</v>
      </c>
      <c r="R1496" s="1" t="str">
        <f>IFERROR(__xludf.DUMMYFUNCTION("""COMPUTED_VALUE"""),"Will work for 7 years or more")</f>
        <v>Will work for 7 years or more</v>
      </c>
      <c r="S1496" s="1"/>
    </row>
    <row r="1497">
      <c r="A1497" s="2">
        <f>IFERROR(__xludf.DUMMYFUNCTION("""COMPUTED_VALUE"""),45045.564172812505)</f>
        <v>45045.56417</v>
      </c>
      <c r="B1497" s="1" t="str">
        <f>IFERROR(__xludf.DUMMYFUNCTION("""COMPUTED_VALUE"""),"India")</f>
        <v>India</v>
      </c>
      <c r="C1497" s="1">
        <f>IFERROR(__xludf.DUMMYFUNCTION("""COMPUTED_VALUE"""),560093.0)</f>
        <v>560093</v>
      </c>
      <c r="D1497" s="1" t="str">
        <f>IFERROR(__xludf.DUMMYFUNCTION("""COMPUTED_VALUE"""),"Female")</f>
        <v>Female</v>
      </c>
      <c r="E1497" s="1" t="str">
        <f>IFERROR(__xludf.DUMMYFUNCTION("""COMPUTED_VALUE"""),"My Parents")</f>
        <v>My Parents</v>
      </c>
      <c r="F1497" s="1" t="str">
        <f>IFERROR(__xludf.DUMMYFUNCTION("""COMPUTED_VALUE"""),"No, But if someone could bare the cost I will")</f>
        <v>No, But if someone could bare the cost I will</v>
      </c>
      <c r="G1497" s="1" t="str">
        <f>IFERROR(__xludf.DUMMYFUNCTION("""COMPUTED_VALUE"""),"Will work for 3 years or more")</f>
        <v>Will work for 3 years or more</v>
      </c>
      <c r="H1497" s="1" t="str">
        <f>IFERROR(__xludf.DUMMYFUNCTION("""COMPUTED_VALUE"""),"Yes")</f>
        <v>Yes</v>
      </c>
      <c r="I1497" s="1" t="str">
        <f>IFERROR(__xludf.DUMMYFUNCTION("""COMPUTED_VALUE"""),"Will work for them")</f>
        <v>Will work for them</v>
      </c>
      <c r="J1497" s="1">
        <f>IFERROR(__xludf.DUMMYFUNCTION("""COMPUTED_VALUE"""),10.0)</f>
        <v>10</v>
      </c>
      <c r="K1497" s="1" t="str">
        <f>IFERROR(__xludf.DUMMYFUNCTION("""COMPUTED_VALUE"""),"Fully Remote with Options to travel as and when needed")</f>
        <v>Fully Remote with Options to travel as and when needed</v>
      </c>
      <c r="L1497" s="1" t="str">
        <f>IFERROR(__xludf.DUMMYFUNCTION("""COMPUTED_VALUE"""),"Employer who appreciates learning and enables that environment")</f>
        <v>Employer who appreciates learning and enables that environment</v>
      </c>
      <c r="M149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97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497" s="1" t="str">
        <f>IFERROR(__xludf.DUMMYFUNCTION("""COMPUTED_VALUE"""),"Manager who clearly describes what she/he needs")</f>
        <v>Manager who clearly describes what she/he needs</v>
      </c>
      <c r="P1497" s="1" t="str">
        <f>IFERROR(__xludf.DUMMYFUNCTION("""COMPUTED_VALUE"""),"Work with 7 to 10 or more people in my team")</f>
        <v>Work with 7 to 10 or more people in my team</v>
      </c>
      <c r="Q1497" s="1" t="str">
        <f>IFERROR(__xludf.DUMMYFUNCTION("""COMPUTED_VALUE"""),"Yes")</f>
        <v>Yes</v>
      </c>
      <c r="R1497" s="1" t="str">
        <f>IFERROR(__xludf.DUMMYFUNCTION("""COMPUTED_VALUE"""),"No way")</f>
        <v>No way</v>
      </c>
      <c r="S1497" s="1"/>
    </row>
    <row r="1498">
      <c r="A1498" s="2">
        <f>IFERROR(__xludf.DUMMYFUNCTION("""COMPUTED_VALUE"""),45045.57889125)</f>
        <v>45045.57889</v>
      </c>
      <c r="B1498" s="1" t="str">
        <f>IFERROR(__xludf.DUMMYFUNCTION("""COMPUTED_VALUE"""),"India")</f>
        <v>India</v>
      </c>
      <c r="C1498" s="1">
        <f>IFERROR(__xludf.DUMMYFUNCTION("""COMPUTED_VALUE"""),431122.0)</f>
        <v>431122</v>
      </c>
      <c r="D1498" s="1" t="str">
        <f>IFERROR(__xludf.DUMMYFUNCTION("""COMPUTED_VALUE"""),"Male")</f>
        <v>Male</v>
      </c>
      <c r="E1498" s="1" t="str">
        <f>IFERROR(__xludf.DUMMYFUNCTION("""COMPUTED_VALUE"""),"My Parents")</f>
        <v>My Parents</v>
      </c>
      <c r="F1498" s="1" t="str">
        <f>IFERROR(__xludf.DUMMYFUNCTION("""COMPUTED_VALUE"""),"Yes, I will earn and do that")</f>
        <v>Yes, I will earn and do that</v>
      </c>
      <c r="G1498" s="1" t="str">
        <f>IFERROR(__xludf.DUMMYFUNCTION("""COMPUTED_VALUE"""),"Will work for 3 years or more")</f>
        <v>Will work for 3 years or more</v>
      </c>
      <c r="H1498" s="1" t="str">
        <f>IFERROR(__xludf.DUMMYFUNCTION("""COMPUTED_VALUE"""),"No")</f>
        <v>No</v>
      </c>
      <c r="I1498" s="1" t="str">
        <f>IFERROR(__xludf.DUMMYFUNCTION("""COMPUTED_VALUE"""),"Will NOT work for them")</f>
        <v>Will NOT work for them</v>
      </c>
      <c r="J1498" s="1">
        <f>IFERROR(__xludf.DUMMYFUNCTION("""COMPUTED_VALUE"""),8.0)</f>
        <v>8</v>
      </c>
      <c r="K1498" s="1" t="str">
        <f>IFERROR(__xludf.DUMMYFUNCTION("""COMPUTED_VALUE"""),"Fully Remote with Options to travel as and when needed")</f>
        <v>Fully Remote with Options to travel as and when needed</v>
      </c>
      <c r="L1498" s="1" t="str">
        <f>IFERROR(__xludf.DUMMYFUNCTION("""COMPUTED_VALUE"""),"Employer who appreciates learning and enables that environment")</f>
        <v>Employer who appreciates learning and enables that environment</v>
      </c>
      <c r="M149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98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498" s="1" t="str">
        <f>IFERROR(__xludf.DUMMYFUNCTION("""COMPUTED_VALUE"""),"Manager who explains what is expected, sets a goal and helps achieve it")</f>
        <v>Manager who explains what is expected, sets a goal and helps achieve it</v>
      </c>
      <c r="P1498" s="1" t="str">
        <f>IFERROR(__xludf.DUMMYFUNCTION("""COMPUTED_VALUE"""),"Work with 7 to 10 or more people in my team")</f>
        <v>Work with 7 to 10 or more people in my team</v>
      </c>
      <c r="Q1498" s="1" t="str">
        <f>IFERROR(__xludf.DUMMYFUNCTION("""COMPUTED_VALUE"""),"Yes, I Understand this is gonna happen everywhere")</f>
        <v>Yes, I Understand this is gonna happen everywhere</v>
      </c>
      <c r="R1498" s="1" t="str">
        <f>IFERROR(__xludf.DUMMYFUNCTION("""COMPUTED_VALUE"""),"This will be hard to do, but if it is the right company I would try")</f>
        <v>This will be hard to do, but if it is the right company I would try</v>
      </c>
      <c r="S1498" s="1"/>
    </row>
    <row r="1499">
      <c r="A1499" s="2">
        <f>IFERROR(__xludf.DUMMYFUNCTION("""COMPUTED_VALUE"""),45045.580255567125)</f>
        <v>45045.58026</v>
      </c>
      <c r="B1499" s="1" t="str">
        <f>IFERROR(__xludf.DUMMYFUNCTION("""COMPUTED_VALUE"""),"India")</f>
        <v>India</v>
      </c>
      <c r="C1499" s="1">
        <f>IFERROR(__xludf.DUMMYFUNCTION("""COMPUTED_VALUE"""),530068.0)</f>
        <v>530068</v>
      </c>
      <c r="D1499" s="1" t="str">
        <f>IFERROR(__xludf.DUMMYFUNCTION("""COMPUTED_VALUE"""),"Male")</f>
        <v>Male</v>
      </c>
      <c r="E1499" s="1" t="str">
        <f>IFERROR(__xludf.DUMMYFUNCTION("""COMPUTED_VALUE"""),"My Parents")</f>
        <v>My Parents</v>
      </c>
      <c r="F1499" s="1" t="str">
        <f>IFERROR(__xludf.DUMMYFUNCTION("""COMPUTED_VALUE"""),"Yes, I will earn and do that")</f>
        <v>Yes, I will earn and do that</v>
      </c>
      <c r="G1499" s="1" t="str">
        <f>IFERROR(__xludf.DUMMYFUNCTION("""COMPUTED_VALUE"""),"This will be hard to do, but if it is the right company I would try")</f>
        <v>This will be hard to do, but if it is the right company I would try</v>
      </c>
      <c r="H1499" s="1" t="str">
        <f>IFERROR(__xludf.DUMMYFUNCTION("""COMPUTED_VALUE"""),"No")</f>
        <v>No</v>
      </c>
      <c r="I1499" s="1" t="str">
        <f>IFERROR(__xludf.DUMMYFUNCTION("""COMPUTED_VALUE"""),"Will NOT work for them")</f>
        <v>Will NOT work for them</v>
      </c>
      <c r="J1499" s="1">
        <f>IFERROR(__xludf.DUMMYFUNCTION("""COMPUTED_VALUE"""),1.0)</f>
        <v>1</v>
      </c>
      <c r="K1499" s="1" t="str">
        <f>IFERROR(__xludf.DUMMYFUNCTION("""COMPUTED_VALUE"""),"Hybrid Working Environment with less than 3 days a month at office")</f>
        <v>Hybrid Working Environment with less than 3 days a month at office</v>
      </c>
      <c r="L1499" s="1" t="str">
        <f>IFERROR(__xludf.DUMMYFUNCTION("""COMPUTED_VALUE"""),"Employer who appreciates learning and enables that environment")</f>
        <v>Employer who appreciates learning and enables that environment</v>
      </c>
      <c r="M149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99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1499" s="1" t="str">
        <f>IFERROR(__xludf.DUMMYFUNCTION("""COMPUTED_VALUE"""),"Manager who explains what is expected, sets a goal and helps achieve it")</f>
        <v>Manager who explains what is expected, sets a goal and helps achieve it</v>
      </c>
      <c r="P1499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499" s="1" t="str">
        <f>IFERROR(__xludf.DUMMYFUNCTION("""COMPUTED_VALUE"""),"Yes, I Understand this is gonna happen everywhere")</f>
        <v>Yes, I Understand this is gonna happen everywhere</v>
      </c>
      <c r="R1499" s="1" t="str">
        <f>IFERROR(__xludf.DUMMYFUNCTION("""COMPUTED_VALUE"""),"This will be hard to do, but if it is the right company I would try")</f>
        <v>This will be hard to do, but if it is the right company I would try</v>
      </c>
      <c r="S1499" s="1"/>
    </row>
    <row r="1500">
      <c r="A1500" s="2">
        <f>IFERROR(__xludf.DUMMYFUNCTION("""COMPUTED_VALUE"""),45045.60047097222)</f>
        <v>45045.60047</v>
      </c>
      <c r="B1500" s="1" t="str">
        <f>IFERROR(__xludf.DUMMYFUNCTION("""COMPUTED_VALUE"""),"India")</f>
        <v>India</v>
      </c>
      <c r="C1500" s="1">
        <f>IFERROR(__xludf.DUMMYFUNCTION("""COMPUTED_VALUE"""),313002.0)</f>
        <v>313002</v>
      </c>
      <c r="D1500" s="1" t="str">
        <f>IFERROR(__xludf.DUMMYFUNCTION("""COMPUTED_VALUE"""),"Female")</f>
        <v>Female</v>
      </c>
      <c r="E1500" s="1" t="str">
        <f>IFERROR(__xludf.DUMMYFUNCTION("""COMPUTED_VALUE"""),"My Parents")</f>
        <v>My Parents</v>
      </c>
      <c r="F1500" s="1" t="str">
        <f>IFERROR(__xludf.DUMMYFUNCTION("""COMPUTED_VALUE"""),"No, But if someone could bare the cost I will")</f>
        <v>No, But if someone could bare the cost I will</v>
      </c>
      <c r="G1500" s="1" t="str">
        <f>IFERROR(__xludf.DUMMYFUNCTION("""COMPUTED_VALUE"""),"Will work for 3 years or more")</f>
        <v>Will work for 3 years or more</v>
      </c>
      <c r="H1500" s="1" t="str">
        <f>IFERROR(__xludf.DUMMYFUNCTION("""COMPUTED_VALUE"""),"No")</f>
        <v>No</v>
      </c>
      <c r="I1500" s="1" t="str">
        <f>IFERROR(__xludf.DUMMYFUNCTION("""COMPUTED_VALUE"""),"Will NOT work for them")</f>
        <v>Will NOT work for them</v>
      </c>
      <c r="J1500" s="1">
        <f>IFERROR(__xludf.DUMMYFUNCTION("""COMPUTED_VALUE"""),5.0)</f>
        <v>5</v>
      </c>
      <c r="K1500" s="1" t="str">
        <f>IFERROR(__xludf.DUMMYFUNCTION("""COMPUTED_VALUE"""),"Hybrid Working Environment with more than 15 days a month at office")</f>
        <v>Hybrid Working Environment with more than 15 days a month at office</v>
      </c>
      <c r="L15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00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500" s="1" t="str">
        <f>IFERROR(__xludf.DUMMYFUNCTION("""COMPUTED_VALUE"""),"Manager who sets goal and helps me achieve it")</f>
        <v>Manager who sets goal and helps me achieve it</v>
      </c>
      <c r="P1500" s="1" t="str">
        <f>IFERROR(__xludf.DUMMYFUNCTION("""COMPUTED_VALUE"""),"Work with 2 to 3 people in my team")</f>
        <v>Work with 2 to 3 people in my team</v>
      </c>
      <c r="Q1500" s="1" t="str">
        <f>IFERROR(__xludf.DUMMYFUNCTION("""COMPUTED_VALUE"""),"No")</f>
        <v>No</v>
      </c>
      <c r="R1500" s="1" t="str">
        <f>IFERROR(__xludf.DUMMYFUNCTION("""COMPUTED_VALUE"""),"This will be hard to do, but if it is the right company I would try")</f>
        <v>This will be hard to do, but if it is the right company I would try</v>
      </c>
      <c r="S1500" s="1"/>
    </row>
    <row r="1501">
      <c r="A1501" s="2">
        <f>IFERROR(__xludf.DUMMYFUNCTION("""COMPUTED_VALUE"""),45045.605478564816)</f>
        <v>45045.60548</v>
      </c>
      <c r="B1501" s="1" t="str">
        <f>IFERROR(__xludf.DUMMYFUNCTION("""COMPUTED_VALUE"""),"India")</f>
        <v>India</v>
      </c>
      <c r="C1501" s="1">
        <f>IFERROR(__xludf.DUMMYFUNCTION("""COMPUTED_VALUE"""),395006.0)</f>
        <v>395006</v>
      </c>
      <c r="D1501" s="1" t="str">
        <f>IFERROR(__xludf.DUMMYFUNCTION("""COMPUTED_VALUE"""),"Male")</f>
        <v>Male</v>
      </c>
      <c r="E1501" s="1" t="str">
        <f>IFERROR(__xludf.DUMMYFUNCTION("""COMPUTED_VALUE"""),"People from my circle, but not family members")</f>
        <v>People from my circle, but not family members</v>
      </c>
      <c r="F1501" s="1" t="str">
        <f>IFERROR(__xludf.DUMMYFUNCTION("""COMPUTED_VALUE"""),"Yes, I will earn and do that")</f>
        <v>Yes, I will earn and do that</v>
      </c>
      <c r="G1501" s="1" t="str">
        <f>IFERROR(__xludf.DUMMYFUNCTION("""COMPUTED_VALUE"""),"This will be hard to do, but if it is the right company I would try")</f>
        <v>This will be hard to do, but if it is the right company I would try</v>
      </c>
      <c r="H1501" s="1" t="str">
        <f>IFERROR(__xludf.DUMMYFUNCTION("""COMPUTED_VALUE"""),"No")</f>
        <v>No</v>
      </c>
      <c r="I1501" s="1" t="str">
        <f>IFERROR(__xludf.DUMMYFUNCTION("""COMPUTED_VALUE"""),"Will NOT work for them")</f>
        <v>Will NOT work for them</v>
      </c>
      <c r="J1501" s="1">
        <f>IFERROR(__xludf.DUMMYFUNCTION("""COMPUTED_VALUE"""),1.0)</f>
        <v>1</v>
      </c>
      <c r="K1501" s="1" t="str">
        <f>IFERROR(__xludf.DUMMYFUNCTION("""COMPUTED_VALUE"""),"Every Day Office Environment")</f>
        <v>Every Day Office Environment</v>
      </c>
      <c r="L15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01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501" s="1" t="str">
        <f>IFERROR(__xludf.DUMMYFUNCTION("""COMPUTED_VALUE"""),"Manager who sets goal and helps me achieve it")</f>
        <v>Manager who sets goal and helps me achieve it</v>
      </c>
      <c r="P1501" s="1" t="str">
        <f>IFERROR(__xludf.DUMMYFUNCTION("""COMPUTED_VALUE"""),"Work with 5 to 6 people in my team")</f>
        <v>Work with 5 to 6 people in my team</v>
      </c>
      <c r="Q1501" s="1" t="str">
        <f>IFERROR(__xludf.DUMMYFUNCTION("""COMPUTED_VALUE"""),"Yes, I Understand this is gonna happen everywhere")</f>
        <v>Yes, I Understand this is gonna happen everywhere</v>
      </c>
      <c r="R1501" s="1" t="str">
        <f>IFERROR(__xludf.DUMMYFUNCTION("""COMPUTED_VALUE"""),"No way")</f>
        <v>No way</v>
      </c>
      <c r="S1501" s="1"/>
    </row>
    <row r="1502">
      <c r="A1502" s="2">
        <f>IFERROR(__xludf.DUMMYFUNCTION("""COMPUTED_VALUE"""),45045.6157628588)</f>
        <v>45045.61576</v>
      </c>
      <c r="B1502" s="1" t="str">
        <f>IFERROR(__xludf.DUMMYFUNCTION("""COMPUTED_VALUE"""),"India")</f>
        <v>India</v>
      </c>
      <c r="C1502" s="1">
        <f>IFERROR(__xludf.DUMMYFUNCTION("""COMPUTED_VALUE"""),600097.0)</f>
        <v>600097</v>
      </c>
      <c r="D1502" s="1" t="str">
        <f>IFERROR(__xludf.DUMMYFUNCTION("""COMPUTED_VALUE"""),"Male")</f>
        <v>Male</v>
      </c>
      <c r="E1502" s="1" t="str">
        <f>IFERROR(__xludf.DUMMYFUNCTION("""COMPUTED_VALUE"""),"My Parents")</f>
        <v>My Parents</v>
      </c>
      <c r="F1502" s="1" t="str">
        <f>IFERROR(__xludf.DUMMYFUNCTION("""COMPUTED_VALUE"""),"No, But if someone could bare the cost I will")</f>
        <v>No, But if someone could bare the cost I will</v>
      </c>
      <c r="G1502" s="1" t="str">
        <f>IFERROR(__xludf.DUMMYFUNCTION("""COMPUTED_VALUE"""),"This will be hard to do, but if it is the right company I would try")</f>
        <v>This will be hard to do, but if it is the right company I would try</v>
      </c>
      <c r="H1502" s="1" t="str">
        <f>IFERROR(__xludf.DUMMYFUNCTION("""COMPUTED_VALUE"""),"Yes")</f>
        <v>Yes</v>
      </c>
      <c r="I1502" s="1" t="str">
        <f>IFERROR(__xludf.DUMMYFUNCTION("""COMPUTED_VALUE"""),"Will work for them")</f>
        <v>Will work for them</v>
      </c>
      <c r="J1502" s="1">
        <f>IFERROR(__xludf.DUMMYFUNCTION("""COMPUTED_VALUE"""),10.0)</f>
        <v>10</v>
      </c>
      <c r="K1502" s="1" t="str">
        <f>IFERROR(__xludf.DUMMYFUNCTION("""COMPUTED_VALUE"""),"Hybrid Working Environment with more than 15 days a month at office")</f>
        <v>Hybrid Working Environment with more than 15 days a month at office</v>
      </c>
      <c r="L1502" s="1" t="str">
        <f>IFERROR(__xludf.DUMMYFUNCTION("""COMPUTED_VALUE"""),"Employer who rewards learning and enables that environment")</f>
        <v>Employer who rewards learning and enables that environment</v>
      </c>
      <c r="M150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02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1502" s="1" t="str">
        <f>IFERROR(__xludf.DUMMYFUNCTION("""COMPUTED_VALUE"""),"Manager who explains what is expected, sets a goal and helps achieve it")</f>
        <v>Manager who explains what is expected, sets a goal and helps achieve it</v>
      </c>
      <c r="P1502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502" s="1" t="str">
        <f>IFERROR(__xludf.DUMMYFUNCTION("""COMPUTED_VALUE"""),"Yes")</f>
        <v>Yes</v>
      </c>
      <c r="R1502" s="1" t="str">
        <f>IFERROR(__xludf.DUMMYFUNCTION("""COMPUTED_VALUE"""),"This will be hard to do, but if it is the right company I would try")</f>
        <v>This will be hard to do, but if it is the right company I would try</v>
      </c>
      <c r="S1502" s="1"/>
    </row>
    <row r="1503">
      <c r="A1503" s="2">
        <f>IFERROR(__xludf.DUMMYFUNCTION("""COMPUTED_VALUE"""),45045.61750018518)</f>
        <v>45045.6175</v>
      </c>
      <c r="B1503" s="1" t="str">
        <f>IFERROR(__xludf.DUMMYFUNCTION("""COMPUTED_VALUE"""),"India")</f>
        <v>India</v>
      </c>
      <c r="C1503" s="1">
        <f>IFERROR(__xludf.DUMMYFUNCTION("""COMPUTED_VALUE"""),421301.0)</f>
        <v>421301</v>
      </c>
      <c r="D1503" s="1" t="str">
        <f>IFERROR(__xludf.DUMMYFUNCTION("""COMPUTED_VALUE"""),"Female")</f>
        <v>Female</v>
      </c>
      <c r="E1503" s="1" t="str">
        <f>IFERROR(__xludf.DUMMYFUNCTION("""COMPUTED_VALUE"""),"My Parents")</f>
        <v>My Parents</v>
      </c>
      <c r="F1503" s="1" t="str">
        <f>IFERROR(__xludf.DUMMYFUNCTION("""COMPUTED_VALUE"""),"No I would not be pursuing Higher Education outside of India")</f>
        <v>No I would not be pursuing Higher Education outside of India</v>
      </c>
      <c r="G1503" s="1" t="str">
        <f>IFERROR(__xludf.DUMMYFUNCTION("""COMPUTED_VALUE"""),"This will be hard to do, but if it is the right company I would try")</f>
        <v>This will be hard to do, but if it is the right company I would try</v>
      </c>
      <c r="H1503" s="1" t="str">
        <f>IFERROR(__xludf.DUMMYFUNCTION("""COMPUTED_VALUE"""),"No")</f>
        <v>No</v>
      </c>
      <c r="I1503" s="1" t="str">
        <f>IFERROR(__xludf.DUMMYFUNCTION("""COMPUTED_VALUE"""),"Will NOT work for them")</f>
        <v>Will NOT work for them</v>
      </c>
      <c r="J1503" s="1">
        <f>IFERROR(__xludf.DUMMYFUNCTION("""COMPUTED_VALUE"""),5.0)</f>
        <v>5</v>
      </c>
      <c r="K1503" s="1" t="str">
        <f>IFERROR(__xludf.DUMMYFUNCTION("""COMPUTED_VALUE"""),"Hybrid Working Environment with more than 15 days a month at office")</f>
        <v>Hybrid Working Environment with more than 15 days a month at office</v>
      </c>
      <c r="L1503" s="1" t="str">
        <f>IFERROR(__xludf.DUMMYFUNCTION("""COMPUTED_VALUE"""),"Employer who appreciates learning and enables that environment")</f>
        <v>Employer who appreciates learning and enables that environment</v>
      </c>
      <c r="M150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0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03" s="1" t="str">
        <f>IFERROR(__xludf.DUMMYFUNCTION("""COMPUTED_VALUE"""),"Manager who explains what is expected, sets a goal and helps achieve it")</f>
        <v>Manager who explains what is expected, sets a goal and helps achieve it</v>
      </c>
      <c r="P1503" s="1" t="str">
        <f>IFERROR(__xludf.DUMMYFUNCTION("""COMPUTED_VALUE"""),"Work alone, Work with 5 to 6 people in my team")</f>
        <v>Work alone, Work with 5 to 6 people in my team</v>
      </c>
      <c r="Q1503" s="1" t="str">
        <f>IFERROR(__xludf.DUMMYFUNCTION("""COMPUTED_VALUE"""),"No")</f>
        <v>No</v>
      </c>
      <c r="R1503" s="1" t="str">
        <f>IFERROR(__xludf.DUMMYFUNCTION("""COMPUTED_VALUE"""),"No way")</f>
        <v>No way</v>
      </c>
      <c r="S1503" s="1"/>
    </row>
    <row r="1504">
      <c r="A1504" s="2">
        <f>IFERROR(__xludf.DUMMYFUNCTION("""COMPUTED_VALUE"""),45045.61797232639)</f>
        <v>45045.61797</v>
      </c>
      <c r="B1504" s="1" t="str">
        <f>IFERROR(__xludf.DUMMYFUNCTION("""COMPUTED_VALUE"""),"India")</f>
        <v>India</v>
      </c>
      <c r="C1504" s="1">
        <f>IFERROR(__xludf.DUMMYFUNCTION("""COMPUTED_VALUE"""),400102.0)</f>
        <v>400102</v>
      </c>
      <c r="D1504" s="1" t="str">
        <f>IFERROR(__xludf.DUMMYFUNCTION("""COMPUTED_VALUE"""),"Male")</f>
        <v>Male</v>
      </c>
      <c r="E1504" s="1" t="str">
        <f>IFERROR(__xludf.DUMMYFUNCTION("""COMPUTED_VALUE"""),"My Parents")</f>
        <v>My Parents</v>
      </c>
      <c r="F1504" s="1" t="str">
        <f>IFERROR(__xludf.DUMMYFUNCTION("""COMPUTED_VALUE"""),"Yes, I will earn and do that")</f>
        <v>Yes, I will earn and do that</v>
      </c>
      <c r="G1504" s="1" t="str">
        <f>IFERROR(__xludf.DUMMYFUNCTION("""COMPUTED_VALUE"""),"Will work for 3 years or more")</f>
        <v>Will work for 3 years or more</v>
      </c>
      <c r="H1504" s="1" t="str">
        <f>IFERROR(__xludf.DUMMYFUNCTION("""COMPUTED_VALUE"""),"No")</f>
        <v>No</v>
      </c>
      <c r="I1504" s="1" t="str">
        <f>IFERROR(__xludf.DUMMYFUNCTION("""COMPUTED_VALUE"""),"Will work for them")</f>
        <v>Will work for them</v>
      </c>
      <c r="J1504" s="1">
        <f>IFERROR(__xludf.DUMMYFUNCTION("""COMPUTED_VALUE"""),6.0)</f>
        <v>6</v>
      </c>
      <c r="K1504" s="1" t="str">
        <f>IFERROR(__xludf.DUMMYFUNCTION("""COMPUTED_VALUE"""),"Hybrid Working Environment with more than 15 days a month at office")</f>
        <v>Hybrid Working Environment with more than 15 days a month at office</v>
      </c>
      <c r="L15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04" s="1" t="str">
        <f>IFERROR(__xludf.DUMMYFUNCTION("""COMPUTED_VALUE"""),"Teaching in any of the institutes/colleges/online or offline, Manage and drive End-to-End Projects or Products, Look deeply into Data and generate insights, Entrepreneur or Start Up")</f>
        <v>Teaching in any of the institutes/colleges/online or offline, Manage and drive End-to-End Projects or Products, Look deeply into Data and generate insights, Entrepreneur or Start Up</v>
      </c>
      <c r="O1504" s="1" t="str">
        <f>IFERROR(__xludf.DUMMYFUNCTION("""COMPUTED_VALUE"""),"Manager who explains what is expected, sets a goal and helps achieve it")</f>
        <v>Manager who explains what is expected, sets a goal and helps achieve it</v>
      </c>
      <c r="P1504" s="1" t="str">
        <f>IFERROR(__xludf.DUMMYFUNCTION("""COMPUTED_VALUE"""),"Work with 2 to 3 people in my team, Work with 5 to 6 people in my team")</f>
        <v>Work with 2 to 3 people in my team, Work with 5 to 6 people in my team</v>
      </c>
      <c r="Q1504" s="1" t="str">
        <f>IFERROR(__xludf.DUMMYFUNCTION("""COMPUTED_VALUE"""),"Yes, I Understand this is gonna happen everywhere")</f>
        <v>Yes, I Understand this is gonna happen everywhere</v>
      </c>
      <c r="R1504" s="1" t="str">
        <f>IFERROR(__xludf.DUMMYFUNCTION("""COMPUTED_VALUE"""),"Will work for 7 years or more")</f>
        <v>Will work for 7 years or more</v>
      </c>
      <c r="S1504" s="1"/>
    </row>
    <row r="1505">
      <c r="A1505" s="2">
        <f>IFERROR(__xludf.DUMMYFUNCTION("""COMPUTED_VALUE"""),45045.61972126157)</f>
        <v>45045.61972</v>
      </c>
      <c r="B1505" s="1" t="str">
        <f>IFERROR(__xludf.DUMMYFUNCTION("""COMPUTED_VALUE"""),"India")</f>
        <v>India</v>
      </c>
      <c r="C1505" s="1">
        <f>IFERROR(__xludf.DUMMYFUNCTION("""COMPUTED_VALUE"""),92.0)</f>
        <v>92</v>
      </c>
      <c r="D1505" s="1" t="str">
        <f>IFERROR(__xludf.DUMMYFUNCTION("""COMPUTED_VALUE"""),"Female")</f>
        <v>Female</v>
      </c>
      <c r="E1505" s="1" t="str">
        <f>IFERROR(__xludf.DUMMYFUNCTION("""COMPUTED_VALUE"""),"People who have changed the world for better")</f>
        <v>People who have changed the world for better</v>
      </c>
      <c r="F1505" s="1" t="str">
        <f>IFERROR(__xludf.DUMMYFUNCTION("""COMPUTED_VALUE"""),"No I would not be pursuing Higher Education outside of India")</f>
        <v>No I would not be pursuing Higher Education outside of India</v>
      </c>
      <c r="G1505" s="1" t="str">
        <f>IFERROR(__xludf.DUMMYFUNCTION("""COMPUTED_VALUE"""),"This will be hard to do, but if it is the right company I would try")</f>
        <v>This will be hard to do, but if it is the right company I would try</v>
      </c>
      <c r="H1505" s="1" t="str">
        <f>IFERROR(__xludf.DUMMYFUNCTION("""COMPUTED_VALUE"""),"No")</f>
        <v>No</v>
      </c>
      <c r="I1505" s="1" t="str">
        <f>IFERROR(__xludf.DUMMYFUNCTION("""COMPUTED_VALUE"""),"Will NOT work for them")</f>
        <v>Will NOT work for them</v>
      </c>
      <c r="J1505" s="1">
        <f>IFERROR(__xludf.DUMMYFUNCTION("""COMPUTED_VALUE"""),3.0)</f>
        <v>3</v>
      </c>
      <c r="K1505" s="1" t="str">
        <f>IFERROR(__xludf.DUMMYFUNCTION("""COMPUTED_VALUE"""),"Hybrid Working Environment with more than 15 days a month at office")</f>
        <v>Hybrid Working Environment with more than 15 days a month at office</v>
      </c>
      <c r="L15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05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505" s="1" t="str">
        <f>IFERROR(__xludf.DUMMYFUNCTION("""COMPUTED_VALUE"""),"Manager who explains what is expected, sets a goal and helps achieve it")</f>
        <v>Manager who explains what is expected, sets a goal and helps achieve it</v>
      </c>
      <c r="P1505" s="1" t="str">
        <f>IFERROR(__xludf.DUMMYFUNCTION("""COMPUTED_VALUE"""),"Work with 5 to 6 people in my team")</f>
        <v>Work with 5 to 6 people in my team</v>
      </c>
      <c r="Q1505" s="1" t="str">
        <f>IFERROR(__xludf.DUMMYFUNCTION("""COMPUTED_VALUE"""),"Yes, I Understand this is gonna happen everywhere")</f>
        <v>Yes, I Understand this is gonna happen everywhere</v>
      </c>
      <c r="R1505" s="1" t="str">
        <f>IFERROR(__xludf.DUMMYFUNCTION("""COMPUTED_VALUE"""),"No way")</f>
        <v>No way</v>
      </c>
      <c r="S1505" s="1"/>
    </row>
    <row r="1506">
      <c r="A1506" s="2">
        <f>IFERROR(__xludf.DUMMYFUNCTION("""COMPUTED_VALUE"""),45045.62004765046)</f>
        <v>45045.62005</v>
      </c>
      <c r="B1506" s="1" t="str">
        <f>IFERROR(__xludf.DUMMYFUNCTION("""COMPUTED_VALUE"""),"Others")</f>
        <v>Others</v>
      </c>
      <c r="C1506" s="1" t="str">
        <f>IFERROR(__xludf.DUMMYFUNCTION("""COMPUTED_VALUE"""),"PR17QS")</f>
        <v>PR17QS</v>
      </c>
      <c r="D1506" s="1" t="str">
        <f>IFERROR(__xludf.DUMMYFUNCTION("""COMPUTED_VALUE"""),"Female")</f>
        <v>Female</v>
      </c>
      <c r="E1506" s="1" t="str">
        <f>IFERROR(__xludf.DUMMYFUNCTION("""COMPUTED_VALUE"""),"My Parents")</f>
        <v>My Parents</v>
      </c>
      <c r="F1506" s="1" t="str">
        <f>IFERROR(__xludf.DUMMYFUNCTION("""COMPUTED_VALUE"""),"Yes, I will earn and do that")</f>
        <v>Yes, I will earn and do that</v>
      </c>
      <c r="G1506" s="1" t="str">
        <f>IFERROR(__xludf.DUMMYFUNCTION("""COMPUTED_VALUE"""),"This will be hard to do, but if it is the right company I would try")</f>
        <v>This will be hard to do, but if it is the right company I would try</v>
      </c>
      <c r="H1506" s="1" t="str">
        <f>IFERROR(__xludf.DUMMYFUNCTION("""COMPUTED_VALUE"""),"No")</f>
        <v>No</v>
      </c>
      <c r="I1506" s="1" t="str">
        <f>IFERROR(__xludf.DUMMYFUNCTION("""COMPUTED_VALUE"""),"Will NOT work for them")</f>
        <v>Will NOT work for them</v>
      </c>
      <c r="J1506" s="1">
        <f>IFERROR(__xludf.DUMMYFUNCTION("""COMPUTED_VALUE"""),2.0)</f>
        <v>2</v>
      </c>
      <c r="K1506" s="1" t="str">
        <f>IFERROR(__xludf.DUMMYFUNCTION("""COMPUTED_VALUE"""),"Hybrid Working Environment with more than 15 days a month at office")</f>
        <v>Hybrid Working Environment with more than 15 days a month at office</v>
      </c>
      <c r="L15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06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506" s="1" t="str">
        <f>IFERROR(__xludf.DUMMYFUNCTION("""COMPUTED_VALUE"""),"Manager who explains what is expected, sets a goal and helps achieve it")</f>
        <v>Manager who explains what is expected, sets a goal and helps achieve it</v>
      </c>
      <c r="P1506" s="1" t="str">
        <f>IFERROR(__xludf.DUMMYFUNCTION("""COMPUTED_VALUE"""),"Work with 5 to 6 people in my team")</f>
        <v>Work with 5 to 6 people in my team</v>
      </c>
      <c r="Q1506" s="1" t="str">
        <f>IFERROR(__xludf.DUMMYFUNCTION("""COMPUTED_VALUE"""),"Yes, I Understand this is gonna happen everywhere")</f>
        <v>Yes, I Understand this is gonna happen everywhere</v>
      </c>
      <c r="R1506" s="1" t="str">
        <f>IFERROR(__xludf.DUMMYFUNCTION("""COMPUTED_VALUE"""),"No way")</f>
        <v>No way</v>
      </c>
      <c r="S1506" s="1"/>
    </row>
    <row r="1507">
      <c r="A1507" s="2">
        <f>IFERROR(__xludf.DUMMYFUNCTION("""COMPUTED_VALUE"""),45045.62200603009)</f>
        <v>45045.62201</v>
      </c>
      <c r="B1507" s="1" t="str">
        <f>IFERROR(__xludf.DUMMYFUNCTION("""COMPUTED_VALUE"""),"India")</f>
        <v>India</v>
      </c>
      <c r="C1507" s="1">
        <f>IFERROR(__xludf.DUMMYFUNCTION("""COMPUTED_VALUE"""),400008.0)</f>
        <v>400008</v>
      </c>
      <c r="D1507" s="1" t="str">
        <f>IFERROR(__xludf.DUMMYFUNCTION("""COMPUTED_VALUE"""),"Male")</f>
        <v>Male</v>
      </c>
      <c r="E1507" s="1" t="str">
        <f>IFERROR(__xludf.DUMMYFUNCTION("""COMPUTED_VALUE"""),"My Parents")</f>
        <v>My Parents</v>
      </c>
      <c r="F1507" s="1" t="str">
        <f>IFERROR(__xludf.DUMMYFUNCTION("""COMPUTED_VALUE"""),"No I would not be pursuing Higher Education outside of India")</f>
        <v>No I would not be pursuing Higher Education outside of India</v>
      </c>
      <c r="G1507" s="1" t="str">
        <f>IFERROR(__xludf.DUMMYFUNCTION("""COMPUTED_VALUE"""),"This will be hard to do, but if it is the right company I would try")</f>
        <v>This will be hard to do, but if it is the right company I would try</v>
      </c>
      <c r="H1507" s="1" t="str">
        <f>IFERROR(__xludf.DUMMYFUNCTION("""COMPUTED_VALUE"""),"Yes")</f>
        <v>Yes</v>
      </c>
      <c r="I1507" s="1" t="str">
        <f>IFERROR(__xludf.DUMMYFUNCTION("""COMPUTED_VALUE"""),"Will NOT work for them")</f>
        <v>Will NOT work for them</v>
      </c>
      <c r="J1507" s="1">
        <f>IFERROR(__xludf.DUMMYFUNCTION("""COMPUTED_VALUE"""),5.0)</f>
        <v>5</v>
      </c>
      <c r="K1507" s="1" t="str">
        <f>IFERROR(__xludf.DUMMYFUNCTION("""COMPUTED_VALUE"""),"Hybrid Working Environment with more than 15 days a month at office")</f>
        <v>Hybrid Working Environment with more than 15 days a month at office</v>
      </c>
      <c r="L15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7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507" s="1" t="str">
        <f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1507" s="1" t="str">
        <f>IFERROR(__xludf.DUMMYFUNCTION("""COMPUTED_VALUE"""),"Manager who explains what is expected, sets a goal and helps achieve it")</f>
        <v>Manager who explains what is expected, sets a goal and helps achieve it</v>
      </c>
      <c r="P1507" s="1" t="str">
        <f>IFERROR(__xludf.DUMMYFUNCTION("""COMPUTED_VALUE"""),"Work with more than 10 people in my team")</f>
        <v>Work with more than 10 people in my team</v>
      </c>
      <c r="Q1507" s="1" t="str">
        <f>IFERROR(__xludf.DUMMYFUNCTION("""COMPUTED_VALUE"""),"Yes, I Understand this is gonna happen everywhere")</f>
        <v>Yes, I Understand this is gonna happen everywhere</v>
      </c>
      <c r="R1507" s="1" t="str">
        <f>IFERROR(__xludf.DUMMYFUNCTION("""COMPUTED_VALUE"""),"This will be hard to do, but if it is the right company I would try")</f>
        <v>This will be hard to do, but if it is the right company I would try</v>
      </c>
      <c r="S1507" s="1"/>
    </row>
    <row r="1508">
      <c r="A1508" s="2">
        <f>IFERROR(__xludf.DUMMYFUNCTION("""COMPUTED_VALUE"""),45045.62583899306)</f>
        <v>45045.62584</v>
      </c>
      <c r="B1508" s="1" t="str">
        <f>IFERROR(__xludf.DUMMYFUNCTION("""COMPUTED_VALUE"""),"India")</f>
        <v>India</v>
      </c>
      <c r="C1508" s="1">
        <f>IFERROR(__xludf.DUMMYFUNCTION("""COMPUTED_VALUE"""),410206.0)</f>
        <v>410206</v>
      </c>
      <c r="D1508" s="1" t="str">
        <f>IFERROR(__xludf.DUMMYFUNCTION("""COMPUTED_VALUE"""),"Female")</f>
        <v>Female</v>
      </c>
      <c r="E1508" s="1" t="str">
        <f>IFERROR(__xludf.DUMMYFUNCTION("""COMPUTED_VALUE"""),"People who have changed the world for better")</f>
        <v>People who have changed the world for better</v>
      </c>
      <c r="F1508" s="1" t="str">
        <f>IFERROR(__xludf.DUMMYFUNCTION("""COMPUTED_VALUE"""),"Yes, I will earn and do that")</f>
        <v>Yes, I will earn and do that</v>
      </c>
      <c r="G1508" s="1" t="str">
        <f>IFERROR(__xludf.DUMMYFUNCTION("""COMPUTED_VALUE"""),"This will be hard to do, but if it is the right company I would try")</f>
        <v>This will be hard to do, but if it is the right company I would try</v>
      </c>
      <c r="H1508" s="1" t="str">
        <f>IFERROR(__xludf.DUMMYFUNCTION("""COMPUTED_VALUE"""),"No")</f>
        <v>No</v>
      </c>
      <c r="I1508" s="1" t="str">
        <f>IFERROR(__xludf.DUMMYFUNCTION("""COMPUTED_VALUE"""),"Will NOT work for them")</f>
        <v>Will NOT work for them</v>
      </c>
      <c r="J1508" s="1">
        <f>IFERROR(__xludf.DUMMYFUNCTION("""COMPUTED_VALUE"""),3.0)</f>
        <v>3</v>
      </c>
      <c r="K1508" s="1" t="str">
        <f>IFERROR(__xludf.DUMMYFUNCTION("""COMPUTED_VALUE"""),"Every Day Office Environment")</f>
        <v>Every Day Office Environment</v>
      </c>
      <c r="L15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0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508" s="1" t="str">
        <f>IFERROR(__xludf.DUMMYFUNCTION("""COMPUTED_VALUE"""),"Manager who explains what is expected, sets a goal and helps achieve it")</f>
        <v>Manager who explains what is expected, sets a goal and helps achieve it</v>
      </c>
      <c r="P1508" s="1" t="str">
        <f>IFERROR(__xludf.DUMMYFUNCTION("""COMPUTED_VALUE"""),"Work with 2 to 3 people in my team")</f>
        <v>Work with 2 to 3 people in my team</v>
      </c>
      <c r="Q1508" s="1" t="str">
        <f>IFERROR(__xludf.DUMMYFUNCTION("""COMPUTED_VALUE"""),"Yes, I Understand this is gonna happen everywhere")</f>
        <v>Yes, I Understand this is gonna happen everywhere</v>
      </c>
      <c r="R1508" s="1" t="str">
        <f>IFERROR(__xludf.DUMMYFUNCTION("""COMPUTED_VALUE"""),"No way")</f>
        <v>No way</v>
      </c>
      <c r="S1508" s="1"/>
    </row>
    <row r="1509">
      <c r="A1509" s="2">
        <f>IFERROR(__xludf.DUMMYFUNCTION("""COMPUTED_VALUE"""),45045.62803690972)</f>
        <v>45045.62804</v>
      </c>
      <c r="B1509" s="1" t="str">
        <f>IFERROR(__xludf.DUMMYFUNCTION("""COMPUTED_VALUE"""),"India")</f>
        <v>India</v>
      </c>
      <c r="C1509" s="1">
        <f>IFERROR(__xludf.DUMMYFUNCTION("""COMPUTED_VALUE"""),242401.0)</f>
        <v>242401</v>
      </c>
      <c r="D1509" s="1" t="str">
        <f>IFERROR(__xludf.DUMMYFUNCTION("""COMPUTED_VALUE"""),"Male")</f>
        <v>Male</v>
      </c>
      <c r="E1509" s="1" t="str">
        <f>IFERROR(__xludf.DUMMYFUNCTION("""COMPUTED_VALUE"""),"People from my circle, but not family members")</f>
        <v>People from my circle, but not family members</v>
      </c>
      <c r="F1509" s="1" t="str">
        <f>IFERROR(__xludf.DUMMYFUNCTION("""COMPUTED_VALUE"""),"No I would not be pursuing Higher Education outside of India")</f>
        <v>No I would not be pursuing Higher Education outside of India</v>
      </c>
      <c r="G1509" s="1" t="str">
        <f>IFERROR(__xludf.DUMMYFUNCTION("""COMPUTED_VALUE"""),"Will work for 3 years or more")</f>
        <v>Will work for 3 years or more</v>
      </c>
      <c r="H1509" s="1" t="str">
        <f>IFERROR(__xludf.DUMMYFUNCTION("""COMPUTED_VALUE"""),"No")</f>
        <v>No</v>
      </c>
      <c r="I1509" s="1" t="str">
        <f>IFERROR(__xludf.DUMMYFUNCTION("""COMPUTED_VALUE"""),"Will NOT work for them")</f>
        <v>Will NOT work for them</v>
      </c>
      <c r="J1509" s="1">
        <f>IFERROR(__xludf.DUMMYFUNCTION("""COMPUTED_VALUE"""),3.0)</f>
        <v>3</v>
      </c>
      <c r="K1509" s="1" t="str">
        <f>IFERROR(__xludf.DUMMYFUNCTION("""COMPUTED_VALUE"""),"Hybrid Working Environment with more than 15 days a month at office")</f>
        <v>Hybrid Working Environment with more than 15 days a month at office</v>
      </c>
      <c r="L1509" s="1" t="str">
        <f>IFERROR(__xludf.DUMMYFUNCTION("""COMPUTED_VALUE"""),"Employer who rewards learning and enables that environment")</f>
        <v>Employer who rewards learning and enables that environment</v>
      </c>
      <c r="M150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09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509" s="1" t="str">
        <f>IFERROR(__xludf.DUMMYFUNCTION("""COMPUTED_VALUE"""),"Manager who explains what is expected, sets a goal and helps achieve it")</f>
        <v>Manager who explains what is expected, sets a goal and helps achieve it</v>
      </c>
      <c r="P1509" s="1" t="str">
        <f>IFERROR(__xludf.DUMMYFUNCTION("""COMPUTED_VALUE"""),"Work with 2 to 3 people in my team")</f>
        <v>Work with 2 to 3 people in my team</v>
      </c>
      <c r="Q1509" s="1" t="str">
        <f>IFERROR(__xludf.DUMMYFUNCTION("""COMPUTED_VALUE"""),"Yes, I Understand this is gonna happen everywhere")</f>
        <v>Yes, I Understand this is gonna happen everywhere</v>
      </c>
      <c r="R1509" s="1" t="str">
        <f>IFERROR(__xludf.DUMMYFUNCTION("""COMPUTED_VALUE"""),"Will work for 7 years or more")</f>
        <v>Will work for 7 years or more</v>
      </c>
      <c r="S1509" s="1"/>
    </row>
    <row r="1510">
      <c r="A1510" s="2">
        <f>IFERROR(__xludf.DUMMYFUNCTION("""COMPUTED_VALUE"""),45045.633882511574)</f>
        <v>45045.63388</v>
      </c>
      <c r="B1510" s="1" t="str">
        <f>IFERROR(__xludf.DUMMYFUNCTION("""COMPUTED_VALUE"""),"India")</f>
        <v>India</v>
      </c>
      <c r="C1510" s="1">
        <f>IFERROR(__xludf.DUMMYFUNCTION("""COMPUTED_VALUE"""),410206.0)</f>
        <v>410206</v>
      </c>
      <c r="D1510" s="1" t="str">
        <f>IFERROR(__xludf.DUMMYFUNCTION("""COMPUTED_VALUE"""),"Female")</f>
        <v>Female</v>
      </c>
      <c r="E1510" s="1" t="str">
        <f>IFERROR(__xludf.DUMMYFUNCTION("""COMPUTED_VALUE"""),"People from my circle, but not family members")</f>
        <v>People from my circle, but not family members</v>
      </c>
      <c r="F1510" s="1" t="str">
        <f>IFERROR(__xludf.DUMMYFUNCTION("""COMPUTED_VALUE"""),"No, But if someone could bare the cost I will")</f>
        <v>No, But if someone could bare the cost I will</v>
      </c>
      <c r="G1510" s="1" t="str">
        <f>IFERROR(__xludf.DUMMYFUNCTION("""COMPUTED_VALUE"""),"This will be hard to do, but if it is the right company I would try")</f>
        <v>This will be hard to do, but if it is the right company I would try</v>
      </c>
      <c r="H1510" s="1" t="str">
        <f>IFERROR(__xludf.DUMMYFUNCTION("""COMPUTED_VALUE"""),"No")</f>
        <v>No</v>
      </c>
      <c r="I1510" s="1" t="str">
        <f>IFERROR(__xludf.DUMMYFUNCTION("""COMPUTED_VALUE"""),"Will NOT work for them")</f>
        <v>Will NOT work for them</v>
      </c>
      <c r="J1510" s="1">
        <f>IFERROR(__xludf.DUMMYFUNCTION("""COMPUTED_VALUE"""),6.0)</f>
        <v>6</v>
      </c>
      <c r="K1510" s="1" t="str">
        <f>IFERROR(__xludf.DUMMYFUNCTION("""COMPUTED_VALUE"""),"Hybrid Working Environment with more than 15 days a month at office")</f>
        <v>Hybrid Working Environment with more than 15 days a month at office</v>
      </c>
      <c r="L15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10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510" s="1" t="str">
        <f>IFERROR(__xludf.DUMMYFUNCTION("""COMPUTED_VALUE"""),"Manager who explains what is expected, sets a goal and helps achieve it")</f>
        <v>Manager who explains what is expected, sets a goal and helps achieve it</v>
      </c>
      <c r="P1510" s="1" t="str">
        <f>IFERROR(__xludf.DUMMYFUNCTION("""COMPUTED_VALUE"""),"Work with 2 to 3 people in my team")</f>
        <v>Work with 2 to 3 people in my team</v>
      </c>
      <c r="Q1510" s="1" t="str">
        <f>IFERROR(__xludf.DUMMYFUNCTION("""COMPUTED_VALUE"""),"Yes, I Understand this is gonna happen everywhere")</f>
        <v>Yes, I Understand this is gonna happen everywhere</v>
      </c>
      <c r="R1510" s="1" t="str">
        <f>IFERROR(__xludf.DUMMYFUNCTION("""COMPUTED_VALUE"""),"No way")</f>
        <v>No way</v>
      </c>
      <c r="S1510" s="1"/>
    </row>
    <row r="1511">
      <c r="A1511" s="2">
        <f>IFERROR(__xludf.DUMMYFUNCTION("""COMPUTED_VALUE"""),45045.63686489583)</f>
        <v>45045.63686</v>
      </c>
      <c r="B1511" s="1" t="str">
        <f>IFERROR(__xludf.DUMMYFUNCTION("""COMPUTED_VALUE"""),"India")</f>
        <v>India</v>
      </c>
      <c r="C1511" s="1">
        <f>IFERROR(__xludf.DUMMYFUNCTION("""COMPUTED_VALUE"""),500090.0)</f>
        <v>500090</v>
      </c>
      <c r="D1511" s="1" t="str">
        <f>IFERROR(__xludf.DUMMYFUNCTION("""COMPUTED_VALUE"""),"Female")</f>
        <v>Female</v>
      </c>
      <c r="E1511" s="1" t="str">
        <f>IFERROR(__xludf.DUMMYFUNCTION("""COMPUTED_VALUE"""),"My Parents")</f>
        <v>My Parents</v>
      </c>
      <c r="F1511" s="1" t="str">
        <f>IFERROR(__xludf.DUMMYFUNCTION("""COMPUTED_VALUE"""),"No I would not be pursuing Higher Education outside of India")</f>
        <v>No I would not be pursuing Higher Education outside of India</v>
      </c>
      <c r="G1511" s="1" t="str">
        <f>IFERROR(__xludf.DUMMYFUNCTION("""COMPUTED_VALUE"""),"This will be hard to do, but if it is the right company I would try")</f>
        <v>This will be hard to do, but if it is the right company I would try</v>
      </c>
      <c r="H1511" s="1" t="str">
        <f>IFERROR(__xludf.DUMMYFUNCTION("""COMPUTED_VALUE"""),"No")</f>
        <v>No</v>
      </c>
      <c r="I1511" s="1" t="str">
        <f>IFERROR(__xludf.DUMMYFUNCTION("""COMPUTED_VALUE"""),"Will NOT work for them")</f>
        <v>Will NOT work for them</v>
      </c>
      <c r="J1511" s="1">
        <f>IFERROR(__xludf.DUMMYFUNCTION("""COMPUTED_VALUE"""),3.0)</f>
        <v>3</v>
      </c>
      <c r="K1511" s="1" t="str">
        <f>IFERROR(__xludf.DUMMYFUNCTION("""COMPUTED_VALUE"""),"Hybrid Working Environment with less than 3 days a month at office")</f>
        <v>Hybrid Working Environment with less than 3 days a month at office</v>
      </c>
      <c r="L1511" s="1" t="str">
        <f>IFERROR(__xludf.DUMMYFUNCTION("""COMPUTED_VALUE"""),"Employer who rewards learning and enables that environment")</f>
        <v>Employer who rewards learning and enables that environment</v>
      </c>
      <c r="M15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11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511" s="1" t="str">
        <f>IFERROR(__xludf.DUMMYFUNCTION("""COMPUTED_VALUE"""),"Manager who explains what is expected, sets a goal and helps achieve it")</f>
        <v>Manager who explains what is expected, sets a goal and helps achieve it</v>
      </c>
      <c r="P1511" s="1" t="str">
        <f>IFERROR(__xludf.DUMMYFUNCTION("""COMPUTED_VALUE"""),"Work with 5 to 6 people in my team")</f>
        <v>Work with 5 to 6 people in my team</v>
      </c>
      <c r="Q1511" s="1" t="str">
        <f>IFERROR(__xludf.DUMMYFUNCTION("""COMPUTED_VALUE"""),"Yes, I Understand this is gonna happen everywhere")</f>
        <v>Yes, I Understand this is gonna happen everywhere</v>
      </c>
      <c r="R1511" s="1" t="str">
        <f>IFERROR(__xludf.DUMMYFUNCTION("""COMPUTED_VALUE"""),"This will be hard to do, but if it is the right company I would try")</f>
        <v>This will be hard to do, but if it is the right company I would try</v>
      </c>
      <c r="S1511" s="1"/>
    </row>
    <row r="1512">
      <c r="A1512" s="2">
        <f>IFERROR(__xludf.DUMMYFUNCTION("""COMPUTED_VALUE"""),45045.63759402778)</f>
        <v>45045.63759</v>
      </c>
      <c r="B1512" s="1" t="str">
        <f>IFERROR(__xludf.DUMMYFUNCTION("""COMPUTED_VALUE"""),"India")</f>
        <v>India</v>
      </c>
      <c r="C1512" s="1">
        <f>IFERROR(__xludf.DUMMYFUNCTION("""COMPUTED_VALUE"""),370465.0)</f>
        <v>370465</v>
      </c>
      <c r="D1512" s="1" t="str">
        <f>IFERROR(__xludf.DUMMYFUNCTION("""COMPUTED_VALUE"""),"Female")</f>
        <v>Female</v>
      </c>
      <c r="E1512" s="1" t="str">
        <f>IFERROR(__xludf.DUMMYFUNCTION("""COMPUTED_VALUE"""),"People from my circle, but not family members")</f>
        <v>People from my circle, but not family members</v>
      </c>
      <c r="F1512" s="1" t="str">
        <f>IFERROR(__xludf.DUMMYFUNCTION("""COMPUTED_VALUE"""),"Yes, I will earn and do that")</f>
        <v>Yes, I will earn and do that</v>
      </c>
      <c r="G1512" s="1" t="str">
        <f>IFERROR(__xludf.DUMMYFUNCTION("""COMPUTED_VALUE"""),"Will work for 3 years or more")</f>
        <v>Will work for 3 years or more</v>
      </c>
      <c r="H1512" s="1" t="str">
        <f>IFERROR(__xludf.DUMMYFUNCTION("""COMPUTED_VALUE"""),"No")</f>
        <v>No</v>
      </c>
      <c r="I1512" s="1" t="str">
        <f>IFERROR(__xludf.DUMMYFUNCTION("""COMPUTED_VALUE"""),"Will NOT work for them")</f>
        <v>Will NOT work for them</v>
      </c>
      <c r="J1512" s="1">
        <f>IFERROR(__xludf.DUMMYFUNCTION("""COMPUTED_VALUE"""),3.0)</f>
        <v>3</v>
      </c>
      <c r="K1512" s="1" t="str">
        <f>IFERROR(__xludf.DUMMYFUNCTION("""COMPUTED_VALUE"""),"Hybrid Working Environment with more than 15 days a month at office")</f>
        <v>Hybrid Working Environment with more than 15 days a month at office</v>
      </c>
      <c r="L15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12" s="1" t="str">
        <f>IFERROR(__xludf.DUMMYFUNCTION("""COMPUTED_VALUE"""),"Business Operations in any organization, Manage and drive End-to-End Projects or Products, Become a content Creator in some platform, I Want to sell things/Sales")</f>
        <v>Business Operations in any organization, Manage and drive End-to-End Projects or Products, Become a content Creator in some platform, I Want to sell things/Sales</v>
      </c>
      <c r="O1512" s="1" t="str">
        <f>IFERROR(__xludf.DUMMYFUNCTION("""COMPUTED_VALUE"""),"Manager who explains what is expected, sets a goal and helps achieve it")</f>
        <v>Manager who explains what is expected, sets a goal and helps achieve it</v>
      </c>
      <c r="P1512" s="1" t="str">
        <f>IFERROR(__xludf.DUMMYFUNCTION("""COMPUTED_VALUE"""),"Work with 5 to 6 people in my team")</f>
        <v>Work with 5 to 6 people in my team</v>
      </c>
      <c r="Q1512" s="1" t="str">
        <f>IFERROR(__xludf.DUMMYFUNCTION("""COMPUTED_VALUE"""),"No")</f>
        <v>No</v>
      </c>
      <c r="R1512" s="1" t="str">
        <f>IFERROR(__xludf.DUMMYFUNCTION("""COMPUTED_VALUE"""),"Will work for 7 years or more")</f>
        <v>Will work for 7 years or more</v>
      </c>
      <c r="S1512" s="1"/>
    </row>
    <row r="1513">
      <c r="A1513" s="2">
        <f>IFERROR(__xludf.DUMMYFUNCTION("""COMPUTED_VALUE"""),45045.63824324074)</f>
        <v>45045.63824</v>
      </c>
      <c r="B1513" s="1" t="str">
        <f>IFERROR(__xludf.DUMMYFUNCTION("""COMPUTED_VALUE"""),"India")</f>
        <v>India</v>
      </c>
      <c r="C1513" s="1">
        <f>IFERROR(__xludf.DUMMYFUNCTION("""COMPUTED_VALUE"""),410206.0)</f>
        <v>410206</v>
      </c>
      <c r="D1513" s="1" t="str">
        <f>IFERROR(__xludf.DUMMYFUNCTION("""COMPUTED_VALUE"""),"Female")</f>
        <v>Female</v>
      </c>
      <c r="E1513" s="1" t="str">
        <f>IFERROR(__xludf.DUMMYFUNCTION("""COMPUTED_VALUE"""),"People from my circle, but not family members")</f>
        <v>People from my circle, but not family members</v>
      </c>
      <c r="F1513" s="1" t="str">
        <f>IFERROR(__xludf.DUMMYFUNCTION("""COMPUTED_VALUE"""),"Yes, I will earn and do that")</f>
        <v>Yes, I will earn and do that</v>
      </c>
      <c r="G1513" s="1" t="str">
        <f>IFERROR(__xludf.DUMMYFUNCTION("""COMPUTED_VALUE"""),"This will be hard to do, but if it is the right company I would try")</f>
        <v>This will be hard to do, but if it is the right company I would try</v>
      </c>
      <c r="H1513" s="1" t="str">
        <f>IFERROR(__xludf.DUMMYFUNCTION("""COMPUTED_VALUE"""),"No")</f>
        <v>No</v>
      </c>
      <c r="I1513" s="1" t="str">
        <f>IFERROR(__xludf.DUMMYFUNCTION("""COMPUTED_VALUE"""),"Will NOT work for them")</f>
        <v>Will NOT work for them</v>
      </c>
      <c r="J1513" s="1">
        <f>IFERROR(__xludf.DUMMYFUNCTION("""COMPUTED_VALUE"""),2.0)</f>
        <v>2</v>
      </c>
      <c r="K1513" s="1" t="str">
        <f>IFERROR(__xludf.DUMMYFUNCTION("""COMPUTED_VALUE"""),"Hybrid Working Environment with less than 3 days a month at office")</f>
        <v>Hybrid Working Environment with less than 3 days a month at office</v>
      </c>
      <c r="L15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13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513" s="1" t="str">
        <f>IFERROR(__xludf.DUMMYFUNCTION("""COMPUTED_VALUE"""),"Manager who explains what is expected, sets a goal and helps achieve it")</f>
        <v>Manager who explains what is expected, sets a goal and helps achieve it</v>
      </c>
      <c r="P1513" s="1" t="str">
        <f>IFERROR(__xludf.DUMMYFUNCTION("""COMPUTED_VALUE"""),"Work with 2 to 3 people in my team")</f>
        <v>Work with 2 to 3 people in my team</v>
      </c>
      <c r="Q1513" s="1" t="str">
        <f>IFERROR(__xludf.DUMMYFUNCTION("""COMPUTED_VALUE"""),"No")</f>
        <v>No</v>
      </c>
      <c r="R1513" s="1" t="str">
        <f>IFERROR(__xludf.DUMMYFUNCTION("""COMPUTED_VALUE"""),"This will be hard to do, but if it is the right company I would try")</f>
        <v>This will be hard to do, but if it is the right company I would try</v>
      </c>
      <c r="S1513" s="1"/>
    </row>
    <row r="1514">
      <c r="A1514" s="2">
        <f>IFERROR(__xludf.DUMMYFUNCTION("""COMPUTED_VALUE"""),45045.647159976856)</f>
        <v>45045.64716</v>
      </c>
      <c r="B1514" s="1" t="str">
        <f>IFERROR(__xludf.DUMMYFUNCTION("""COMPUTED_VALUE"""),"India")</f>
        <v>India</v>
      </c>
      <c r="C1514" s="1">
        <f>IFERROR(__xludf.DUMMYFUNCTION("""COMPUTED_VALUE"""),421103.0)</f>
        <v>421103</v>
      </c>
      <c r="D1514" s="1" t="str">
        <f>IFERROR(__xludf.DUMMYFUNCTION("""COMPUTED_VALUE"""),"Male")</f>
        <v>Male</v>
      </c>
      <c r="E1514" s="1" t="str">
        <f>IFERROR(__xludf.DUMMYFUNCTION("""COMPUTED_VALUE"""),"Influencers who had successful careers")</f>
        <v>Influencers who had successful careers</v>
      </c>
      <c r="F1514" s="1" t="str">
        <f>IFERROR(__xludf.DUMMYFUNCTION("""COMPUTED_VALUE"""),"Yes, I will earn and do that")</f>
        <v>Yes, I will earn and do that</v>
      </c>
      <c r="G1514" s="1" t="str">
        <f>IFERROR(__xludf.DUMMYFUNCTION("""COMPUTED_VALUE"""),"This will be hard to do, but if it is the right company I would try")</f>
        <v>This will be hard to do, but if it is the right company I would try</v>
      </c>
      <c r="H1514" s="1" t="str">
        <f>IFERROR(__xludf.DUMMYFUNCTION("""COMPUTED_VALUE"""),"No")</f>
        <v>No</v>
      </c>
      <c r="I1514" s="1" t="str">
        <f>IFERROR(__xludf.DUMMYFUNCTION("""COMPUTED_VALUE"""),"Will NOT work for them")</f>
        <v>Will NOT work for them</v>
      </c>
      <c r="J1514" s="1">
        <f>IFERROR(__xludf.DUMMYFUNCTION("""COMPUTED_VALUE"""),7.0)</f>
        <v>7</v>
      </c>
      <c r="K1514" s="1" t="str">
        <f>IFERROR(__xludf.DUMMYFUNCTION("""COMPUTED_VALUE"""),"Fully Remote with Options to travel as and when needed")</f>
        <v>Fully Remote with Options to travel as and when needed</v>
      </c>
      <c r="L15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14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1514" s="1" t="str">
        <f>IFERROR(__xludf.DUMMYFUNCTION("""COMPUTED_VALUE"""),"Manager who explains what is expected, sets a goal and helps achieve it")</f>
        <v>Manager who explains what is expected, sets a goal and helps achieve it</v>
      </c>
      <c r="P1514" s="1" t="str">
        <f>IFERROR(__xludf.DUMMYFUNCTION("""COMPUTED_VALUE"""),"Work alone")</f>
        <v>Work alone</v>
      </c>
      <c r="Q1514" s="1" t="str">
        <f>IFERROR(__xludf.DUMMYFUNCTION("""COMPUTED_VALUE"""),"Yes, I Understand this is gonna happen everywhere")</f>
        <v>Yes, I Understand this is gonna happen everywhere</v>
      </c>
      <c r="R1514" s="1" t="str">
        <f>IFERROR(__xludf.DUMMYFUNCTION("""COMPUTED_VALUE"""),"No way")</f>
        <v>No way</v>
      </c>
      <c r="S1514" s="1"/>
    </row>
    <row r="1515">
      <c r="A1515" s="2">
        <f>IFERROR(__xludf.DUMMYFUNCTION("""COMPUTED_VALUE"""),45045.64880733796)</f>
        <v>45045.64881</v>
      </c>
      <c r="B1515" s="1" t="str">
        <f>IFERROR(__xludf.DUMMYFUNCTION("""COMPUTED_VALUE"""),"India")</f>
        <v>India</v>
      </c>
      <c r="C1515" s="1">
        <f>IFERROR(__xludf.DUMMYFUNCTION("""COMPUTED_VALUE"""),751012.0)</f>
        <v>751012</v>
      </c>
      <c r="D1515" s="1" t="str">
        <f>IFERROR(__xludf.DUMMYFUNCTION("""COMPUTED_VALUE"""),"Female")</f>
        <v>Female</v>
      </c>
      <c r="E1515" s="1" t="str">
        <f>IFERROR(__xludf.DUMMYFUNCTION("""COMPUTED_VALUE"""),"People who have changed the world for better")</f>
        <v>People who have changed the world for better</v>
      </c>
      <c r="F1515" s="1" t="str">
        <f>IFERROR(__xludf.DUMMYFUNCTION("""COMPUTED_VALUE"""),"No I would not be pursuing Higher Education outside of India")</f>
        <v>No I would not be pursuing Higher Education outside of India</v>
      </c>
      <c r="G1515" s="1" t="str">
        <f>IFERROR(__xludf.DUMMYFUNCTION("""COMPUTED_VALUE"""),"Will work for 3 years or more")</f>
        <v>Will work for 3 years or more</v>
      </c>
      <c r="H1515" s="1" t="str">
        <f>IFERROR(__xludf.DUMMYFUNCTION("""COMPUTED_VALUE"""),"No")</f>
        <v>No</v>
      </c>
      <c r="I1515" s="1" t="str">
        <f>IFERROR(__xludf.DUMMYFUNCTION("""COMPUTED_VALUE"""),"Will NOT work for them")</f>
        <v>Will NOT work for them</v>
      </c>
      <c r="J1515" s="1">
        <f>IFERROR(__xludf.DUMMYFUNCTION("""COMPUTED_VALUE"""),6.0)</f>
        <v>6</v>
      </c>
      <c r="K1515" s="1" t="str">
        <f>IFERROR(__xludf.DUMMYFUNCTION("""COMPUTED_VALUE"""),"Fully Remote with Options to travel as and when needed")</f>
        <v>Fully Remote with Options to travel as and when needed</v>
      </c>
      <c r="L15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15" s="1" t="str">
        <f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1515" s="1" t="str">
        <f>IFERROR(__xludf.DUMMYFUNCTION("""COMPUTED_VALUE"""),"Manager who explains what is expected, sets a goal and helps achieve it")</f>
        <v>Manager who explains what is expected, sets a goal and helps achieve it</v>
      </c>
      <c r="P1515" s="1" t="str">
        <f>IFERROR(__xludf.DUMMYFUNCTION("""COMPUTED_VALUE"""),"Work alone, Work with more than 10 people in my team")</f>
        <v>Work alone, Work with more than 10 people in my team</v>
      </c>
      <c r="Q1515" s="1" t="str">
        <f>IFERROR(__xludf.DUMMYFUNCTION("""COMPUTED_VALUE"""),"Yes, I Understand this is gonna happen everywhere")</f>
        <v>Yes, I Understand this is gonna happen everywhere</v>
      </c>
      <c r="R1515" s="1" t="str">
        <f>IFERROR(__xludf.DUMMYFUNCTION("""COMPUTED_VALUE"""),"This will be hard to do, but if it is the right company I would try")</f>
        <v>This will be hard to do, but if it is the right company I would try</v>
      </c>
      <c r="S1515" s="1"/>
    </row>
    <row r="1516">
      <c r="A1516" s="2">
        <f>IFERROR(__xludf.DUMMYFUNCTION("""COMPUTED_VALUE"""),45045.6504436574)</f>
        <v>45045.65044</v>
      </c>
      <c r="B1516" s="1" t="str">
        <f>IFERROR(__xludf.DUMMYFUNCTION("""COMPUTED_VALUE"""),"India")</f>
        <v>India</v>
      </c>
      <c r="C1516" s="1">
        <f>IFERROR(__xludf.DUMMYFUNCTION("""COMPUTED_VALUE"""),560107.0)</f>
        <v>560107</v>
      </c>
      <c r="D1516" s="1" t="str">
        <f>IFERROR(__xludf.DUMMYFUNCTION("""COMPUTED_VALUE"""),"Male")</f>
        <v>Male</v>
      </c>
      <c r="E1516" s="1" t="str">
        <f>IFERROR(__xludf.DUMMYFUNCTION("""COMPUTED_VALUE"""),"People who have changed the world for better")</f>
        <v>People who have changed the world for better</v>
      </c>
      <c r="F1516" s="1" t="str">
        <f>IFERROR(__xludf.DUMMYFUNCTION("""COMPUTED_VALUE"""),"Yes, I will earn and do that")</f>
        <v>Yes, I will earn and do that</v>
      </c>
      <c r="G1516" s="1" t="str">
        <f>IFERROR(__xludf.DUMMYFUNCTION("""COMPUTED_VALUE"""),"This will be hard to do, but if it is the right company I would try")</f>
        <v>This will be hard to do, but if it is the right company I would try</v>
      </c>
      <c r="H1516" s="1" t="str">
        <f>IFERROR(__xludf.DUMMYFUNCTION("""COMPUTED_VALUE"""),"No")</f>
        <v>No</v>
      </c>
      <c r="I1516" s="1" t="str">
        <f>IFERROR(__xludf.DUMMYFUNCTION("""COMPUTED_VALUE"""),"Will work for them")</f>
        <v>Will work for them</v>
      </c>
      <c r="J1516" s="1">
        <f>IFERROR(__xludf.DUMMYFUNCTION("""COMPUTED_VALUE"""),7.0)</f>
        <v>7</v>
      </c>
      <c r="K1516" s="1" t="str">
        <f>IFERROR(__xludf.DUMMYFUNCTION("""COMPUTED_VALUE"""),"Hybrid Working Environment with more than 15 days a month at office")</f>
        <v>Hybrid Working Environment with more than 15 days a month at office</v>
      </c>
      <c r="L15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16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516" s="1" t="str">
        <f>IFERROR(__xludf.DUMMYFUNCTION("""COMPUTED_VALUE"""),"Manager who sets goal and helps me achieve it")</f>
        <v>Manager who sets goal and helps me achieve it</v>
      </c>
      <c r="P1516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516" s="1" t="str">
        <f>IFERROR(__xludf.DUMMYFUNCTION("""COMPUTED_VALUE"""),"Yes")</f>
        <v>Yes</v>
      </c>
      <c r="R1516" s="1" t="str">
        <f>IFERROR(__xludf.DUMMYFUNCTION("""COMPUTED_VALUE"""),"This will be hard to do, but if it is the right company I would try")</f>
        <v>This will be hard to do, but if it is the right company I would try</v>
      </c>
      <c r="S1516" s="1"/>
    </row>
    <row r="1517">
      <c r="A1517" s="2">
        <f>IFERROR(__xludf.DUMMYFUNCTION("""COMPUTED_VALUE"""),45045.654943773145)</f>
        <v>45045.65494</v>
      </c>
      <c r="B1517" s="1" t="str">
        <f>IFERROR(__xludf.DUMMYFUNCTION("""COMPUTED_VALUE"""),"India")</f>
        <v>India</v>
      </c>
      <c r="C1517" s="1">
        <f>IFERROR(__xludf.DUMMYFUNCTION("""COMPUTED_VALUE"""),590005.0)</f>
        <v>590005</v>
      </c>
      <c r="D1517" s="1" t="str">
        <f>IFERROR(__xludf.DUMMYFUNCTION("""COMPUTED_VALUE"""),"Male")</f>
        <v>Male</v>
      </c>
      <c r="E1517" s="1" t="str">
        <f>IFERROR(__xludf.DUMMYFUNCTION("""COMPUTED_VALUE"""),"Social Media like LinkedIn")</f>
        <v>Social Media like LinkedIn</v>
      </c>
      <c r="F1517" s="1" t="str">
        <f>IFERROR(__xludf.DUMMYFUNCTION("""COMPUTED_VALUE"""),"No I would not be pursuing Higher Education outside of India")</f>
        <v>No I would not be pursuing Higher Education outside of India</v>
      </c>
      <c r="G1517" s="1" t="str">
        <f>IFERROR(__xludf.DUMMYFUNCTION("""COMPUTED_VALUE"""),"Will work for 3 years or more")</f>
        <v>Will work for 3 years or more</v>
      </c>
      <c r="H1517" s="1" t="str">
        <f>IFERROR(__xludf.DUMMYFUNCTION("""COMPUTED_VALUE"""),"No")</f>
        <v>No</v>
      </c>
      <c r="I1517" s="1" t="str">
        <f>IFERROR(__xludf.DUMMYFUNCTION("""COMPUTED_VALUE"""),"Will NOT work for them")</f>
        <v>Will NOT work for them</v>
      </c>
      <c r="J1517" s="1">
        <f>IFERROR(__xludf.DUMMYFUNCTION("""COMPUTED_VALUE"""),6.0)</f>
        <v>6</v>
      </c>
      <c r="K1517" s="1" t="str">
        <f>IFERROR(__xludf.DUMMYFUNCTION("""COMPUTED_VALUE"""),"Hybrid Working Environment with less than 3 days a month at office")</f>
        <v>Hybrid Working Environment with less than 3 days a month at office</v>
      </c>
      <c r="L15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17" s="1" t="str">
        <f>IFERROR(__xludf.DUMMYFUNCTION("""COMPUTED_VALUE"""),"Design and Creative strategy in any company, Teaching in any of the institutes/colleges/online or offline, Design and Develop amazing software, Manufacturing / Oil and Gas/ Construction / Hard Physical Work related")</f>
        <v>Design and Creative strategy in any company, Teaching in any of the institutes/colleges/online or offline, Design and Develop amazing software, Manufacturing / Oil and Gas/ Construction / Hard Physical Work related</v>
      </c>
      <c r="O1517" s="1" t="str">
        <f>IFERROR(__xludf.DUMMYFUNCTION("""COMPUTED_VALUE"""),"Manager who explains what is expected, sets a goal and helps achieve it")</f>
        <v>Manager who explains what is expected, sets a goal and helps achieve it</v>
      </c>
      <c r="P1517" s="1" t="str">
        <f>IFERROR(__xludf.DUMMYFUNCTION("""COMPUTED_VALUE"""),"Work with more than 10 people in my team")</f>
        <v>Work with more than 10 people in my team</v>
      </c>
      <c r="Q1517" s="1" t="str">
        <f>IFERROR(__xludf.DUMMYFUNCTION("""COMPUTED_VALUE"""),"Yes, I Understand this is gonna happen everywhere")</f>
        <v>Yes, I Understand this is gonna happen everywhere</v>
      </c>
      <c r="R1517" s="1" t="str">
        <f>IFERROR(__xludf.DUMMYFUNCTION("""COMPUTED_VALUE"""),"This will be hard to do, but if it is the right company I would try")</f>
        <v>This will be hard to do, but if it is the right company I would try</v>
      </c>
      <c r="S1517" s="1"/>
    </row>
    <row r="1518">
      <c r="A1518" s="2">
        <f>IFERROR(__xludf.DUMMYFUNCTION("""COMPUTED_VALUE"""),45045.6550591088)</f>
        <v>45045.65506</v>
      </c>
      <c r="B1518" s="1" t="str">
        <f>IFERROR(__xludf.DUMMYFUNCTION("""COMPUTED_VALUE"""),"India")</f>
        <v>India</v>
      </c>
      <c r="C1518" s="1">
        <f>IFERROR(__xludf.DUMMYFUNCTION("""COMPUTED_VALUE"""),533201.0)</f>
        <v>533201</v>
      </c>
      <c r="D1518" s="1" t="str">
        <f>IFERROR(__xludf.DUMMYFUNCTION("""COMPUTED_VALUE"""),"Male")</f>
        <v>Male</v>
      </c>
      <c r="E1518" s="1" t="str">
        <f>IFERROR(__xludf.DUMMYFUNCTION("""COMPUTED_VALUE"""),"People from my circle, but not family members")</f>
        <v>People from my circle, but not family members</v>
      </c>
      <c r="F1518" s="1" t="str">
        <f>IFERROR(__xludf.DUMMYFUNCTION("""COMPUTED_VALUE"""),"No I would not be pursuing Higher Education outside of India")</f>
        <v>No I would not be pursuing Higher Education outside of India</v>
      </c>
      <c r="G1518" s="1" t="str">
        <f>IFERROR(__xludf.DUMMYFUNCTION("""COMPUTED_VALUE"""),"Will work for 3 years or more")</f>
        <v>Will work for 3 years or more</v>
      </c>
      <c r="H1518" s="1" t="str">
        <f>IFERROR(__xludf.DUMMYFUNCTION("""COMPUTED_VALUE"""),"No")</f>
        <v>No</v>
      </c>
      <c r="I1518" s="1" t="str">
        <f>IFERROR(__xludf.DUMMYFUNCTION("""COMPUTED_VALUE"""),"Will NOT work for them")</f>
        <v>Will NOT work for them</v>
      </c>
      <c r="J1518" s="1">
        <f>IFERROR(__xludf.DUMMYFUNCTION("""COMPUTED_VALUE"""),1.0)</f>
        <v>1</v>
      </c>
      <c r="K1518" s="1" t="str">
        <f>IFERROR(__xludf.DUMMYFUNCTION("""COMPUTED_VALUE"""),"Every Day Office Environment")</f>
        <v>Every Day Office Environment</v>
      </c>
      <c r="L15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18" s="1" t="str">
        <f>IFERROR(__xludf.DUMMYFUNCTION("""COMPUTED_VALUE"""),"Manage and drive End-to-End Projects or Products, Build and develop a Team, Become a content Creator in some platform, An Artificial Intelligence Specialist / Talking to Robots")</f>
        <v>Manage and drive End-to-End Projects or Products, Build and develop a Team, Become a content Creator in some platform, An Artificial Intelligence Specialist / Talking to Robots</v>
      </c>
      <c r="O1518" s="1" t="str">
        <f>IFERROR(__xludf.DUMMYFUNCTION("""COMPUTED_VALUE"""),"Manager who explains what is expected, sets a goal and helps achieve it")</f>
        <v>Manager who explains what is expected, sets a goal and helps achieve it</v>
      </c>
      <c r="P1518" s="1" t="str">
        <f>IFERROR(__xludf.DUMMYFUNCTION("""COMPUTED_VALUE"""),"Work with more than 10 people in my team")</f>
        <v>Work with more than 10 people in my team</v>
      </c>
      <c r="Q1518" s="1" t="str">
        <f>IFERROR(__xludf.DUMMYFUNCTION("""COMPUTED_VALUE"""),"No")</f>
        <v>No</v>
      </c>
      <c r="R1518" s="1" t="str">
        <f>IFERROR(__xludf.DUMMYFUNCTION("""COMPUTED_VALUE"""),"Will work for 7 years or more")</f>
        <v>Will work for 7 years or more</v>
      </c>
      <c r="S1518" s="1"/>
    </row>
    <row r="1519">
      <c r="A1519" s="2">
        <f>IFERROR(__xludf.DUMMYFUNCTION("""COMPUTED_VALUE"""),45045.657750706014)</f>
        <v>45045.65775</v>
      </c>
      <c r="B1519" s="1" t="str">
        <f>IFERROR(__xludf.DUMMYFUNCTION("""COMPUTED_VALUE"""),"India")</f>
        <v>India</v>
      </c>
      <c r="C1519" s="1">
        <f>IFERROR(__xludf.DUMMYFUNCTION("""COMPUTED_VALUE"""),560038.0)</f>
        <v>560038</v>
      </c>
      <c r="D1519" s="1" t="str">
        <f>IFERROR(__xludf.DUMMYFUNCTION("""COMPUTED_VALUE"""),"Male")</f>
        <v>Male</v>
      </c>
      <c r="E1519" s="1" t="str">
        <f>IFERROR(__xludf.DUMMYFUNCTION("""COMPUTED_VALUE"""),"People from my circle, but not family members")</f>
        <v>People from my circle, but not family members</v>
      </c>
      <c r="F1519" s="1" t="str">
        <f>IFERROR(__xludf.DUMMYFUNCTION("""COMPUTED_VALUE"""),"No I would not be pursuing Higher Education outside of India")</f>
        <v>No I would not be pursuing Higher Education outside of India</v>
      </c>
      <c r="G1519" s="1" t="str">
        <f>IFERROR(__xludf.DUMMYFUNCTION("""COMPUTED_VALUE"""),"This will be hard to do, but if it is the right company I would try")</f>
        <v>This will be hard to do, but if it is the right company I would try</v>
      </c>
      <c r="H1519" s="1" t="str">
        <f>IFERROR(__xludf.DUMMYFUNCTION("""COMPUTED_VALUE"""),"Yes")</f>
        <v>Yes</v>
      </c>
      <c r="I1519" s="1" t="str">
        <f>IFERROR(__xludf.DUMMYFUNCTION("""COMPUTED_VALUE"""),"Will NOT work for them")</f>
        <v>Will NOT work for them</v>
      </c>
      <c r="J1519" s="1">
        <f>IFERROR(__xludf.DUMMYFUNCTION("""COMPUTED_VALUE"""),4.0)</f>
        <v>4</v>
      </c>
      <c r="K1519" s="1" t="str">
        <f>IFERROR(__xludf.DUMMYFUNCTION("""COMPUTED_VALUE"""),"Every Day Office Environment")</f>
        <v>Every Day Office Environment</v>
      </c>
      <c r="L15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519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519" s="1" t="str">
        <f>IFERROR(__xludf.DUMMYFUNCTION("""COMPUTED_VALUE"""),"Manager who explains what is expected, sets a goal and helps achieve it")</f>
        <v>Manager who explains what is expected, sets a goal and helps achieve it</v>
      </c>
      <c r="P1519" s="1" t="str">
        <f>IFERROR(__xludf.DUMMYFUNCTION("""COMPUTED_VALUE"""),"Work with 2 to 3 people in my team")</f>
        <v>Work with 2 to 3 people in my team</v>
      </c>
      <c r="Q1519" s="1" t="str">
        <f>IFERROR(__xludf.DUMMYFUNCTION("""COMPUTED_VALUE"""),"Yes, I Understand this is gonna happen everywhere")</f>
        <v>Yes, I Understand this is gonna happen everywhere</v>
      </c>
      <c r="R1519" s="1" t="str">
        <f>IFERROR(__xludf.DUMMYFUNCTION("""COMPUTED_VALUE"""),"This will be hard to do, but if it is the right company I would try")</f>
        <v>This will be hard to do, but if it is the right company I would try</v>
      </c>
      <c r="S1519" s="1"/>
    </row>
    <row r="1520">
      <c r="A1520" s="2">
        <f>IFERROR(__xludf.DUMMYFUNCTION("""COMPUTED_VALUE"""),45045.671710752315)</f>
        <v>45045.67171</v>
      </c>
      <c r="B1520" s="1" t="str">
        <f>IFERROR(__xludf.DUMMYFUNCTION("""COMPUTED_VALUE"""),"India")</f>
        <v>India</v>
      </c>
      <c r="C1520" s="1">
        <f>IFERROR(__xludf.DUMMYFUNCTION("""COMPUTED_VALUE"""),400103.0)</f>
        <v>400103</v>
      </c>
      <c r="D1520" s="1" t="str">
        <f>IFERROR(__xludf.DUMMYFUNCTION("""COMPUTED_VALUE"""),"Female")</f>
        <v>Female</v>
      </c>
      <c r="E1520" s="1" t="str">
        <f>IFERROR(__xludf.DUMMYFUNCTION("""COMPUTED_VALUE"""),"My Parents")</f>
        <v>My Parents</v>
      </c>
      <c r="F1520" s="1" t="str">
        <f>IFERROR(__xludf.DUMMYFUNCTION("""COMPUTED_VALUE"""),"No I would not be pursuing Higher Education outside of India")</f>
        <v>No I would not be pursuing Higher Education outside of India</v>
      </c>
      <c r="G1520" s="1" t="str">
        <f>IFERROR(__xludf.DUMMYFUNCTION("""COMPUTED_VALUE"""),"Will work for 3 years or more")</f>
        <v>Will work for 3 years or more</v>
      </c>
      <c r="H1520" s="1" t="str">
        <f>IFERROR(__xludf.DUMMYFUNCTION("""COMPUTED_VALUE"""),"Yes")</f>
        <v>Yes</v>
      </c>
      <c r="I1520" s="1" t="str">
        <f>IFERROR(__xludf.DUMMYFUNCTION("""COMPUTED_VALUE"""),"Will NOT work for them")</f>
        <v>Will NOT work for them</v>
      </c>
      <c r="J1520" s="1">
        <f>IFERROR(__xludf.DUMMYFUNCTION("""COMPUTED_VALUE"""),7.0)</f>
        <v>7</v>
      </c>
      <c r="K1520" s="1" t="str">
        <f>IFERROR(__xludf.DUMMYFUNCTION("""COMPUTED_VALUE"""),"Fully Remote with Options to travel as and when needed")</f>
        <v>Fully Remote with Options to travel as and when needed</v>
      </c>
      <c r="L15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52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20" s="1" t="str">
        <f>IFERROR(__xludf.DUMMYFUNCTION("""COMPUTED_VALUE"""),"Manager who explains what is expected, sets a goal and helps achieve it")</f>
        <v>Manager who explains what is expected, sets a goal and helps achieve it</v>
      </c>
      <c r="P1520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520" s="1" t="str">
        <f>IFERROR(__xludf.DUMMYFUNCTION("""COMPUTED_VALUE"""),"I have NO other choice")</f>
        <v>I have NO other choice</v>
      </c>
      <c r="R1520" s="1" t="str">
        <f>IFERROR(__xludf.DUMMYFUNCTION("""COMPUTED_VALUE"""),"This will be hard to do, but if it is the right company I would try")</f>
        <v>This will be hard to do, but if it is the right company I would try</v>
      </c>
      <c r="S1520" s="1"/>
    </row>
    <row r="1521">
      <c r="A1521" s="2">
        <f>IFERROR(__xludf.DUMMYFUNCTION("""COMPUTED_VALUE"""),45045.68676633102)</f>
        <v>45045.68677</v>
      </c>
      <c r="B1521" s="1" t="str">
        <f>IFERROR(__xludf.DUMMYFUNCTION("""COMPUTED_VALUE"""),"India")</f>
        <v>India</v>
      </c>
      <c r="C1521" s="1">
        <f>IFERROR(__xludf.DUMMYFUNCTION("""COMPUTED_VALUE"""),410210.0)</f>
        <v>410210</v>
      </c>
      <c r="D1521" s="1" t="str">
        <f>IFERROR(__xludf.DUMMYFUNCTION("""COMPUTED_VALUE"""),"Male")</f>
        <v>Male</v>
      </c>
      <c r="E1521" s="1" t="str">
        <f>IFERROR(__xludf.DUMMYFUNCTION("""COMPUTED_VALUE"""),"People from my circle, but not family members")</f>
        <v>People from my circle, but not family members</v>
      </c>
      <c r="F1521" s="1" t="str">
        <f>IFERROR(__xludf.DUMMYFUNCTION("""COMPUTED_VALUE"""),"No I would not be pursuing Higher Education outside of India")</f>
        <v>No I would not be pursuing Higher Education outside of India</v>
      </c>
      <c r="G1521" s="1" t="str">
        <f>IFERROR(__xludf.DUMMYFUNCTION("""COMPUTED_VALUE"""),"Will work for 3 years or more")</f>
        <v>Will work for 3 years or more</v>
      </c>
      <c r="H1521" s="1" t="str">
        <f>IFERROR(__xludf.DUMMYFUNCTION("""COMPUTED_VALUE"""),"Yes")</f>
        <v>Yes</v>
      </c>
      <c r="I1521" s="1" t="str">
        <f>IFERROR(__xludf.DUMMYFUNCTION("""COMPUTED_VALUE"""),"Will NOT work for them")</f>
        <v>Will NOT work for them</v>
      </c>
      <c r="J1521" s="1">
        <f>IFERROR(__xludf.DUMMYFUNCTION("""COMPUTED_VALUE"""),8.0)</f>
        <v>8</v>
      </c>
      <c r="K1521" s="1" t="str">
        <f>IFERROR(__xludf.DUMMYFUNCTION("""COMPUTED_VALUE"""),"Fully Remote with Options to travel as and when needed")</f>
        <v>Fully Remote with Options to travel as and when needed</v>
      </c>
      <c r="L15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21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521" s="1" t="str">
        <f>IFERROR(__xludf.DUMMYFUNCTION("""COMPUTED_VALUE"""),"Manager who explains what is expected, sets a goal and helps achieve it")</f>
        <v>Manager who explains what is expected, sets a goal and helps achieve it</v>
      </c>
      <c r="P1521" s="1" t="str">
        <f>IFERROR(__xludf.DUMMYFUNCTION("""COMPUTED_VALUE"""),"Work with more than 10 people in my team")</f>
        <v>Work with more than 10 people in my team</v>
      </c>
      <c r="Q1521" s="1" t="str">
        <f>IFERROR(__xludf.DUMMYFUNCTION("""COMPUTED_VALUE"""),"Yes, I Understand this is gonna happen everywhere")</f>
        <v>Yes, I Understand this is gonna happen everywhere</v>
      </c>
      <c r="R1521" s="1" t="str">
        <f>IFERROR(__xludf.DUMMYFUNCTION("""COMPUTED_VALUE"""),"This will be hard to do, but if it is the right company I would try")</f>
        <v>This will be hard to do, but if it is the right company I would try</v>
      </c>
      <c r="S1521" s="1"/>
    </row>
    <row r="1522">
      <c r="A1522" s="2">
        <f>IFERROR(__xludf.DUMMYFUNCTION("""COMPUTED_VALUE"""),45045.69064180556)</f>
        <v>45045.69064</v>
      </c>
      <c r="B1522" s="1" t="str">
        <f>IFERROR(__xludf.DUMMYFUNCTION("""COMPUTED_VALUE"""),"India")</f>
        <v>India</v>
      </c>
      <c r="C1522" s="1">
        <f>IFERROR(__xludf.DUMMYFUNCTION("""COMPUTED_VALUE"""),400709.0)</f>
        <v>400709</v>
      </c>
      <c r="D1522" s="1" t="str">
        <f>IFERROR(__xludf.DUMMYFUNCTION("""COMPUTED_VALUE"""),"Male")</f>
        <v>Male</v>
      </c>
      <c r="E1522" s="1" t="str">
        <f>IFERROR(__xludf.DUMMYFUNCTION("""COMPUTED_VALUE"""),"My Parents")</f>
        <v>My Parents</v>
      </c>
      <c r="F1522" s="1" t="str">
        <f>IFERROR(__xludf.DUMMYFUNCTION("""COMPUTED_VALUE"""),"No I would not be pursuing Higher Education outside of India")</f>
        <v>No I would not be pursuing Higher Education outside of India</v>
      </c>
      <c r="G1522" s="1" t="str">
        <f>IFERROR(__xludf.DUMMYFUNCTION("""COMPUTED_VALUE"""),"No way")</f>
        <v>No way</v>
      </c>
      <c r="H1522" s="1" t="str">
        <f>IFERROR(__xludf.DUMMYFUNCTION("""COMPUTED_VALUE"""),"Yes")</f>
        <v>Yes</v>
      </c>
      <c r="I1522" s="1" t="str">
        <f>IFERROR(__xludf.DUMMYFUNCTION("""COMPUTED_VALUE"""),"Will work for them")</f>
        <v>Will work for them</v>
      </c>
      <c r="J1522" s="1">
        <f>IFERROR(__xludf.DUMMYFUNCTION("""COMPUTED_VALUE"""),10.0)</f>
        <v>10</v>
      </c>
      <c r="K1522" s="1" t="str">
        <f>IFERROR(__xludf.DUMMYFUNCTION("""COMPUTED_VALUE"""),"Every Day Office Environment")</f>
        <v>Every Day Office Environment</v>
      </c>
      <c r="L1522" s="1" t="str">
        <f>IFERROR(__xludf.DUMMYFUNCTION("""COMPUTED_VALUE"""),"Employer who appreciates learning and enables that environment")</f>
        <v>Employer who appreciates learning and enables that environment</v>
      </c>
      <c r="M15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22" s="1" t="str">
        <f>IFERROR(__xludf.DUMMYFUNCTION("""COMPUTED_VALUE"""),"Business Operations in any organization, Entrepreneur or Start Up, I Want to sell things/Sales, An Artificial Intelligence Specialist / Talking to Robots")</f>
        <v>Business Operations in any organization, Entrepreneur or Start Up, I Want to sell things/Sales, An Artificial Intelligence Specialist / Talking to Robots</v>
      </c>
      <c r="O1522" s="1" t="str">
        <f>IFERROR(__xludf.DUMMYFUNCTION("""COMPUTED_VALUE"""),"Manager who sets goal and helps me achieve it")</f>
        <v>Manager who sets goal and helps me achieve it</v>
      </c>
      <c r="P1522" s="1" t="str">
        <f>IFERROR(__xludf.DUMMYFUNCTION("""COMPUTED_VALUE"""),"Work alone, Work with 2 to 3 people in my team")</f>
        <v>Work alone, Work with 2 to 3 people in my team</v>
      </c>
      <c r="Q1522" s="1" t="str">
        <f>IFERROR(__xludf.DUMMYFUNCTION("""COMPUTED_VALUE"""),"Yes")</f>
        <v>Yes</v>
      </c>
      <c r="R1522" s="1" t="str">
        <f>IFERROR(__xludf.DUMMYFUNCTION("""COMPUTED_VALUE"""),"No way")</f>
        <v>No way</v>
      </c>
      <c r="S1522" s="1"/>
    </row>
    <row r="1523">
      <c r="A1523" s="2">
        <f>IFERROR(__xludf.DUMMYFUNCTION("""COMPUTED_VALUE"""),45045.705257106485)</f>
        <v>45045.70526</v>
      </c>
      <c r="B1523" s="1" t="str">
        <f>IFERROR(__xludf.DUMMYFUNCTION("""COMPUTED_VALUE"""),"India")</f>
        <v>India</v>
      </c>
      <c r="C1523" s="1">
        <f>IFERROR(__xludf.DUMMYFUNCTION("""COMPUTED_VALUE"""),147003.0)</f>
        <v>147003</v>
      </c>
      <c r="D1523" s="1" t="str">
        <f>IFERROR(__xludf.DUMMYFUNCTION("""COMPUTED_VALUE"""),"Male")</f>
        <v>Male</v>
      </c>
      <c r="E1523" s="1" t="str">
        <f>IFERROR(__xludf.DUMMYFUNCTION("""COMPUTED_VALUE"""),"People from my circle, but not family members")</f>
        <v>People from my circle, but not family members</v>
      </c>
      <c r="F1523" s="1" t="str">
        <f>IFERROR(__xludf.DUMMYFUNCTION("""COMPUTED_VALUE"""),"No I would not be pursuing Higher Education outside of India")</f>
        <v>No I would not be pursuing Higher Education outside of India</v>
      </c>
      <c r="G1523" s="1" t="str">
        <f>IFERROR(__xludf.DUMMYFUNCTION("""COMPUTED_VALUE"""),"This will be hard to do, but if it is the right company I would try")</f>
        <v>This will be hard to do, but if it is the right company I would try</v>
      </c>
      <c r="H1523" s="1" t="str">
        <f>IFERROR(__xludf.DUMMYFUNCTION("""COMPUTED_VALUE"""),"No")</f>
        <v>No</v>
      </c>
      <c r="I1523" s="1" t="str">
        <f>IFERROR(__xludf.DUMMYFUNCTION("""COMPUTED_VALUE"""),"Will NOT work for them")</f>
        <v>Will NOT work for them</v>
      </c>
      <c r="J1523" s="1">
        <f>IFERROR(__xludf.DUMMYFUNCTION("""COMPUTED_VALUE"""),7.0)</f>
        <v>7</v>
      </c>
      <c r="K1523" s="1" t="str">
        <f>IFERROR(__xludf.DUMMYFUNCTION("""COMPUTED_VALUE"""),"Hybrid Working Environment with more than 15 days a month at office")</f>
        <v>Hybrid Working Environment with more than 15 days a month at office</v>
      </c>
      <c r="L15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2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523" s="1" t="str">
        <f>IFERROR(__xludf.DUMMYFUNCTION("""COMPUTED_VALUE"""),"Manager who explains what is expected, sets a goal and helps achieve it")</f>
        <v>Manager who explains what is expected, sets a goal and helps achieve it</v>
      </c>
      <c r="P1523" s="1" t="str">
        <f>IFERROR(__xludf.DUMMYFUNCTION("""COMPUTED_VALUE"""),"Work alone, Work with 2 to 3 people in my team")</f>
        <v>Work alone, Work with 2 to 3 people in my team</v>
      </c>
      <c r="Q1523" s="1" t="str">
        <f>IFERROR(__xludf.DUMMYFUNCTION("""COMPUTED_VALUE"""),"No")</f>
        <v>No</v>
      </c>
      <c r="R1523" s="1" t="str">
        <f>IFERROR(__xludf.DUMMYFUNCTION("""COMPUTED_VALUE"""),"This will be hard to do, but if it is the right company I would try")</f>
        <v>This will be hard to do, but if it is the right company I would try</v>
      </c>
      <c r="S1523" s="1"/>
    </row>
    <row r="1524">
      <c r="A1524" s="2">
        <f>IFERROR(__xludf.DUMMYFUNCTION("""COMPUTED_VALUE"""),45045.707438564816)</f>
        <v>45045.70744</v>
      </c>
      <c r="B1524" s="1" t="str">
        <f>IFERROR(__xludf.DUMMYFUNCTION("""COMPUTED_VALUE"""),"India")</f>
        <v>India</v>
      </c>
      <c r="C1524" s="1">
        <f>IFERROR(__xludf.DUMMYFUNCTION("""COMPUTED_VALUE"""),456010.0)</f>
        <v>456010</v>
      </c>
      <c r="D1524" s="1" t="str">
        <f>IFERROR(__xludf.DUMMYFUNCTION("""COMPUTED_VALUE"""),"Female")</f>
        <v>Female</v>
      </c>
      <c r="E1524" s="1" t="str">
        <f>IFERROR(__xludf.DUMMYFUNCTION("""COMPUTED_VALUE"""),"Social Media like LinkedIn")</f>
        <v>Social Media like LinkedIn</v>
      </c>
      <c r="F1524" s="1" t="str">
        <f>IFERROR(__xludf.DUMMYFUNCTION("""COMPUTED_VALUE"""),"Yes, I will earn and do that")</f>
        <v>Yes, I will earn and do that</v>
      </c>
      <c r="G1524" s="1" t="str">
        <f>IFERROR(__xludf.DUMMYFUNCTION("""COMPUTED_VALUE"""),"This will be hard to do, but if it is the right company I would try")</f>
        <v>This will be hard to do, but if it is the right company I would try</v>
      </c>
      <c r="H1524" s="1" t="str">
        <f>IFERROR(__xludf.DUMMYFUNCTION("""COMPUTED_VALUE"""),"No")</f>
        <v>No</v>
      </c>
      <c r="I1524" s="1" t="str">
        <f>IFERROR(__xludf.DUMMYFUNCTION("""COMPUTED_VALUE"""),"Will NOT work for them")</f>
        <v>Will NOT work for them</v>
      </c>
      <c r="J1524" s="1">
        <f>IFERROR(__xludf.DUMMYFUNCTION("""COMPUTED_VALUE"""),5.0)</f>
        <v>5</v>
      </c>
      <c r="K1524" s="1" t="str">
        <f>IFERROR(__xludf.DUMMYFUNCTION("""COMPUTED_VALUE"""),"Hybrid Working Environment with more than 15 days a month at office")</f>
        <v>Hybrid Working Environment with more than 15 days a month at office</v>
      </c>
      <c r="L15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24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524" s="1" t="str">
        <f>IFERROR(__xludf.DUMMYFUNCTION("""COMPUTED_VALUE"""),"Manager who sets goal and helps me achieve it")</f>
        <v>Manager who sets goal and helps me achieve it</v>
      </c>
      <c r="P1524" s="1" t="str">
        <f>IFERROR(__xludf.DUMMYFUNCTION("""COMPUTED_VALUE"""),"Work with 2 to 3 people in my team, Work with 5 to 6 people in my team")</f>
        <v>Work with 2 to 3 people in my team, Work with 5 to 6 people in my team</v>
      </c>
      <c r="Q1524" s="1" t="str">
        <f>IFERROR(__xludf.DUMMYFUNCTION("""COMPUTED_VALUE"""),"I have NO other choice")</f>
        <v>I have NO other choice</v>
      </c>
      <c r="R1524" s="1" t="str">
        <f>IFERROR(__xludf.DUMMYFUNCTION("""COMPUTED_VALUE"""),"This will be hard to do, but if it is the right company I would try")</f>
        <v>This will be hard to do, but if it is the right company I would try</v>
      </c>
      <c r="S1524" s="1"/>
    </row>
    <row r="1525">
      <c r="A1525" s="2">
        <f>IFERROR(__xludf.DUMMYFUNCTION("""COMPUTED_VALUE"""),45045.70787886574)</f>
        <v>45045.70788</v>
      </c>
      <c r="B1525" s="1" t="str">
        <f>IFERROR(__xludf.DUMMYFUNCTION("""COMPUTED_VALUE"""),"India")</f>
        <v>India</v>
      </c>
      <c r="C1525" s="1">
        <f>IFERROR(__xludf.DUMMYFUNCTION("""COMPUTED_VALUE"""),142026.0)</f>
        <v>142026</v>
      </c>
      <c r="D1525" s="1" t="str">
        <f>IFERROR(__xludf.DUMMYFUNCTION("""COMPUTED_VALUE"""),"Female")</f>
        <v>Female</v>
      </c>
      <c r="E1525" s="1" t="str">
        <f>IFERROR(__xludf.DUMMYFUNCTION("""COMPUTED_VALUE"""),"People who have changed the world for better")</f>
        <v>People who have changed the world for better</v>
      </c>
      <c r="F1525" s="1" t="str">
        <f>IFERROR(__xludf.DUMMYFUNCTION("""COMPUTED_VALUE"""),"Yes, I will earn and do that")</f>
        <v>Yes, I will earn and do that</v>
      </c>
      <c r="G1525" s="1" t="str">
        <f>IFERROR(__xludf.DUMMYFUNCTION("""COMPUTED_VALUE"""),"Will work for 3 years or more")</f>
        <v>Will work for 3 years or more</v>
      </c>
      <c r="H1525" s="1" t="str">
        <f>IFERROR(__xludf.DUMMYFUNCTION("""COMPUTED_VALUE"""),"No")</f>
        <v>No</v>
      </c>
      <c r="I1525" s="1" t="str">
        <f>IFERROR(__xludf.DUMMYFUNCTION("""COMPUTED_VALUE"""),"Will NOT work for them")</f>
        <v>Will NOT work for them</v>
      </c>
      <c r="J1525" s="1">
        <f>IFERROR(__xludf.DUMMYFUNCTION("""COMPUTED_VALUE"""),4.0)</f>
        <v>4</v>
      </c>
      <c r="K1525" s="1" t="str">
        <f>IFERROR(__xludf.DUMMYFUNCTION("""COMPUTED_VALUE"""),"Fully Remote with Options to travel as and when needed")</f>
        <v>Fully Remote with Options to travel as and when needed</v>
      </c>
      <c r="L15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25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525" s="1" t="str">
        <f>IFERROR(__xludf.DUMMYFUNCTION("""COMPUTED_VALUE"""),"Manager who explains what is expected, sets a goal and helps achieve it")</f>
        <v>Manager who explains what is expected, sets a goal and helps achieve it</v>
      </c>
      <c r="P1525" s="1" t="str">
        <f>IFERROR(__xludf.DUMMYFUNCTION("""COMPUTED_VALUE"""),"Work with 2 to 3 people in my team")</f>
        <v>Work with 2 to 3 people in my team</v>
      </c>
      <c r="Q1525" s="1" t="str">
        <f>IFERROR(__xludf.DUMMYFUNCTION("""COMPUTED_VALUE"""),"No")</f>
        <v>No</v>
      </c>
      <c r="R1525" s="1" t="str">
        <f>IFERROR(__xludf.DUMMYFUNCTION("""COMPUTED_VALUE"""),"This will be hard to do, but if it is the right company I would try")</f>
        <v>This will be hard to do, but if it is the right company I would try</v>
      </c>
      <c r="S1525" s="1"/>
    </row>
    <row r="1526">
      <c r="A1526" s="2">
        <f>IFERROR(__xludf.DUMMYFUNCTION("""COMPUTED_VALUE"""),45045.714438587966)</f>
        <v>45045.71444</v>
      </c>
      <c r="B1526" s="1" t="str">
        <f>IFERROR(__xludf.DUMMYFUNCTION("""COMPUTED_VALUE"""),"India")</f>
        <v>India</v>
      </c>
      <c r="C1526" s="1">
        <f>IFERROR(__xludf.DUMMYFUNCTION("""COMPUTED_VALUE"""),605004.0)</f>
        <v>605004</v>
      </c>
      <c r="D1526" s="1" t="str">
        <f>IFERROR(__xludf.DUMMYFUNCTION("""COMPUTED_VALUE"""),"Female")</f>
        <v>Female</v>
      </c>
      <c r="E1526" s="1" t="str">
        <f>IFERROR(__xludf.DUMMYFUNCTION("""COMPUTED_VALUE"""),"Influencers who had successful careers")</f>
        <v>Influencers who had successful careers</v>
      </c>
      <c r="F1526" s="1" t="str">
        <f>IFERROR(__xludf.DUMMYFUNCTION("""COMPUTED_VALUE"""),"No, But if someone could bare the cost I will")</f>
        <v>No, But if someone could bare the cost I will</v>
      </c>
      <c r="G1526" s="1" t="str">
        <f>IFERROR(__xludf.DUMMYFUNCTION("""COMPUTED_VALUE"""),"This will be hard to do, but if it is the right company I would try")</f>
        <v>This will be hard to do, but if it is the right company I would try</v>
      </c>
      <c r="H1526" s="1" t="str">
        <f>IFERROR(__xludf.DUMMYFUNCTION("""COMPUTED_VALUE"""),"No")</f>
        <v>No</v>
      </c>
      <c r="I1526" s="1" t="str">
        <f>IFERROR(__xludf.DUMMYFUNCTION("""COMPUTED_VALUE"""),"Will NOT work for them")</f>
        <v>Will NOT work for them</v>
      </c>
      <c r="J1526" s="1">
        <f>IFERROR(__xludf.DUMMYFUNCTION("""COMPUTED_VALUE"""),8.0)</f>
        <v>8</v>
      </c>
      <c r="K1526" s="1" t="str">
        <f>IFERROR(__xludf.DUMMYFUNCTION("""COMPUTED_VALUE"""),"Fully Remote with Options to travel as and when needed")</f>
        <v>Fully Remote with Options to travel as and when needed</v>
      </c>
      <c r="L15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2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526" s="1" t="str">
        <f>IFERROR(__xludf.DUMMYFUNCTION("""COMPUTED_VALUE"""),"Manager who explains what is expected, sets a goal and helps achieve it")</f>
        <v>Manager who explains what is expected, sets a goal and helps achieve it</v>
      </c>
      <c r="P1526" s="1" t="str">
        <f>IFERROR(__xludf.DUMMYFUNCTION("""COMPUTED_VALUE"""),"Work with 5 to 6 people in my team")</f>
        <v>Work with 5 to 6 people in my team</v>
      </c>
      <c r="Q1526" s="1" t="str">
        <f>IFERROR(__xludf.DUMMYFUNCTION("""COMPUTED_VALUE"""),"Yes, I Understand this is gonna happen everywhere")</f>
        <v>Yes, I Understand this is gonna happen everywhere</v>
      </c>
      <c r="R1526" s="1" t="str">
        <f>IFERROR(__xludf.DUMMYFUNCTION("""COMPUTED_VALUE"""),"No way")</f>
        <v>No way</v>
      </c>
      <c r="S1526" s="1"/>
    </row>
    <row r="1527">
      <c r="A1527" s="2">
        <f>IFERROR(__xludf.DUMMYFUNCTION("""COMPUTED_VALUE"""),45045.71553252314)</f>
        <v>45045.71553</v>
      </c>
      <c r="B1527" s="1" t="str">
        <f>IFERROR(__xludf.DUMMYFUNCTION("""COMPUTED_VALUE"""),"India")</f>
        <v>India</v>
      </c>
      <c r="C1527" s="1">
        <f>IFERROR(__xludf.DUMMYFUNCTION("""COMPUTED_VALUE"""),456010.0)</f>
        <v>456010</v>
      </c>
      <c r="D1527" s="1" t="str">
        <f>IFERROR(__xludf.DUMMYFUNCTION("""COMPUTED_VALUE"""),"Female")</f>
        <v>Female</v>
      </c>
      <c r="E1527" s="1" t="str">
        <f>IFERROR(__xludf.DUMMYFUNCTION("""COMPUTED_VALUE"""),"My Parents")</f>
        <v>My Parents</v>
      </c>
      <c r="F1527" s="1" t="str">
        <f>IFERROR(__xludf.DUMMYFUNCTION("""COMPUTED_VALUE"""),"No, But if someone could bare the cost I will")</f>
        <v>No, But if someone could bare the cost I will</v>
      </c>
      <c r="G1527" s="1" t="str">
        <f>IFERROR(__xludf.DUMMYFUNCTION("""COMPUTED_VALUE"""),"Will work for 3 years or more")</f>
        <v>Will work for 3 years or more</v>
      </c>
      <c r="H1527" s="1" t="str">
        <f>IFERROR(__xludf.DUMMYFUNCTION("""COMPUTED_VALUE"""),"No")</f>
        <v>No</v>
      </c>
      <c r="I1527" s="1" t="str">
        <f>IFERROR(__xludf.DUMMYFUNCTION("""COMPUTED_VALUE"""),"Will NOT work for them")</f>
        <v>Will NOT work for them</v>
      </c>
      <c r="J1527" s="1">
        <f>IFERROR(__xludf.DUMMYFUNCTION("""COMPUTED_VALUE"""),1.0)</f>
        <v>1</v>
      </c>
      <c r="K1527" s="1" t="str">
        <f>IFERROR(__xludf.DUMMYFUNCTION("""COMPUTED_VALUE"""),"Fully Remote with No option to visit offices")</f>
        <v>Fully Remote with No option to visit offices</v>
      </c>
      <c r="L1527" s="1" t="str">
        <f>IFERROR(__xludf.DUMMYFUNCTION("""COMPUTED_VALUE"""),"Employer who rewards learning and enables that environment")</f>
        <v>Employer who rewards learning and enables that environment</v>
      </c>
      <c r="M152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527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527" s="1" t="str">
        <f>IFERROR(__xludf.DUMMYFUNCTION("""COMPUTED_VALUE"""),"Manager who clearly describes what she/he needs")</f>
        <v>Manager who clearly describes what she/he needs</v>
      </c>
      <c r="P1527" s="1" t="str">
        <f>IFERROR(__xludf.DUMMYFUNCTION("""COMPUTED_VALUE"""),"Work alone")</f>
        <v>Work alone</v>
      </c>
      <c r="Q1527" s="1" t="str">
        <f>IFERROR(__xludf.DUMMYFUNCTION("""COMPUTED_VALUE"""),"No")</f>
        <v>No</v>
      </c>
      <c r="R1527" s="1" t="str">
        <f>IFERROR(__xludf.DUMMYFUNCTION("""COMPUTED_VALUE"""),"Will work for 7 years or more")</f>
        <v>Will work for 7 years or more</v>
      </c>
      <c r="S1527" s="1"/>
    </row>
    <row r="1528">
      <c r="A1528" s="2">
        <f>IFERROR(__xludf.DUMMYFUNCTION("""COMPUTED_VALUE"""),45045.71920170139)</f>
        <v>45045.7192</v>
      </c>
      <c r="B1528" s="1" t="str">
        <f>IFERROR(__xludf.DUMMYFUNCTION("""COMPUTED_VALUE"""),"India")</f>
        <v>India</v>
      </c>
      <c r="C1528" s="1">
        <f>IFERROR(__xludf.DUMMYFUNCTION("""COMPUTED_VALUE"""),456006.0)</f>
        <v>456006</v>
      </c>
      <c r="D1528" s="1" t="str">
        <f>IFERROR(__xludf.DUMMYFUNCTION("""COMPUTED_VALUE"""),"Male")</f>
        <v>Male</v>
      </c>
      <c r="E1528" s="1" t="str">
        <f>IFERROR(__xludf.DUMMYFUNCTION("""COMPUTED_VALUE"""),"My Parents")</f>
        <v>My Parents</v>
      </c>
      <c r="F1528" s="1" t="str">
        <f>IFERROR(__xludf.DUMMYFUNCTION("""COMPUTED_VALUE"""),"Yes, I will earn and do that")</f>
        <v>Yes, I will earn and do that</v>
      </c>
      <c r="G1528" s="1" t="str">
        <f>IFERROR(__xludf.DUMMYFUNCTION("""COMPUTED_VALUE"""),"No way")</f>
        <v>No way</v>
      </c>
      <c r="H1528" s="1" t="str">
        <f>IFERROR(__xludf.DUMMYFUNCTION("""COMPUTED_VALUE"""),"Yes")</f>
        <v>Yes</v>
      </c>
      <c r="I1528" s="1" t="str">
        <f>IFERROR(__xludf.DUMMYFUNCTION("""COMPUTED_VALUE"""),"Will work for them")</f>
        <v>Will work for them</v>
      </c>
      <c r="J1528" s="1">
        <f>IFERROR(__xludf.DUMMYFUNCTION("""COMPUTED_VALUE"""),1.0)</f>
        <v>1</v>
      </c>
      <c r="K1528" s="1" t="str">
        <f>IFERROR(__xludf.DUMMYFUNCTION("""COMPUTED_VALUE"""),"Every Day Office Environment")</f>
        <v>Every Day Office Environment</v>
      </c>
      <c r="L1528" s="1" t="str">
        <f>IFERROR(__xludf.DUMMYFUNCTION("""COMPUTED_VALUE"""),"Employer who appreciates learning and enables that environment")</f>
        <v>Employer who appreciates learning and enables that environment</v>
      </c>
      <c r="M1528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28" s="1" t="str">
        <f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1528" s="1" t="str">
        <f>IFERROR(__xludf.DUMMYFUNCTION("""COMPUTED_VALUE"""),"Manager who clearly describes what she/he needs")</f>
        <v>Manager who clearly describes what she/he needs</v>
      </c>
      <c r="P1528" s="1" t="str">
        <f>IFERROR(__xludf.DUMMYFUNCTION("""COMPUTED_VALUE"""),"Work with 2 to 3 people in my team")</f>
        <v>Work with 2 to 3 people in my team</v>
      </c>
      <c r="Q1528" s="1" t="str">
        <f>IFERROR(__xludf.DUMMYFUNCTION("""COMPUTED_VALUE"""),"Yes")</f>
        <v>Yes</v>
      </c>
      <c r="R1528" s="1" t="str">
        <f>IFERROR(__xludf.DUMMYFUNCTION("""COMPUTED_VALUE"""),"No way")</f>
        <v>No way</v>
      </c>
      <c r="S1528" s="1"/>
    </row>
    <row r="1529">
      <c r="A1529" s="2">
        <f>IFERROR(__xludf.DUMMYFUNCTION("""COMPUTED_VALUE"""),45045.72106090278)</f>
        <v>45045.72106</v>
      </c>
      <c r="B1529" s="1" t="str">
        <f>IFERROR(__xludf.DUMMYFUNCTION("""COMPUTED_VALUE"""),"India")</f>
        <v>India</v>
      </c>
      <c r="C1529" s="1">
        <f>IFERROR(__xludf.DUMMYFUNCTION("""COMPUTED_VALUE"""),452010.0)</f>
        <v>452010</v>
      </c>
      <c r="D1529" s="1" t="str">
        <f>IFERROR(__xludf.DUMMYFUNCTION("""COMPUTED_VALUE"""),"Male")</f>
        <v>Male</v>
      </c>
      <c r="E1529" s="1" t="str">
        <f>IFERROR(__xludf.DUMMYFUNCTION("""COMPUTED_VALUE"""),"People from my circle, but not family members")</f>
        <v>People from my circle, but not family members</v>
      </c>
      <c r="F1529" s="1" t="str">
        <f>IFERROR(__xludf.DUMMYFUNCTION("""COMPUTED_VALUE"""),"No I would not be pursuing Higher Education outside of India")</f>
        <v>No I would not be pursuing Higher Education outside of India</v>
      </c>
      <c r="G1529" s="1" t="str">
        <f>IFERROR(__xludf.DUMMYFUNCTION("""COMPUTED_VALUE"""),"Will work for 3 years or more")</f>
        <v>Will work for 3 years or more</v>
      </c>
      <c r="H1529" s="1" t="str">
        <f>IFERROR(__xludf.DUMMYFUNCTION("""COMPUTED_VALUE"""),"No")</f>
        <v>No</v>
      </c>
      <c r="I1529" s="1" t="str">
        <f>IFERROR(__xludf.DUMMYFUNCTION("""COMPUTED_VALUE"""),"Will NOT work for them")</f>
        <v>Will NOT work for them</v>
      </c>
      <c r="J1529" s="1">
        <f>IFERROR(__xludf.DUMMYFUNCTION("""COMPUTED_VALUE"""),10.0)</f>
        <v>10</v>
      </c>
      <c r="K1529" s="1" t="str">
        <f>IFERROR(__xludf.DUMMYFUNCTION("""COMPUTED_VALUE"""),"Fully Remote with Options to travel as and when needed")</f>
        <v>Fully Remote with Options to travel as and when needed</v>
      </c>
      <c r="L1529" s="1" t="str">
        <f>IFERROR(__xludf.DUMMYFUNCTION("""COMPUTED_VALUE"""),"Employer who appreciates learning and enables that environment")</f>
        <v>Employer who appreciates learning and enables that environment</v>
      </c>
      <c r="M1529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529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1529" s="1" t="str">
        <f>IFERROR(__xludf.DUMMYFUNCTION("""COMPUTED_VALUE"""),"Manager who explains what is expected, sets a goal and helps achieve it")</f>
        <v>Manager who explains what is expected, sets a goal and helps achieve it</v>
      </c>
      <c r="P1529" s="1" t="str">
        <f>IFERROR(__xludf.DUMMYFUNCTION("""COMPUTED_VALUE"""),"Work with more than 10 people in my team")</f>
        <v>Work with more than 10 people in my team</v>
      </c>
      <c r="Q1529" s="1" t="str">
        <f>IFERROR(__xludf.DUMMYFUNCTION("""COMPUTED_VALUE"""),"No")</f>
        <v>No</v>
      </c>
      <c r="R1529" s="1" t="str">
        <f>IFERROR(__xludf.DUMMYFUNCTION("""COMPUTED_VALUE"""),"Will work for 7 years or more")</f>
        <v>Will work for 7 years or more</v>
      </c>
      <c r="S1529" s="1"/>
    </row>
    <row r="1530">
      <c r="A1530" s="2">
        <f>IFERROR(__xludf.DUMMYFUNCTION("""COMPUTED_VALUE"""),45045.72286739583)</f>
        <v>45045.72287</v>
      </c>
      <c r="B1530" s="1" t="str">
        <f>IFERROR(__xludf.DUMMYFUNCTION("""COMPUTED_VALUE"""),"India")</f>
        <v>India</v>
      </c>
      <c r="C1530" s="1">
        <f>IFERROR(__xludf.DUMMYFUNCTION("""COMPUTED_VALUE"""),456010.0)</f>
        <v>456010</v>
      </c>
      <c r="D1530" s="1" t="str">
        <f>IFERROR(__xludf.DUMMYFUNCTION("""COMPUTED_VALUE"""),"Female")</f>
        <v>Female</v>
      </c>
      <c r="E1530" s="1" t="str">
        <f>IFERROR(__xludf.DUMMYFUNCTION("""COMPUTED_VALUE"""),"My Parents")</f>
        <v>My Parents</v>
      </c>
      <c r="F1530" s="1" t="str">
        <f>IFERROR(__xludf.DUMMYFUNCTION("""COMPUTED_VALUE"""),"Yes, I will earn and do that")</f>
        <v>Yes, I will earn and do that</v>
      </c>
      <c r="G1530" s="1" t="str">
        <f>IFERROR(__xludf.DUMMYFUNCTION("""COMPUTED_VALUE"""),"This will be hard to do, but if it is the right company I would try")</f>
        <v>This will be hard to do, but if it is the right company I would try</v>
      </c>
      <c r="H1530" s="1" t="str">
        <f>IFERROR(__xludf.DUMMYFUNCTION("""COMPUTED_VALUE"""),"Yes")</f>
        <v>Yes</v>
      </c>
      <c r="I1530" s="1" t="str">
        <f>IFERROR(__xludf.DUMMYFUNCTION("""COMPUTED_VALUE"""),"Will work for them")</f>
        <v>Will work for them</v>
      </c>
      <c r="J1530" s="1">
        <f>IFERROR(__xludf.DUMMYFUNCTION("""COMPUTED_VALUE"""),5.0)</f>
        <v>5</v>
      </c>
      <c r="K1530" s="1" t="str">
        <f>IFERROR(__xludf.DUMMYFUNCTION("""COMPUTED_VALUE"""),"Hybrid Working Environment with less than 3 days a month at office")</f>
        <v>Hybrid Working Environment with less than 3 days a month at office</v>
      </c>
      <c r="L15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30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530" s="1" t="str">
        <f>IFERROR(__xludf.DUMMYFUNCTION("""COMPUTED_VALUE"""),"Manager who explains what is expected, sets a goal and helps achieve it")</f>
        <v>Manager who explains what is expected, sets a goal and helps achieve it</v>
      </c>
      <c r="P153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530" s="1" t="str">
        <f>IFERROR(__xludf.DUMMYFUNCTION("""COMPUTED_VALUE"""),"Yes, I Understand this is gonna happen everywhere")</f>
        <v>Yes, I Understand this is gonna happen everywhere</v>
      </c>
      <c r="R1530" s="1" t="str">
        <f>IFERROR(__xludf.DUMMYFUNCTION("""COMPUTED_VALUE"""),"This will be hard to do, but if it is the right company I would try")</f>
        <v>This will be hard to do, but if it is the right company I would try</v>
      </c>
      <c r="S1530" s="1"/>
    </row>
    <row r="1531">
      <c r="A1531" s="2">
        <f>IFERROR(__xludf.DUMMYFUNCTION("""COMPUTED_VALUE"""),45045.73334921296)</f>
        <v>45045.73335</v>
      </c>
      <c r="B1531" s="1" t="str">
        <f>IFERROR(__xludf.DUMMYFUNCTION("""COMPUTED_VALUE"""),"India")</f>
        <v>India</v>
      </c>
      <c r="C1531" s="1">
        <f>IFERROR(__xludf.DUMMYFUNCTION("""COMPUTED_VALUE"""),721302.0)</f>
        <v>721302</v>
      </c>
      <c r="D1531" s="1" t="str">
        <f>IFERROR(__xludf.DUMMYFUNCTION("""COMPUTED_VALUE"""),"Female")</f>
        <v>Female</v>
      </c>
      <c r="E1531" s="1" t="str">
        <f>IFERROR(__xludf.DUMMYFUNCTION("""COMPUTED_VALUE"""),"People who have changed the world for better")</f>
        <v>People who have changed the world for better</v>
      </c>
      <c r="F1531" s="1" t="str">
        <f>IFERROR(__xludf.DUMMYFUNCTION("""COMPUTED_VALUE"""),"Yes, I will earn and do that")</f>
        <v>Yes, I will earn and do that</v>
      </c>
      <c r="G1531" s="1" t="str">
        <f>IFERROR(__xludf.DUMMYFUNCTION("""COMPUTED_VALUE"""),"This will be hard to do, but if it is the right company I would try")</f>
        <v>This will be hard to do, but if it is the right company I would try</v>
      </c>
      <c r="H1531" s="1" t="str">
        <f>IFERROR(__xludf.DUMMYFUNCTION("""COMPUTED_VALUE"""),"No")</f>
        <v>No</v>
      </c>
      <c r="I1531" s="1" t="str">
        <f>IFERROR(__xludf.DUMMYFUNCTION("""COMPUTED_VALUE"""),"Will NOT work for them")</f>
        <v>Will NOT work for them</v>
      </c>
      <c r="J1531" s="1">
        <f>IFERROR(__xludf.DUMMYFUNCTION("""COMPUTED_VALUE"""),5.0)</f>
        <v>5</v>
      </c>
      <c r="K1531" s="1" t="str">
        <f>IFERROR(__xludf.DUMMYFUNCTION("""COMPUTED_VALUE"""),"Fully Remote with Options to travel as and when needed")</f>
        <v>Fully Remote with Options to travel as and when needed</v>
      </c>
      <c r="L15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31" s="1" t="str">
        <f>IFERROR(__xludf.DUMMYFUNCTION("""COMPUTED_VALUE"""),"Design and Develop amazing software, Look deeply into Data and generate insights, Work as a freelancer and do my thing my way, Entrepreneur or Start Up")</f>
        <v>Design and Develop amazing software, Look deeply into Data and generate insights, Work as a freelancer and do my thing my way, Entrepreneur or Start Up</v>
      </c>
      <c r="O1531" s="1" t="str">
        <f>IFERROR(__xludf.DUMMYFUNCTION("""COMPUTED_VALUE"""),"Manager who explains what is expected, sets a goal and helps achieve it")</f>
        <v>Manager who explains what is expected, sets a goal and helps achieve it</v>
      </c>
      <c r="P1531" s="1" t="str">
        <f>IFERROR(__xludf.DUMMYFUNCTION("""COMPUTED_VALUE"""),"Work with 2 to 3 people in my team, Work with 5 to 6 people in my team")</f>
        <v>Work with 2 to 3 people in my team, Work with 5 to 6 people in my team</v>
      </c>
      <c r="Q1531" s="1" t="str">
        <f>IFERROR(__xludf.DUMMYFUNCTION("""COMPUTED_VALUE"""),"Yes, I Understand this is gonna happen everywhere")</f>
        <v>Yes, I Understand this is gonna happen everywhere</v>
      </c>
      <c r="R1531" s="1" t="str">
        <f>IFERROR(__xludf.DUMMYFUNCTION("""COMPUTED_VALUE"""),"This will be hard to do, but if it is the right company I would try")</f>
        <v>This will be hard to do, but if it is the right company I would try</v>
      </c>
      <c r="S1531" s="1"/>
    </row>
    <row r="1532">
      <c r="A1532" s="2">
        <f>IFERROR(__xludf.DUMMYFUNCTION("""COMPUTED_VALUE"""),45045.73714814815)</f>
        <v>45045.73715</v>
      </c>
      <c r="B1532" s="1" t="str">
        <f>IFERROR(__xludf.DUMMYFUNCTION("""COMPUTED_VALUE"""),"India")</f>
        <v>India</v>
      </c>
      <c r="C1532" s="1">
        <f>IFERROR(__xludf.DUMMYFUNCTION("""COMPUTED_VALUE"""),731130.0)</f>
        <v>731130</v>
      </c>
      <c r="D1532" s="1" t="str">
        <f>IFERROR(__xludf.DUMMYFUNCTION("""COMPUTED_VALUE"""),"Male")</f>
        <v>Male</v>
      </c>
      <c r="E1532" s="1" t="str">
        <f>IFERROR(__xludf.DUMMYFUNCTION("""COMPUTED_VALUE"""),"My Parents")</f>
        <v>My Parents</v>
      </c>
      <c r="F1532" s="1" t="str">
        <f>IFERROR(__xludf.DUMMYFUNCTION("""COMPUTED_VALUE"""),"Yes, I will earn and do that")</f>
        <v>Yes, I will earn and do that</v>
      </c>
      <c r="G1532" s="1" t="str">
        <f>IFERROR(__xludf.DUMMYFUNCTION("""COMPUTED_VALUE"""),"This will be hard to do, but if it is the right company I would try")</f>
        <v>This will be hard to do, but if it is the right company I would try</v>
      </c>
      <c r="H1532" s="1" t="str">
        <f>IFERROR(__xludf.DUMMYFUNCTION("""COMPUTED_VALUE"""),"Yes")</f>
        <v>Yes</v>
      </c>
      <c r="I1532" s="1" t="str">
        <f>IFERROR(__xludf.DUMMYFUNCTION("""COMPUTED_VALUE"""),"Will work for them")</f>
        <v>Will work for them</v>
      </c>
      <c r="J1532" s="1">
        <f>IFERROR(__xludf.DUMMYFUNCTION("""COMPUTED_VALUE"""),1.0)</f>
        <v>1</v>
      </c>
      <c r="K1532" s="1" t="str">
        <f>IFERROR(__xludf.DUMMYFUNCTION("""COMPUTED_VALUE"""),"Hybrid Working Environment with less than 3 days a month at office")</f>
        <v>Hybrid Working Environment with less than 3 days a month at office</v>
      </c>
      <c r="L15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32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532" s="1" t="str">
        <f>IFERROR(__xludf.DUMMYFUNCTION("""COMPUTED_VALUE"""),"Manager who clearly describes what she/he needs")</f>
        <v>Manager who clearly describes what she/he needs</v>
      </c>
      <c r="P1532" s="1" t="str">
        <f>IFERROR(__xludf.DUMMYFUNCTION("""COMPUTED_VALUE"""),"Work with 2 to 3 people in my team")</f>
        <v>Work with 2 to 3 people in my team</v>
      </c>
      <c r="Q1532" s="1" t="str">
        <f>IFERROR(__xludf.DUMMYFUNCTION("""COMPUTED_VALUE"""),"Yes")</f>
        <v>Yes</v>
      </c>
      <c r="R1532" s="1" t="str">
        <f>IFERROR(__xludf.DUMMYFUNCTION("""COMPUTED_VALUE"""),"This will be hard to do, but if it is the right company I would try")</f>
        <v>This will be hard to do, but if it is the right company I would try</v>
      </c>
      <c r="S1532" s="1"/>
    </row>
    <row r="1533">
      <c r="A1533" s="2">
        <f>IFERROR(__xludf.DUMMYFUNCTION("""COMPUTED_VALUE"""),45045.73861996528)</f>
        <v>45045.73862</v>
      </c>
      <c r="B1533" s="1" t="str">
        <f>IFERROR(__xludf.DUMMYFUNCTION("""COMPUTED_VALUE"""),"India")</f>
        <v>India</v>
      </c>
      <c r="C1533" s="1">
        <f>IFERROR(__xludf.DUMMYFUNCTION("""COMPUTED_VALUE"""),600049.0)</f>
        <v>600049</v>
      </c>
      <c r="D1533" s="1" t="str">
        <f>IFERROR(__xludf.DUMMYFUNCTION("""COMPUTED_VALUE"""),"Female")</f>
        <v>Female</v>
      </c>
      <c r="E1533" s="1" t="str">
        <f>IFERROR(__xludf.DUMMYFUNCTION("""COMPUTED_VALUE"""),"Influencers who had successful careers")</f>
        <v>Influencers who had successful careers</v>
      </c>
      <c r="F1533" s="1" t="str">
        <f>IFERROR(__xludf.DUMMYFUNCTION("""COMPUTED_VALUE"""),"Yes, I will earn and do that")</f>
        <v>Yes, I will earn and do that</v>
      </c>
      <c r="G1533" s="1" t="str">
        <f>IFERROR(__xludf.DUMMYFUNCTION("""COMPUTED_VALUE"""),"Will work for 3 years or more")</f>
        <v>Will work for 3 years or more</v>
      </c>
      <c r="H1533" s="1" t="str">
        <f>IFERROR(__xludf.DUMMYFUNCTION("""COMPUTED_VALUE"""),"No")</f>
        <v>No</v>
      </c>
      <c r="I1533" s="1" t="str">
        <f>IFERROR(__xludf.DUMMYFUNCTION("""COMPUTED_VALUE"""),"Will NOT work for them")</f>
        <v>Will NOT work for them</v>
      </c>
      <c r="J1533" s="1">
        <f>IFERROR(__xludf.DUMMYFUNCTION("""COMPUTED_VALUE"""),5.0)</f>
        <v>5</v>
      </c>
      <c r="K1533" s="1" t="str">
        <f>IFERROR(__xludf.DUMMYFUNCTION("""COMPUTED_VALUE"""),"Hybrid Working Environment with less than 3 days a month at office")</f>
        <v>Hybrid Working Environment with less than 3 days a month at office</v>
      </c>
      <c r="L1533" s="1" t="str">
        <f>IFERROR(__xludf.DUMMYFUNCTION("""COMPUTED_VALUE"""),"Employer who rewards learning and enables that environment")</f>
        <v>Employer who rewards learning and enables that environment</v>
      </c>
      <c r="M153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33" s="1" t="str">
        <f>IFERROR(__xludf.DUMMYFUNCTION("""COMPUTED_VALUE"""),"Business Operations in any organization, Build and develop a Team, Look deeply into Data and generate insights, Work in a BPO setup for some well known client")</f>
        <v>Business Operations in any organization, Build and develop a Team, Look deeply into Data and generate insights, Work in a BPO setup for some well known client</v>
      </c>
      <c r="O1533" s="1" t="str">
        <f>IFERROR(__xludf.DUMMYFUNCTION("""COMPUTED_VALUE"""),"Manager who explains what is expected, sets a goal and helps achieve it")</f>
        <v>Manager who explains what is expected, sets a goal and helps achieve it</v>
      </c>
      <c r="P1533" s="1" t="str">
        <f>IFERROR(__xludf.DUMMYFUNCTION("""COMPUTED_VALUE"""),"Work with 7 to 10 or more people in my team")</f>
        <v>Work with 7 to 10 or more people in my team</v>
      </c>
      <c r="Q1533" s="1" t="str">
        <f>IFERROR(__xludf.DUMMYFUNCTION("""COMPUTED_VALUE"""),"Yes, I Understand this is gonna happen everywhere")</f>
        <v>Yes, I Understand this is gonna happen everywhere</v>
      </c>
      <c r="R1533" s="1" t="str">
        <f>IFERROR(__xludf.DUMMYFUNCTION("""COMPUTED_VALUE"""),"This will be hard to do, but if it is the right company I would try")</f>
        <v>This will be hard to do, but if it is the right company I would try</v>
      </c>
      <c r="S1533" s="1"/>
    </row>
    <row r="1534">
      <c r="A1534" s="2">
        <f>IFERROR(__xludf.DUMMYFUNCTION("""COMPUTED_VALUE"""),45045.74067600694)</f>
        <v>45045.74068</v>
      </c>
      <c r="B1534" s="1" t="str">
        <f>IFERROR(__xludf.DUMMYFUNCTION("""COMPUTED_VALUE"""),"India")</f>
        <v>India</v>
      </c>
      <c r="C1534" s="1">
        <f>IFERROR(__xludf.DUMMYFUNCTION("""COMPUTED_VALUE"""),781014.0)</f>
        <v>781014</v>
      </c>
      <c r="D1534" s="1" t="str">
        <f>IFERROR(__xludf.DUMMYFUNCTION("""COMPUTED_VALUE"""),"Male")</f>
        <v>Male</v>
      </c>
      <c r="E1534" s="1" t="str">
        <f>IFERROR(__xludf.DUMMYFUNCTION("""COMPUTED_VALUE"""),"People from my circle, but not family members")</f>
        <v>People from my circle, but not family members</v>
      </c>
      <c r="F1534" s="1" t="str">
        <f>IFERROR(__xludf.DUMMYFUNCTION("""COMPUTED_VALUE"""),"No I would not be pursuing Higher Education outside of India")</f>
        <v>No I would not be pursuing Higher Education outside of India</v>
      </c>
      <c r="G1534" s="1" t="str">
        <f>IFERROR(__xludf.DUMMYFUNCTION("""COMPUTED_VALUE"""),"Will work for 3 years or more")</f>
        <v>Will work for 3 years or more</v>
      </c>
      <c r="H1534" s="1" t="str">
        <f>IFERROR(__xludf.DUMMYFUNCTION("""COMPUTED_VALUE"""),"No")</f>
        <v>No</v>
      </c>
      <c r="I1534" s="1" t="str">
        <f>IFERROR(__xludf.DUMMYFUNCTION("""COMPUTED_VALUE"""),"Will NOT work for them")</f>
        <v>Will NOT work for them</v>
      </c>
      <c r="J1534" s="1">
        <f>IFERROR(__xludf.DUMMYFUNCTION("""COMPUTED_VALUE"""),5.0)</f>
        <v>5</v>
      </c>
      <c r="K1534" s="1" t="str">
        <f>IFERROR(__xludf.DUMMYFUNCTION("""COMPUTED_VALUE"""),"Hybrid Working Environment with more than 15 days a month at office")</f>
        <v>Hybrid Working Environment with more than 15 days a month at office</v>
      </c>
      <c r="L15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34" s="1" t="str">
        <f>IFERROR(__xludf.DUMMYFUNCTION("""COMPUTED_VALUE"""),"Design and Creative strategy in any company, Teaching in any of the institutes/colleges/online or offline, Look deeply into Data and generate insights, An Artificial Intelligence Specialist / Talking to Robots")</f>
        <v>Design and Creative strategy in any company, Teaching in any of the institutes/colleges/online or offline, Look deeply into Data and generate insights, An Artificial Intelligence Specialist / Talking to Robots</v>
      </c>
      <c r="O1534" s="1" t="str">
        <f>IFERROR(__xludf.DUMMYFUNCTION("""COMPUTED_VALUE"""),"Manager who explains what is expected, sets a goal and helps achieve it")</f>
        <v>Manager who explains what is expected, sets a goal and helps achieve it</v>
      </c>
      <c r="P153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534" s="1" t="str">
        <f>IFERROR(__xludf.DUMMYFUNCTION("""COMPUTED_VALUE"""),"Yes, I Understand this is gonna happen everywhere")</f>
        <v>Yes, I Understand this is gonna happen everywhere</v>
      </c>
      <c r="R1534" s="1" t="str">
        <f>IFERROR(__xludf.DUMMYFUNCTION("""COMPUTED_VALUE"""),"This will be hard to do, but if it is the right company I would try")</f>
        <v>This will be hard to do, but if it is the right company I would try</v>
      </c>
      <c r="S1534" s="1"/>
    </row>
    <row r="1535">
      <c r="A1535" s="2">
        <f>IFERROR(__xludf.DUMMYFUNCTION("""COMPUTED_VALUE"""),45045.7491878125)</f>
        <v>45045.74919</v>
      </c>
      <c r="B1535" s="1" t="str">
        <f>IFERROR(__xludf.DUMMYFUNCTION("""COMPUTED_VALUE"""),"India")</f>
        <v>India</v>
      </c>
      <c r="C1535" s="1">
        <f>IFERROR(__xludf.DUMMYFUNCTION("""COMPUTED_VALUE"""),144602.0)</f>
        <v>144602</v>
      </c>
      <c r="D1535" s="1" t="str">
        <f>IFERROR(__xludf.DUMMYFUNCTION("""COMPUTED_VALUE"""),"Male")</f>
        <v>Male</v>
      </c>
      <c r="E1535" s="1" t="str">
        <f>IFERROR(__xludf.DUMMYFUNCTION("""COMPUTED_VALUE"""),"People from my circle, but not family members")</f>
        <v>People from my circle, but not family members</v>
      </c>
      <c r="F1535" s="1" t="str">
        <f>IFERROR(__xludf.DUMMYFUNCTION("""COMPUTED_VALUE"""),"Yes, I will earn and do that")</f>
        <v>Yes, I will earn and do that</v>
      </c>
      <c r="G1535" s="1" t="str">
        <f>IFERROR(__xludf.DUMMYFUNCTION("""COMPUTED_VALUE"""),"This will be hard to do, but if it is the right company I would try")</f>
        <v>This will be hard to do, but if it is the right company I would try</v>
      </c>
      <c r="H1535" s="1" t="str">
        <f>IFERROR(__xludf.DUMMYFUNCTION("""COMPUTED_VALUE"""),"No")</f>
        <v>No</v>
      </c>
      <c r="I1535" s="1" t="str">
        <f>IFERROR(__xludf.DUMMYFUNCTION("""COMPUTED_VALUE"""),"Will NOT work for them")</f>
        <v>Will NOT work for them</v>
      </c>
      <c r="J1535" s="1">
        <f>IFERROR(__xludf.DUMMYFUNCTION("""COMPUTED_VALUE"""),9.0)</f>
        <v>9</v>
      </c>
      <c r="K1535" s="1" t="str">
        <f>IFERROR(__xludf.DUMMYFUNCTION("""COMPUTED_VALUE"""),"Hybrid Working Environment with more than 15 days a month at office")</f>
        <v>Hybrid Working Environment with more than 15 days a month at office</v>
      </c>
      <c r="L15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35" s="1" t="str">
        <f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1535" s="1" t="str">
        <f>IFERROR(__xludf.DUMMYFUNCTION("""COMPUTED_VALUE"""),"Manager who explains what is expected, sets a goal and helps achieve it")</f>
        <v>Manager who explains what is expected, sets a goal and helps achieve it</v>
      </c>
      <c r="P1535" s="1" t="str">
        <f>IFERROR(__xludf.DUMMYFUNCTION("""COMPUTED_VALUE"""),"Work with 5 to 6 people in my team")</f>
        <v>Work with 5 to 6 people in my team</v>
      </c>
      <c r="Q1535" s="1" t="str">
        <f>IFERROR(__xludf.DUMMYFUNCTION("""COMPUTED_VALUE"""),"Yes, I Understand this is gonna happen everywhere")</f>
        <v>Yes, I Understand this is gonna happen everywhere</v>
      </c>
      <c r="R1535" s="1" t="str">
        <f>IFERROR(__xludf.DUMMYFUNCTION("""COMPUTED_VALUE"""),"This will be hard to do, but if it is the right company I would try")</f>
        <v>This will be hard to do, but if it is the right company I would try</v>
      </c>
      <c r="S1535" s="1"/>
    </row>
    <row r="1536">
      <c r="A1536" s="2">
        <f>IFERROR(__xludf.DUMMYFUNCTION("""COMPUTED_VALUE"""),45045.749210995375)</f>
        <v>45045.74921</v>
      </c>
      <c r="B1536" s="1" t="str">
        <f>IFERROR(__xludf.DUMMYFUNCTION("""COMPUTED_VALUE"""),"India")</f>
        <v>India</v>
      </c>
      <c r="C1536" s="1">
        <f>IFERROR(__xludf.DUMMYFUNCTION("""COMPUTED_VALUE"""),110006.0)</f>
        <v>110006</v>
      </c>
      <c r="D1536" s="1" t="str">
        <f>IFERROR(__xludf.DUMMYFUNCTION("""COMPUTED_VALUE"""),"Male")</f>
        <v>Male</v>
      </c>
      <c r="E1536" s="1" t="str">
        <f>IFERROR(__xludf.DUMMYFUNCTION("""COMPUTED_VALUE"""),"Social Media like LinkedIn")</f>
        <v>Social Media like LinkedIn</v>
      </c>
      <c r="F1536" s="1" t="str">
        <f>IFERROR(__xludf.DUMMYFUNCTION("""COMPUTED_VALUE"""),"No I would not be pursuing Higher Education outside of India")</f>
        <v>No I would not be pursuing Higher Education outside of India</v>
      </c>
      <c r="G1536" s="1" t="str">
        <f>IFERROR(__xludf.DUMMYFUNCTION("""COMPUTED_VALUE"""),"This will be hard to do, but if it is the right company I would try")</f>
        <v>This will be hard to do, but if it is the right company I would try</v>
      </c>
      <c r="H1536" s="1" t="str">
        <f>IFERROR(__xludf.DUMMYFUNCTION("""COMPUTED_VALUE"""),"No")</f>
        <v>No</v>
      </c>
      <c r="I1536" s="1" t="str">
        <f>IFERROR(__xludf.DUMMYFUNCTION("""COMPUTED_VALUE"""),"Will NOT work for them")</f>
        <v>Will NOT work for them</v>
      </c>
      <c r="J1536" s="1">
        <f>IFERROR(__xludf.DUMMYFUNCTION("""COMPUTED_VALUE"""),8.0)</f>
        <v>8</v>
      </c>
      <c r="K1536" s="1" t="str">
        <f>IFERROR(__xludf.DUMMYFUNCTION("""COMPUTED_VALUE"""),"Hybrid Working Environment with more than 15 days a month at office")</f>
        <v>Hybrid Working Environment with more than 15 days a month at office</v>
      </c>
      <c r="L15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3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36" s="1" t="str">
        <f>IFERROR(__xludf.DUMMYFUNCTION("""COMPUTED_VALUE"""),"Manager who clearly describes what she/he needs")</f>
        <v>Manager who clearly describes what she/he needs</v>
      </c>
      <c r="P1536" s="1" t="str">
        <f>IFERROR(__xludf.DUMMYFUNCTION("""COMPUTED_VALUE"""),"Work with more than 10 people in my team")</f>
        <v>Work with more than 10 people in my team</v>
      </c>
      <c r="Q1536" s="1" t="str">
        <f>IFERROR(__xludf.DUMMYFUNCTION("""COMPUTED_VALUE"""),"No")</f>
        <v>No</v>
      </c>
      <c r="R1536" s="1" t="str">
        <f>IFERROR(__xludf.DUMMYFUNCTION("""COMPUTED_VALUE"""),"This will be hard to do, but if it is the right company I would try")</f>
        <v>This will be hard to do, but if it is the right company I would try</v>
      </c>
      <c r="S1536" s="1"/>
    </row>
    <row r="1537">
      <c r="A1537" s="2">
        <f>IFERROR(__xludf.DUMMYFUNCTION("""COMPUTED_VALUE"""),45045.74945376157)</f>
        <v>45045.74945</v>
      </c>
      <c r="B1537" s="1" t="str">
        <f>IFERROR(__xludf.DUMMYFUNCTION("""COMPUTED_VALUE"""),"India")</f>
        <v>India</v>
      </c>
      <c r="C1537" s="1">
        <f>IFERROR(__xludf.DUMMYFUNCTION("""COMPUTED_VALUE"""),452009.0)</f>
        <v>452009</v>
      </c>
      <c r="D1537" s="1" t="str">
        <f>IFERROR(__xludf.DUMMYFUNCTION("""COMPUTED_VALUE"""),"Female")</f>
        <v>Female</v>
      </c>
      <c r="E1537" s="1" t="str">
        <f>IFERROR(__xludf.DUMMYFUNCTION("""COMPUTED_VALUE"""),"Influencers who had successful careers")</f>
        <v>Influencers who had successful careers</v>
      </c>
      <c r="F1537" s="1" t="str">
        <f>IFERROR(__xludf.DUMMYFUNCTION("""COMPUTED_VALUE"""),"Yes, I will earn and do that")</f>
        <v>Yes, I will earn and do that</v>
      </c>
      <c r="G1537" s="1" t="str">
        <f>IFERROR(__xludf.DUMMYFUNCTION("""COMPUTED_VALUE"""),"This will be hard to do, but if it is the right company I would try")</f>
        <v>This will be hard to do, but if it is the right company I would try</v>
      </c>
      <c r="H1537" s="1" t="str">
        <f>IFERROR(__xludf.DUMMYFUNCTION("""COMPUTED_VALUE"""),"No")</f>
        <v>No</v>
      </c>
      <c r="I1537" s="1" t="str">
        <f>IFERROR(__xludf.DUMMYFUNCTION("""COMPUTED_VALUE"""),"Will NOT work for them")</f>
        <v>Will NOT work for them</v>
      </c>
      <c r="J1537" s="1">
        <f>IFERROR(__xludf.DUMMYFUNCTION("""COMPUTED_VALUE"""),5.0)</f>
        <v>5</v>
      </c>
      <c r="K1537" s="1" t="str">
        <f>IFERROR(__xludf.DUMMYFUNCTION("""COMPUTED_VALUE"""),"Fully Remote with Options to travel as and when needed")</f>
        <v>Fully Remote with Options to travel as and when needed</v>
      </c>
      <c r="L1537" s="1" t="str">
        <f>IFERROR(__xludf.DUMMYFUNCTION("""COMPUTED_VALUE"""),"Employer who appreciates learning and enables that environment")</f>
        <v>Employer who appreciates learning and enables that environment</v>
      </c>
      <c r="M15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37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537" s="1" t="str">
        <f>IFERROR(__xludf.DUMMYFUNCTION("""COMPUTED_VALUE"""),"Manager who explains what is expected, sets a goal and helps achieve it")</f>
        <v>Manager who explains what is expected, sets a goal and helps achieve it</v>
      </c>
      <c r="P1537" s="1" t="str">
        <f>IFERROR(__xludf.DUMMYFUNCTION("""COMPUTED_VALUE"""),"Work with 2 to 3 people in my team")</f>
        <v>Work with 2 to 3 people in my team</v>
      </c>
      <c r="Q1537" s="1" t="str">
        <f>IFERROR(__xludf.DUMMYFUNCTION("""COMPUTED_VALUE"""),"Yes, I Understand this is gonna happen everywhere")</f>
        <v>Yes, I Understand this is gonna happen everywhere</v>
      </c>
      <c r="R1537" s="1" t="str">
        <f>IFERROR(__xludf.DUMMYFUNCTION("""COMPUTED_VALUE"""),"No way")</f>
        <v>No way</v>
      </c>
      <c r="S1537" s="1"/>
    </row>
    <row r="1538">
      <c r="A1538" s="2">
        <f>IFERROR(__xludf.DUMMYFUNCTION("""COMPUTED_VALUE"""),45045.749536180556)</f>
        <v>45045.74954</v>
      </c>
      <c r="B1538" s="1" t="str">
        <f>IFERROR(__xludf.DUMMYFUNCTION("""COMPUTED_VALUE"""),"India")</f>
        <v>India</v>
      </c>
      <c r="C1538" s="1">
        <f>IFERROR(__xludf.DUMMYFUNCTION("""COMPUTED_VALUE"""),456010.0)</f>
        <v>456010</v>
      </c>
      <c r="D1538" s="1" t="str">
        <f>IFERROR(__xludf.DUMMYFUNCTION("""COMPUTED_VALUE"""),"Female")</f>
        <v>Female</v>
      </c>
      <c r="E1538" s="1" t="str">
        <f>IFERROR(__xludf.DUMMYFUNCTION("""COMPUTED_VALUE"""),"People who have changed the world for better")</f>
        <v>People who have changed the world for better</v>
      </c>
      <c r="F1538" s="1" t="str">
        <f>IFERROR(__xludf.DUMMYFUNCTION("""COMPUTED_VALUE"""),"No, But if someone could bare the cost I will")</f>
        <v>No, But if someone could bare the cost I will</v>
      </c>
      <c r="G1538" s="1" t="str">
        <f>IFERROR(__xludf.DUMMYFUNCTION("""COMPUTED_VALUE"""),"Will work for 3 years or more")</f>
        <v>Will work for 3 years or more</v>
      </c>
      <c r="H1538" s="1" t="str">
        <f>IFERROR(__xludf.DUMMYFUNCTION("""COMPUTED_VALUE"""),"Yes")</f>
        <v>Yes</v>
      </c>
      <c r="I1538" s="1" t="str">
        <f>IFERROR(__xludf.DUMMYFUNCTION("""COMPUTED_VALUE"""),"Will NOT work for them")</f>
        <v>Will NOT work for them</v>
      </c>
      <c r="J1538" s="1">
        <f>IFERROR(__xludf.DUMMYFUNCTION("""COMPUTED_VALUE"""),7.0)</f>
        <v>7</v>
      </c>
      <c r="K1538" s="1" t="str">
        <f>IFERROR(__xludf.DUMMYFUNCTION("""COMPUTED_VALUE"""),"Fully Remote with Options to travel as and when needed")</f>
        <v>Fully Remote with Options to travel as and when needed</v>
      </c>
      <c r="L15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38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1538" s="1" t="str">
        <f>IFERROR(__xludf.DUMMYFUNCTION("""COMPUTED_VALUE"""),"Manager who sets goal and helps me achieve it")</f>
        <v>Manager who sets goal and helps me achieve it</v>
      </c>
      <c r="P1538" s="1" t="str">
        <f>IFERROR(__xludf.DUMMYFUNCTION("""COMPUTED_VALUE"""),"Work with 2 to 3 people in my team")</f>
        <v>Work with 2 to 3 people in my team</v>
      </c>
      <c r="Q1538" s="1" t="str">
        <f>IFERROR(__xludf.DUMMYFUNCTION("""COMPUTED_VALUE"""),"Yes, I Understand this is gonna happen everywhere")</f>
        <v>Yes, I Understand this is gonna happen everywhere</v>
      </c>
      <c r="R1538" s="1" t="str">
        <f>IFERROR(__xludf.DUMMYFUNCTION("""COMPUTED_VALUE"""),"This will be hard to do, but if it is the right company I would try")</f>
        <v>This will be hard to do, but if it is the right company I would try</v>
      </c>
      <c r="S1538" s="1"/>
    </row>
    <row r="1539">
      <c r="A1539" s="2">
        <f>IFERROR(__xludf.DUMMYFUNCTION("""COMPUTED_VALUE"""),45045.751592326385)</f>
        <v>45045.75159</v>
      </c>
      <c r="B1539" s="1" t="str">
        <f>IFERROR(__xludf.DUMMYFUNCTION("""COMPUTED_VALUE"""),"India")</f>
        <v>India</v>
      </c>
      <c r="C1539" s="1">
        <f>IFERROR(__xludf.DUMMYFUNCTION("""COMPUTED_VALUE"""),400067.0)</f>
        <v>400067</v>
      </c>
      <c r="D1539" s="1" t="str">
        <f>IFERROR(__xludf.DUMMYFUNCTION("""COMPUTED_VALUE"""),"Female")</f>
        <v>Female</v>
      </c>
      <c r="E1539" s="1" t="str">
        <f>IFERROR(__xludf.DUMMYFUNCTION("""COMPUTED_VALUE"""),"People from my circle, but not family members")</f>
        <v>People from my circle, but not family members</v>
      </c>
      <c r="F1539" s="1" t="str">
        <f>IFERROR(__xludf.DUMMYFUNCTION("""COMPUTED_VALUE"""),"Yes, I will earn and do that")</f>
        <v>Yes, I will earn and do that</v>
      </c>
      <c r="G1539" s="1" t="str">
        <f>IFERROR(__xludf.DUMMYFUNCTION("""COMPUTED_VALUE"""),"This will be hard to do, but if it is the right company I would try")</f>
        <v>This will be hard to do, but if it is the right company I would try</v>
      </c>
      <c r="H1539" s="1" t="str">
        <f>IFERROR(__xludf.DUMMYFUNCTION("""COMPUTED_VALUE"""),"No")</f>
        <v>No</v>
      </c>
      <c r="I1539" s="1" t="str">
        <f>IFERROR(__xludf.DUMMYFUNCTION("""COMPUTED_VALUE"""),"Will NOT work for them")</f>
        <v>Will NOT work for them</v>
      </c>
      <c r="J1539" s="1">
        <f>IFERROR(__xludf.DUMMYFUNCTION("""COMPUTED_VALUE"""),5.0)</f>
        <v>5</v>
      </c>
      <c r="K1539" s="1" t="str">
        <f>IFERROR(__xludf.DUMMYFUNCTION("""COMPUTED_VALUE"""),"Fully Remote with Options to travel as and when needed")</f>
        <v>Fully Remote with Options to travel as and when needed</v>
      </c>
      <c r="L15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39" s="1" t="str">
        <f>IFERROR(__xludf.DUMMYFUNCTION("""COMPUTED_VALUE"""),"Business Operations in any organization, Manage and drive End-to-End Projects or Products, Work in a BPO setup for some well known client, An Artificial Intelligence Specialist / Talking to Robots")</f>
        <v>Business Operations in any organization, Manage and drive End-to-End Projects or Products, Work in a BPO setup for some well known client, An Artificial Intelligence Specialist / Talking to Robots</v>
      </c>
      <c r="O1539" s="1" t="str">
        <f>IFERROR(__xludf.DUMMYFUNCTION("""COMPUTED_VALUE"""),"Manager who explains what is expected, sets a goal and helps achieve it")</f>
        <v>Manager who explains what is expected, sets a goal and helps achieve it</v>
      </c>
      <c r="P1539" s="1" t="str">
        <f>IFERROR(__xludf.DUMMYFUNCTION("""COMPUTED_VALUE"""),"Work with 7 to 10 or more people in my team")</f>
        <v>Work with 7 to 10 or more people in my team</v>
      </c>
      <c r="Q1539" s="1" t="str">
        <f>IFERROR(__xludf.DUMMYFUNCTION("""COMPUTED_VALUE"""),"No")</f>
        <v>No</v>
      </c>
      <c r="R1539" s="1" t="str">
        <f>IFERROR(__xludf.DUMMYFUNCTION("""COMPUTED_VALUE"""),"No way")</f>
        <v>No way</v>
      </c>
      <c r="S1539" s="1"/>
    </row>
    <row r="1540">
      <c r="A1540" s="2">
        <f>IFERROR(__xludf.DUMMYFUNCTION("""COMPUTED_VALUE"""),45045.755997037035)</f>
        <v>45045.756</v>
      </c>
      <c r="B1540" s="1" t="str">
        <f>IFERROR(__xludf.DUMMYFUNCTION("""COMPUTED_VALUE"""),"India")</f>
        <v>India</v>
      </c>
      <c r="C1540" s="1">
        <f>IFERROR(__xludf.DUMMYFUNCTION("""COMPUTED_VALUE"""),713212.0)</f>
        <v>713212</v>
      </c>
      <c r="D1540" s="1" t="str">
        <f>IFERROR(__xludf.DUMMYFUNCTION("""COMPUTED_VALUE"""),"Female")</f>
        <v>Female</v>
      </c>
      <c r="E1540" s="1" t="str">
        <f>IFERROR(__xludf.DUMMYFUNCTION("""COMPUTED_VALUE"""),"People from my circle, but not family members")</f>
        <v>People from my circle, but not family members</v>
      </c>
      <c r="F1540" s="1" t="str">
        <f>IFERROR(__xludf.DUMMYFUNCTION("""COMPUTED_VALUE"""),"Yes, I will earn and do that")</f>
        <v>Yes, I will earn and do that</v>
      </c>
      <c r="G1540" s="1" t="str">
        <f>IFERROR(__xludf.DUMMYFUNCTION("""COMPUTED_VALUE"""),"Will work for 3 years or more")</f>
        <v>Will work for 3 years or more</v>
      </c>
      <c r="H1540" s="1" t="str">
        <f>IFERROR(__xludf.DUMMYFUNCTION("""COMPUTED_VALUE"""),"No")</f>
        <v>No</v>
      </c>
      <c r="I1540" s="1" t="str">
        <f>IFERROR(__xludf.DUMMYFUNCTION("""COMPUTED_VALUE"""),"Will NOT work for them")</f>
        <v>Will NOT work for them</v>
      </c>
      <c r="J1540" s="1">
        <f>IFERROR(__xludf.DUMMYFUNCTION("""COMPUTED_VALUE"""),1.0)</f>
        <v>1</v>
      </c>
      <c r="K1540" s="1" t="str">
        <f>IFERROR(__xludf.DUMMYFUNCTION("""COMPUTED_VALUE"""),"Every Day Office Environment")</f>
        <v>Every Day Office Environment</v>
      </c>
      <c r="L1540" s="1" t="str">
        <f>IFERROR(__xludf.DUMMYFUNCTION("""COMPUTED_VALUE"""),"Employer who rewards learning and enables that environment")</f>
        <v>Employer who rewards learning and enables that environment</v>
      </c>
      <c r="M154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0" s="1" t="str">
        <f>IFERROR(__xludf.DUMMYFUNCTION("""COMPUTED_VALUE"""),"Teaching in any of the institutes/colleges/online or offline, Look deeply into Data and generate insights, Work as a freelancer and do my thing my way, Manufacturing / Oil and Gas/ Construction / Hard Physical Work related")</f>
        <v>Teaching in any of the institutes/colleges/online or offline, Look deeply into Data and generate insights, Work as a freelancer and do my thing my way, Manufacturing / Oil and Gas/ Construction / Hard Physical Work related</v>
      </c>
      <c r="O1540" s="1" t="str">
        <f>IFERROR(__xludf.DUMMYFUNCTION("""COMPUTED_VALUE"""),"Manager who explains what is expected, sets a goal and helps achieve it")</f>
        <v>Manager who explains what is expected, sets a goal and helps achieve it</v>
      </c>
      <c r="P1540" s="1" t="str">
        <f>IFERROR(__xludf.DUMMYFUNCTION("""COMPUTED_VALUE"""),"Work with 2 to 3 people in my team")</f>
        <v>Work with 2 to 3 people in my team</v>
      </c>
      <c r="Q1540" s="1" t="str">
        <f>IFERROR(__xludf.DUMMYFUNCTION("""COMPUTED_VALUE"""),"No")</f>
        <v>No</v>
      </c>
      <c r="R1540" s="1" t="str">
        <f>IFERROR(__xludf.DUMMYFUNCTION("""COMPUTED_VALUE"""),"No way")</f>
        <v>No way</v>
      </c>
      <c r="S1540" s="1"/>
    </row>
    <row r="1541">
      <c r="A1541" s="2">
        <f>IFERROR(__xludf.DUMMYFUNCTION("""COMPUTED_VALUE"""),45045.759262685184)</f>
        <v>45045.75926</v>
      </c>
      <c r="B1541" s="1" t="str">
        <f>IFERROR(__xludf.DUMMYFUNCTION("""COMPUTED_VALUE"""),"Others")</f>
        <v>Others</v>
      </c>
      <c r="C1541" s="1">
        <f>IFERROR(__xludf.DUMMYFUNCTION("""COMPUTED_VALUE"""),641183.0)</f>
        <v>641183</v>
      </c>
      <c r="D1541" s="1" t="str">
        <f>IFERROR(__xludf.DUMMYFUNCTION("""COMPUTED_VALUE"""),"Male")</f>
        <v>Male</v>
      </c>
      <c r="E1541" s="1" t="str">
        <f>IFERROR(__xludf.DUMMYFUNCTION("""COMPUTED_VALUE"""),"Social Media like LinkedIn")</f>
        <v>Social Media like LinkedIn</v>
      </c>
      <c r="F1541" s="1" t="str">
        <f>IFERROR(__xludf.DUMMYFUNCTION("""COMPUTED_VALUE"""),"Yes, I will earn and do that")</f>
        <v>Yes, I will earn and do that</v>
      </c>
      <c r="G1541" s="1" t="str">
        <f>IFERROR(__xludf.DUMMYFUNCTION("""COMPUTED_VALUE"""),"This will be hard to do, but if it is the right company I would try")</f>
        <v>This will be hard to do, but if it is the right company I would try</v>
      </c>
      <c r="H1541" s="1" t="str">
        <f>IFERROR(__xludf.DUMMYFUNCTION("""COMPUTED_VALUE"""),"No")</f>
        <v>No</v>
      </c>
      <c r="I1541" s="1" t="str">
        <f>IFERROR(__xludf.DUMMYFUNCTION("""COMPUTED_VALUE"""),"Will work for them")</f>
        <v>Will work for them</v>
      </c>
      <c r="J1541" s="1">
        <f>IFERROR(__xludf.DUMMYFUNCTION("""COMPUTED_VALUE"""),7.0)</f>
        <v>7</v>
      </c>
      <c r="K1541" s="1" t="str">
        <f>IFERROR(__xludf.DUMMYFUNCTION("""COMPUTED_VALUE"""),"Hybrid Working Environment with more than 15 days a month at office")</f>
        <v>Hybrid Working Environment with more than 15 days a month at office</v>
      </c>
      <c r="L15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41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541" s="1" t="str">
        <f>IFERROR(__xludf.DUMMYFUNCTION("""COMPUTED_VALUE"""),"Manager who explains what is expected, sets a goal and helps achieve it")</f>
        <v>Manager who explains what is expected, sets a goal and helps achieve it</v>
      </c>
      <c r="P1541" s="1" t="str">
        <f>IFERROR(__xludf.DUMMYFUNCTION("""COMPUTED_VALUE"""),"Work with 2 to 3 people in my team, Work with 5 to 6 people in my team")</f>
        <v>Work with 2 to 3 people in my team, Work with 5 to 6 people in my team</v>
      </c>
      <c r="Q1541" s="1" t="str">
        <f>IFERROR(__xludf.DUMMYFUNCTION("""COMPUTED_VALUE"""),"Yes, I Understand this is gonna happen everywhere")</f>
        <v>Yes, I Understand this is gonna happen everywhere</v>
      </c>
      <c r="R1541" s="1" t="str">
        <f>IFERROR(__xludf.DUMMYFUNCTION("""COMPUTED_VALUE"""),"This will be hard to do, but if it is the right company I would try")</f>
        <v>This will be hard to do, but if it is the right company I would try</v>
      </c>
      <c r="S1541" s="1"/>
    </row>
    <row r="1542">
      <c r="A1542" s="2">
        <f>IFERROR(__xludf.DUMMYFUNCTION("""COMPUTED_VALUE"""),45045.76723585648)</f>
        <v>45045.76724</v>
      </c>
      <c r="B1542" s="1" t="str">
        <f>IFERROR(__xludf.DUMMYFUNCTION("""COMPUTED_VALUE"""),"India")</f>
        <v>India</v>
      </c>
      <c r="C1542" s="1">
        <f>IFERROR(__xludf.DUMMYFUNCTION("""COMPUTED_VALUE"""),560001.0)</f>
        <v>560001</v>
      </c>
      <c r="D1542" s="1" t="str">
        <f>IFERROR(__xludf.DUMMYFUNCTION("""COMPUTED_VALUE"""),"Male")</f>
        <v>Male</v>
      </c>
      <c r="E1542" s="1" t="str">
        <f>IFERROR(__xludf.DUMMYFUNCTION("""COMPUTED_VALUE"""),"People from my circle, but not family members")</f>
        <v>People from my circle, but not family members</v>
      </c>
      <c r="F1542" s="1" t="str">
        <f>IFERROR(__xludf.DUMMYFUNCTION("""COMPUTED_VALUE"""),"Yes, I will earn and do that")</f>
        <v>Yes, I will earn and do that</v>
      </c>
      <c r="G1542" s="1" t="str">
        <f>IFERROR(__xludf.DUMMYFUNCTION("""COMPUTED_VALUE"""),"Will work for 3 years or more")</f>
        <v>Will work for 3 years or more</v>
      </c>
      <c r="H1542" s="1" t="str">
        <f>IFERROR(__xludf.DUMMYFUNCTION("""COMPUTED_VALUE"""),"No")</f>
        <v>No</v>
      </c>
      <c r="I1542" s="1" t="str">
        <f>IFERROR(__xludf.DUMMYFUNCTION("""COMPUTED_VALUE"""),"Will NOT work for them")</f>
        <v>Will NOT work for them</v>
      </c>
      <c r="J1542" s="1">
        <f>IFERROR(__xludf.DUMMYFUNCTION("""COMPUTED_VALUE"""),3.0)</f>
        <v>3</v>
      </c>
      <c r="K1542" s="1" t="str">
        <f>IFERROR(__xludf.DUMMYFUNCTION("""COMPUTED_VALUE"""),"Hybrid Working Environment with less than 3 days a month at office")</f>
        <v>Hybrid Working Environment with less than 3 days a month at office</v>
      </c>
      <c r="L1542" s="1" t="str">
        <f>IFERROR(__xludf.DUMMYFUNCTION("""COMPUTED_VALUE"""),"Employer who appreciates learning and enables that environment")</f>
        <v>Employer who appreciates learning and enables that environment</v>
      </c>
      <c r="M154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42" s="1" t="str">
        <f>IFERROR(__xludf.DUMMYFUNCTION("""COMPUTED_VALUE"""),"Become a content Creator in some platform, I Want to sell things/Sales, An Artificial Intelligence Specialist / Talking to Robots, Manufacturing / Oil and Gas/ Construction / Hard Physical Work related")</f>
        <v>Become a content Creator in some platform, I Want to sell things/Sales, An Artificial Intelligence Specialist / Talking to Robots, Manufacturing / Oil and Gas/ Construction / Hard Physical Work related</v>
      </c>
      <c r="O1542" s="1" t="str">
        <f>IFERROR(__xludf.DUMMYFUNCTION("""COMPUTED_VALUE"""),"Manager who sets targets and expects me to achieve it")</f>
        <v>Manager who sets targets and expects me to achieve it</v>
      </c>
      <c r="P1542" s="1" t="str">
        <f>IFERROR(__xludf.DUMMYFUNCTION("""COMPUTED_VALUE"""),"Work alone, Work with 5 to 6 people in my team")</f>
        <v>Work alone, Work with 5 to 6 people in my team</v>
      </c>
      <c r="Q1542" s="1" t="str">
        <f>IFERROR(__xludf.DUMMYFUNCTION("""COMPUTED_VALUE"""),"Yes")</f>
        <v>Yes</v>
      </c>
      <c r="R1542" s="1" t="str">
        <f>IFERROR(__xludf.DUMMYFUNCTION("""COMPUTED_VALUE"""),"Will work for 7 years or more")</f>
        <v>Will work for 7 years or more</v>
      </c>
      <c r="S1542" s="1"/>
    </row>
    <row r="1543">
      <c r="A1543" s="2">
        <f>IFERROR(__xludf.DUMMYFUNCTION("""COMPUTED_VALUE"""),45045.768317662034)</f>
        <v>45045.76832</v>
      </c>
      <c r="B1543" s="1" t="str">
        <f>IFERROR(__xludf.DUMMYFUNCTION("""COMPUTED_VALUE"""),"India")</f>
        <v>India</v>
      </c>
      <c r="C1543" s="1">
        <f>IFERROR(__xludf.DUMMYFUNCTION("""COMPUTED_VALUE"""),533201.0)</f>
        <v>533201</v>
      </c>
      <c r="D1543" s="1" t="str">
        <f>IFERROR(__xludf.DUMMYFUNCTION("""COMPUTED_VALUE"""),"Female")</f>
        <v>Female</v>
      </c>
      <c r="E1543" s="1" t="str">
        <f>IFERROR(__xludf.DUMMYFUNCTION("""COMPUTED_VALUE"""),"People from my circle, but not family members")</f>
        <v>People from my circle, but not family members</v>
      </c>
      <c r="F1543" s="1" t="str">
        <f>IFERROR(__xludf.DUMMYFUNCTION("""COMPUTED_VALUE"""),"No I would not be pursuing Higher Education outside of India")</f>
        <v>No I would not be pursuing Higher Education outside of India</v>
      </c>
      <c r="G1543" s="1" t="str">
        <f>IFERROR(__xludf.DUMMYFUNCTION("""COMPUTED_VALUE"""),"This will be hard to do, but if it is the right company I would try")</f>
        <v>This will be hard to do, but if it is the right company I would try</v>
      </c>
      <c r="H1543" s="1" t="str">
        <f>IFERROR(__xludf.DUMMYFUNCTION("""COMPUTED_VALUE"""),"No")</f>
        <v>No</v>
      </c>
      <c r="I1543" s="1" t="str">
        <f>IFERROR(__xludf.DUMMYFUNCTION("""COMPUTED_VALUE"""),"Will NOT work for them")</f>
        <v>Will NOT work for them</v>
      </c>
      <c r="J1543" s="1">
        <f>IFERROR(__xludf.DUMMYFUNCTION("""COMPUTED_VALUE"""),10.0)</f>
        <v>10</v>
      </c>
      <c r="K1543" s="1" t="str">
        <f>IFERROR(__xludf.DUMMYFUNCTION("""COMPUTED_VALUE"""),"Fully Remote with No option to visit offices")</f>
        <v>Fully Remote with No option to visit offices</v>
      </c>
      <c r="L1543" s="1" t="str">
        <f>IFERROR(__xludf.DUMMYFUNCTION("""COMPUTED_VALUE"""),"Employer who appreciates learning and enables that environment")</f>
        <v>Employer who appreciates learning and enables that environment</v>
      </c>
      <c r="M15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43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543" s="1" t="str">
        <f>IFERROR(__xludf.DUMMYFUNCTION("""COMPUTED_VALUE"""),"Manager who explains what is expected, sets a goal and helps achieve it")</f>
        <v>Manager who explains what is expected, sets a goal and helps achieve it</v>
      </c>
      <c r="P1543" s="1" t="str">
        <f>IFERROR(__xludf.DUMMYFUNCTION("""COMPUTED_VALUE"""),"Work with more than 10 people in my team")</f>
        <v>Work with more than 10 people in my team</v>
      </c>
      <c r="Q1543" s="1" t="str">
        <f>IFERROR(__xludf.DUMMYFUNCTION("""COMPUTED_VALUE"""),"Yes, I Understand this is gonna happen everywhere")</f>
        <v>Yes, I Understand this is gonna happen everywhere</v>
      </c>
      <c r="R1543" s="1" t="str">
        <f>IFERROR(__xludf.DUMMYFUNCTION("""COMPUTED_VALUE"""),"This will be hard to do, but if it is the right company I would try")</f>
        <v>This will be hard to do, but if it is the right company I would try</v>
      </c>
      <c r="S1543" s="1"/>
    </row>
    <row r="1544">
      <c r="A1544" s="2">
        <f>IFERROR(__xludf.DUMMYFUNCTION("""COMPUTED_VALUE"""),45045.772444560185)</f>
        <v>45045.77244</v>
      </c>
      <c r="B1544" s="1" t="str">
        <f>IFERROR(__xludf.DUMMYFUNCTION("""COMPUTED_VALUE"""),"India")</f>
        <v>India</v>
      </c>
      <c r="C1544" s="1">
        <f>IFERROR(__xludf.DUMMYFUNCTION("""COMPUTED_VALUE"""),456010.0)</f>
        <v>456010</v>
      </c>
      <c r="D1544" s="1" t="str">
        <f>IFERROR(__xludf.DUMMYFUNCTION("""COMPUTED_VALUE"""),"Male")</f>
        <v>Male</v>
      </c>
      <c r="E1544" s="1" t="str">
        <f>IFERROR(__xludf.DUMMYFUNCTION("""COMPUTED_VALUE"""),"My Parents")</f>
        <v>My Parents</v>
      </c>
      <c r="F1544" s="1" t="str">
        <f>IFERROR(__xludf.DUMMYFUNCTION("""COMPUTED_VALUE"""),"No, But if someone could bare the cost I will")</f>
        <v>No, But if someone could bare the cost I will</v>
      </c>
      <c r="G1544" s="1" t="str">
        <f>IFERROR(__xludf.DUMMYFUNCTION("""COMPUTED_VALUE"""),"Will work for 3 years or more")</f>
        <v>Will work for 3 years or more</v>
      </c>
      <c r="H1544" s="1" t="str">
        <f>IFERROR(__xludf.DUMMYFUNCTION("""COMPUTED_VALUE"""),"No")</f>
        <v>No</v>
      </c>
      <c r="I1544" s="1" t="str">
        <f>IFERROR(__xludf.DUMMYFUNCTION("""COMPUTED_VALUE"""),"Will NOT work for them")</f>
        <v>Will NOT work for them</v>
      </c>
      <c r="J1544" s="1">
        <f>IFERROR(__xludf.DUMMYFUNCTION("""COMPUTED_VALUE"""),4.0)</f>
        <v>4</v>
      </c>
      <c r="K1544" s="1" t="str">
        <f>IFERROR(__xludf.DUMMYFUNCTION("""COMPUTED_VALUE"""),"Every Day Office Environment")</f>
        <v>Every Day Office Environment</v>
      </c>
      <c r="L1544" s="1" t="str">
        <f>IFERROR(__xludf.DUMMYFUNCTION("""COMPUTED_VALUE"""),"Employer who appreciates learning and enables that environment")</f>
        <v>Employer who appreciates learning and enables that environment</v>
      </c>
      <c r="M15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4" s="1" t="str">
        <f>IFERROR(__xludf.DUMMYFUNCTION("""COMPUTED_VALUE"""),"Teaching in any of the institutes/colleges/online or offline, Manage and drive End-to-End Projects or Products, Work as a freelancer and do my thing my way, Entrepreneur or Start Up")</f>
        <v>Teaching in any of the institutes/colleges/online or offline, Manage and drive End-to-End Projects or Products, Work as a freelancer and do my thing my way, Entrepreneur or Start Up</v>
      </c>
      <c r="O1544" s="1" t="str">
        <f>IFERROR(__xludf.DUMMYFUNCTION("""COMPUTED_VALUE"""),"Manager who sets goal and helps me achieve it")</f>
        <v>Manager who sets goal and helps me achieve it</v>
      </c>
      <c r="P1544" s="1" t="str">
        <f>IFERROR(__xludf.DUMMYFUNCTION("""COMPUTED_VALUE"""),"Work with more than 10 people in my team")</f>
        <v>Work with more than 10 people in my team</v>
      </c>
      <c r="Q1544" s="1" t="str">
        <f>IFERROR(__xludf.DUMMYFUNCTION("""COMPUTED_VALUE"""),"No")</f>
        <v>No</v>
      </c>
      <c r="R1544" s="1" t="str">
        <f>IFERROR(__xludf.DUMMYFUNCTION("""COMPUTED_VALUE"""),"This will be hard to do, but if it is the right company I would try")</f>
        <v>This will be hard to do, but if it is the right company I would try</v>
      </c>
      <c r="S1544" s="1"/>
    </row>
    <row r="1545">
      <c r="A1545" s="2">
        <f>IFERROR(__xludf.DUMMYFUNCTION("""COMPUTED_VALUE"""),45045.78213446759)</f>
        <v>45045.78213</v>
      </c>
      <c r="B1545" s="1" t="str">
        <f>IFERROR(__xludf.DUMMYFUNCTION("""COMPUTED_VALUE"""),"India")</f>
        <v>India</v>
      </c>
      <c r="C1545" s="1">
        <f>IFERROR(__xludf.DUMMYFUNCTION("""COMPUTED_VALUE"""),122008.0)</f>
        <v>122008</v>
      </c>
      <c r="D1545" s="1" t="str">
        <f>IFERROR(__xludf.DUMMYFUNCTION("""COMPUTED_VALUE"""),"Male")</f>
        <v>Male</v>
      </c>
      <c r="E1545" s="1" t="str">
        <f>IFERROR(__xludf.DUMMYFUNCTION("""COMPUTED_VALUE"""),"My Parents")</f>
        <v>My Parents</v>
      </c>
      <c r="F1545" s="1" t="str">
        <f>IFERROR(__xludf.DUMMYFUNCTION("""COMPUTED_VALUE"""),"No, But if someone could bare the cost I will")</f>
        <v>No, But if someone could bare the cost I will</v>
      </c>
      <c r="G1545" s="1" t="str">
        <f>IFERROR(__xludf.DUMMYFUNCTION("""COMPUTED_VALUE"""),"Will work for 3 years or more")</f>
        <v>Will work for 3 years or more</v>
      </c>
      <c r="H1545" s="1" t="str">
        <f>IFERROR(__xludf.DUMMYFUNCTION("""COMPUTED_VALUE"""),"No")</f>
        <v>No</v>
      </c>
      <c r="I1545" s="1" t="str">
        <f>IFERROR(__xludf.DUMMYFUNCTION("""COMPUTED_VALUE"""),"Will NOT work for them")</f>
        <v>Will NOT work for them</v>
      </c>
      <c r="J1545" s="1">
        <f>IFERROR(__xludf.DUMMYFUNCTION("""COMPUTED_VALUE"""),8.0)</f>
        <v>8</v>
      </c>
      <c r="K1545" s="1" t="str">
        <f>IFERROR(__xludf.DUMMYFUNCTION("""COMPUTED_VALUE"""),"Hybrid Working Environment with more than 15 days a month at office")</f>
        <v>Hybrid Working Environment with more than 15 days a month at office</v>
      </c>
      <c r="L15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45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1545" s="1" t="str">
        <f>IFERROR(__xludf.DUMMYFUNCTION("""COMPUTED_VALUE"""),"Manager who explains what is expected, sets a goal and helps achieve it")</f>
        <v>Manager who explains what is expected, sets a goal and helps achieve it</v>
      </c>
      <c r="P1545" s="1" t="str">
        <f>IFERROR(__xludf.DUMMYFUNCTION("""COMPUTED_VALUE"""),"Work with more than 10 people in my team")</f>
        <v>Work with more than 10 people in my team</v>
      </c>
      <c r="Q1545" s="1" t="str">
        <f>IFERROR(__xludf.DUMMYFUNCTION("""COMPUTED_VALUE"""),"Yes, I Understand this is gonna happen everywhere")</f>
        <v>Yes, I Understand this is gonna happen everywhere</v>
      </c>
      <c r="R1545" s="1" t="str">
        <f>IFERROR(__xludf.DUMMYFUNCTION("""COMPUTED_VALUE"""),"This will be hard to do, but if it is the right company I would try")</f>
        <v>This will be hard to do, but if it is the right company I would try</v>
      </c>
      <c r="S1545" s="1"/>
    </row>
    <row r="1546">
      <c r="A1546" s="2">
        <f>IFERROR(__xludf.DUMMYFUNCTION("""COMPUTED_VALUE"""),45045.793908391206)</f>
        <v>45045.79391</v>
      </c>
      <c r="B1546" s="1" t="str">
        <f>IFERROR(__xludf.DUMMYFUNCTION("""COMPUTED_VALUE"""),"India")</f>
        <v>India</v>
      </c>
      <c r="C1546" s="1">
        <f>IFERROR(__xludf.DUMMYFUNCTION("""COMPUTED_VALUE"""),160062.0)</f>
        <v>160062</v>
      </c>
      <c r="D1546" s="1" t="str">
        <f>IFERROR(__xludf.DUMMYFUNCTION("""COMPUTED_VALUE"""),"Female")</f>
        <v>Female</v>
      </c>
      <c r="E1546" s="1" t="str">
        <f>IFERROR(__xludf.DUMMYFUNCTION("""COMPUTED_VALUE"""),"Influencers who had successful careers")</f>
        <v>Influencers who had successful careers</v>
      </c>
      <c r="F1546" s="1" t="str">
        <f>IFERROR(__xludf.DUMMYFUNCTION("""COMPUTED_VALUE"""),"Yes, I will earn and do that")</f>
        <v>Yes, I will earn and do that</v>
      </c>
      <c r="G1546" s="1" t="str">
        <f>IFERROR(__xludf.DUMMYFUNCTION("""COMPUTED_VALUE"""),"This will be hard to do, but if it is the right company I would try")</f>
        <v>This will be hard to do, but if it is the right company I would try</v>
      </c>
      <c r="H1546" s="1" t="str">
        <f>IFERROR(__xludf.DUMMYFUNCTION("""COMPUTED_VALUE"""),"No")</f>
        <v>No</v>
      </c>
      <c r="I1546" s="1" t="str">
        <f>IFERROR(__xludf.DUMMYFUNCTION("""COMPUTED_VALUE"""),"Will NOT work for them")</f>
        <v>Will NOT work for them</v>
      </c>
      <c r="J1546" s="1">
        <f>IFERROR(__xludf.DUMMYFUNCTION("""COMPUTED_VALUE"""),3.0)</f>
        <v>3</v>
      </c>
      <c r="K1546" s="1" t="str">
        <f>IFERROR(__xludf.DUMMYFUNCTION("""COMPUTED_VALUE"""),"Hybrid Working Environment with more than 15 days a month at office")</f>
        <v>Hybrid Working Environment with more than 15 days a month at office</v>
      </c>
      <c r="L15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46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1546" s="1" t="str">
        <f>IFERROR(__xludf.DUMMYFUNCTION("""COMPUTED_VALUE"""),"Manager who explains what is expected, sets a goal and helps achieve it")</f>
        <v>Manager who explains what is expected, sets a goal and helps achieve it</v>
      </c>
      <c r="P1546" s="1" t="str">
        <f>IFERROR(__xludf.DUMMYFUNCTION("""COMPUTED_VALUE"""),"Work with 5 to 6 people in my team")</f>
        <v>Work with 5 to 6 people in my team</v>
      </c>
      <c r="Q1546" s="1" t="str">
        <f>IFERROR(__xludf.DUMMYFUNCTION("""COMPUTED_VALUE"""),"No")</f>
        <v>No</v>
      </c>
      <c r="R1546" s="1" t="str">
        <f>IFERROR(__xludf.DUMMYFUNCTION("""COMPUTED_VALUE"""),"No way")</f>
        <v>No way</v>
      </c>
      <c r="S1546" s="1"/>
    </row>
    <row r="1547">
      <c r="A1547" s="2">
        <f>IFERROR(__xludf.DUMMYFUNCTION("""COMPUTED_VALUE"""),45045.79702053241)</f>
        <v>45045.79702</v>
      </c>
      <c r="B1547" s="1" t="str">
        <f>IFERROR(__xludf.DUMMYFUNCTION("""COMPUTED_VALUE"""),"India")</f>
        <v>India</v>
      </c>
      <c r="C1547" s="1">
        <f>IFERROR(__xludf.DUMMYFUNCTION("""COMPUTED_VALUE"""),400703.0)</f>
        <v>400703</v>
      </c>
      <c r="D1547" s="1" t="str">
        <f>IFERROR(__xludf.DUMMYFUNCTION("""COMPUTED_VALUE"""),"Male")</f>
        <v>Male</v>
      </c>
      <c r="E1547" s="1" t="str">
        <f>IFERROR(__xludf.DUMMYFUNCTION("""COMPUTED_VALUE"""),"My Parents")</f>
        <v>My Parents</v>
      </c>
      <c r="F1547" s="1" t="str">
        <f>IFERROR(__xludf.DUMMYFUNCTION("""COMPUTED_VALUE"""),"No, But if someone could bare the cost I will")</f>
        <v>No, But if someone could bare the cost I will</v>
      </c>
      <c r="G1547" s="1" t="str">
        <f>IFERROR(__xludf.DUMMYFUNCTION("""COMPUTED_VALUE"""),"Will work for 3 years or more")</f>
        <v>Will work for 3 years or more</v>
      </c>
      <c r="H1547" s="1" t="str">
        <f>IFERROR(__xludf.DUMMYFUNCTION("""COMPUTED_VALUE"""),"Yes")</f>
        <v>Yes</v>
      </c>
      <c r="I1547" s="1" t="str">
        <f>IFERROR(__xludf.DUMMYFUNCTION("""COMPUTED_VALUE"""),"Will work for them")</f>
        <v>Will work for them</v>
      </c>
      <c r="J1547" s="1">
        <f>IFERROR(__xludf.DUMMYFUNCTION("""COMPUTED_VALUE"""),8.0)</f>
        <v>8</v>
      </c>
      <c r="K1547" s="1" t="str">
        <f>IFERROR(__xludf.DUMMYFUNCTION("""COMPUTED_VALUE"""),"Hybrid Working Environment with more than 15 days a month at office")</f>
        <v>Hybrid Working Environment with more than 15 days a month at office</v>
      </c>
      <c r="L15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47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1547" s="1" t="str">
        <f>IFERROR(__xludf.DUMMYFUNCTION("""COMPUTED_VALUE"""),"Manager who explains what is expected, sets a goal and helps achieve it")</f>
        <v>Manager who explains what is expected, sets a goal and helps achieve it</v>
      </c>
      <c r="P1547" s="1" t="str">
        <f>IFERROR(__xludf.DUMMYFUNCTION("""COMPUTED_VALUE"""),"Work with 7 to 10 or more people in my team")</f>
        <v>Work with 7 to 10 or more people in my team</v>
      </c>
      <c r="Q1547" s="1" t="str">
        <f>IFERROR(__xludf.DUMMYFUNCTION("""COMPUTED_VALUE"""),"Yes, I Understand this is gonna happen everywhere")</f>
        <v>Yes, I Understand this is gonna happen everywhere</v>
      </c>
      <c r="R1547" s="1" t="str">
        <f>IFERROR(__xludf.DUMMYFUNCTION("""COMPUTED_VALUE"""),"This will be hard to do, but if it is the right company I would try")</f>
        <v>This will be hard to do, but if it is the right company I would try</v>
      </c>
      <c r="S1547" s="1"/>
    </row>
    <row r="1548">
      <c r="A1548" s="2">
        <f>IFERROR(__xludf.DUMMYFUNCTION("""COMPUTED_VALUE"""),45045.7978296875)</f>
        <v>45045.79783</v>
      </c>
      <c r="B1548" s="1" t="str">
        <f>IFERROR(__xludf.DUMMYFUNCTION("""COMPUTED_VALUE"""),"India")</f>
        <v>India</v>
      </c>
      <c r="C1548" s="1">
        <f>IFERROR(__xludf.DUMMYFUNCTION("""COMPUTED_VALUE"""),110019.0)</f>
        <v>110019</v>
      </c>
      <c r="D1548" s="1" t="str">
        <f>IFERROR(__xludf.DUMMYFUNCTION("""COMPUTED_VALUE"""),"Female")</f>
        <v>Female</v>
      </c>
      <c r="E1548" s="1" t="str">
        <f>IFERROR(__xludf.DUMMYFUNCTION("""COMPUTED_VALUE"""),"My Parents")</f>
        <v>My Parents</v>
      </c>
      <c r="F1548" s="1" t="str">
        <f>IFERROR(__xludf.DUMMYFUNCTION("""COMPUTED_VALUE"""),"Yes, I will earn and do that")</f>
        <v>Yes, I will earn and do that</v>
      </c>
      <c r="G1548" s="1" t="str">
        <f>IFERROR(__xludf.DUMMYFUNCTION("""COMPUTED_VALUE"""),"This will be hard to do, but if it is the right company I would try")</f>
        <v>This will be hard to do, but if it is the right company I would try</v>
      </c>
      <c r="H1548" s="1" t="str">
        <f>IFERROR(__xludf.DUMMYFUNCTION("""COMPUTED_VALUE"""),"Yes")</f>
        <v>Yes</v>
      </c>
      <c r="I1548" s="1" t="str">
        <f>IFERROR(__xludf.DUMMYFUNCTION("""COMPUTED_VALUE"""),"Will NOT work for them")</f>
        <v>Will NOT work for them</v>
      </c>
      <c r="J1548" s="1">
        <f>IFERROR(__xludf.DUMMYFUNCTION("""COMPUTED_VALUE"""),5.0)</f>
        <v>5</v>
      </c>
      <c r="K1548" s="1" t="str">
        <f>IFERROR(__xludf.DUMMYFUNCTION("""COMPUTED_VALUE"""),"Fully Remote with Options to travel as and when needed")</f>
        <v>Fully Remote with Options to travel as and when needed</v>
      </c>
      <c r="L15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8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548" s="1" t="str">
        <f>IFERROR(__xludf.DUMMYFUNCTION("""COMPUTED_VALUE"""),"Manager who explains what is expected, sets a goal and helps achieve it")</f>
        <v>Manager who explains what is expected, sets a goal and helps achieve it</v>
      </c>
      <c r="P1548" s="1" t="str">
        <f>IFERROR(__xludf.DUMMYFUNCTION("""COMPUTED_VALUE"""),"Work with 2 to 3 people in my team")</f>
        <v>Work with 2 to 3 people in my team</v>
      </c>
      <c r="Q1548" s="1" t="str">
        <f>IFERROR(__xludf.DUMMYFUNCTION("""COMPUTED_VALUE"""),"Yes, I Understand this is gonna happen everywhere")</f>
        <v>Yes, I Understand this is gonna happen everywhere</v>
      </c>
      <c r="R1548" s="1" t="str">
        <f>IFERROR(__xludf.DUMMYFUNCTION("""COMPUTED_VALUE"""),"This will be hard to do, but if it is the right company I would try")</f>
        <v>This will be hard to do, but if it is the right company I would try</v>
      </c>
      <c r="S1548" s="1"/>
    </row>
    <row r="1549">
      <c r="A1549" s="2">
        <f>IFERROR(__xludf.DUMMYFUNCTION("""COMPUTED_VALUE"""),45045.80192133102)</f>
        <v>45045.80192</v>
      </c>
      <c r="B1549" s="1" t="str">
        <f>IFERROR(__xludf.DUMMYFUNCTION("""COMPUTED_VALUE"""),"India")</f>
        <v>India</v>
      </c>
      <c r="C1549" s="1">
        <f>IFERROR(__xludf.DUMMYFUNCTION("""COMPUTED_VALUE"""),410206.0)</f>
        <v>410206</v>
      </c>
      <c r="D1549" s="1" t="str">
        <f>IFERROR(__xludf.DUMMYFUNCTION("""COMPUTED_VALUE"""),"Male")</f>
        <v>Male</v>
      </c>
      <c r="E1549" s="1" t="str">
        <f>IFERROR(__xludf.DUMMYFUNCTION("""COMPUTED_VALUE"""),"My Parents")</f>
        <v>My Parents</v>
      </c>
      <c r="F1549" s="1" t="str">
        <f>IFERROR(__xludf.DUMMYFUNCTION("""COMPUTED_VALUE"""),"Yes, I will earn and do that")</f>
        <v>Yes, I will earn and do that</v>
      </c>
      <c r="G1549" s="1" t="str">
        <f>IFERROR(__xludf.DUMMYFUNCTION("""COMPUTED_VALUE"""),"Will work for 3 years or more")</f>
        <v>Will work for 3 years or more</v>
      </c>
      <c r="H1549" s="1" t="str">
        <f>IFERROR(__xludf.DUMMYFUNCTION("""COMPUTED_VALUE"""),"No")</f>
        <v>No</v>
      </c>
      <c r="I1549" s="1" t="str">
        <f>IFERROR(__xludf.DUMMYFUNCTION("""COMPUTED_VALUE"""),"Will NOT work for them")</f>
        <v>Will NOT work for them</v>
      </c>
      <c r="J1549" s="1">
        <f>IFERROR(__xludf.DUMMYFUNCTION("""COMPUTED_VALUE"""),3.0)</f>
        <v>3</v>
      </c>
      <c r="K1549" s="1" t="str">
        <f>IFERROR(__xludf.DUMMYFUNCTION("""COMPUTED_VALUE"""),"Hybrid Working Environment with more than 15 days a month at office")</f>
        <v>Hybrid Working Environment with more than 15 days a month at office</v>
      </c>
      <c r="L1549" s="1" t="str">
        <f>IFERROR(__xludf.DUMMYFUNCTION("""COMPUTED_VALUE"""),"Employer who appreciates learning and enables that environment")</f>
        <v>Employer who appreciates learning and enables that environment</v>
      </c>
      <c r="M154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9" s="1" t="str">
        <f>IFERROR(__xludf.DUMMYFUNCTION("""COMPUTED_VALUE"""),"Design and Develop amazing software, Become a content Creator in some platform, An Artificial Intelligence Specialist / Talking to Robots, Manufacturing / Oil and Gas/ Construction / Hard Physical Work related")</f>
        <v>Design and Develop amazing software, Become a content Creator in some platform, An Artificial Intelligence Specialist / Talking to Robots, Manufacturing / Oil and Gas/ Construction / Hard Physical Work related</v>
      </c>
      <c r="O1549" s="1" t="str">
        <f>IFERROR(__xludf.DUMMYFUNCTION("""COMPUTED_VALUE"""),"Manager who explains what is expected, sets a goal and helps achieve it")</f>
        <v>Manager who explains what is expected, sets a goal and helps achieve it</v>
      </c>
      <c r="P1549" s="1" t="str">
        <f>IFERROR(__xludf.DUMMYFUNCTION("""COMPUTED_VALUE"""),"Work with 2 to 3 people in my team")</f>
        <v>Work with 2 to 3 people in my team</v>
      </c>
      <c r="Q1549" s="1" t="str">
        <f>IFERROR(__xludf.DUMMYFUNCTION("""COMPUTED_VALUE"""),"Yes, I Understand this is gonna happen everywhere")</f>
        <v>Yes, I Understand this is gonna happen everywhere</v>
      </c>
      <c r="R1549" s="1" t="str">
        <f>IFERROR(__xludf.DUMMYFUNCTION("""COMPUTED_VALUE"""),"This will be hard to do, but if it is the right company I would try")</f>
        <v>This will be hard to do, but if it is the right company I would try</v>
      </c>
      <c r="S1549" s="1"/>
    </row>
    <row r="1550">
      <c r="A1550" s="2">
        <f>IFERROR(__xludf.DUMMYFUNCTION("""COMPUTED_VALUE"""),45045.804585509264)</f>
        <v>45045.80459</v>
      </c>
      <c r="B1550" s="1" t="str">
        <f>IFERROR(__xludf.DUMMYFUNCTION("""COMPUTED_VALUE"""),"India")</f>
        <v>India</v>
      </c>
      <c r="C1550" s="1">
        <f>IFERROR(__xludf.DUMMYFUNCTION("""COMPUTED_VALUE"""),533262.0)</f>
        <v>533262</v>
      </c>
      <c r="D1550" s="1" t="str">
        <f>IFERROR(__xludf.DUMMYFUNCTION("""COMPUTED_VALUE"""),"Male")</f>
        <v>Male</v>
      </c>
      <c r="E1550" s="1" t="str">
        <f>IFERROR(__xludf.DUMMYFUNCTION("""COMPUTED_VALUE"""),"My Parents")</f>
        <v>My Parents</v>
      </c>
      <c r="F1550" s="1" t="str">
        <f>IFERROR(__xludf.DUMMYFUNCTION("""COMPUTED_VALUE"""),"No, But if someone could bare the cost I will")</f>
        <v>No, But if someone could bare the cost I will</v>
      </c>
      <c r="G1550" s="1" t="str">
        <f>IFERROR(__xludf.DUMMYFUNCTION("""COMPUTED_VALUE"""),"Will work for 3 years or more")</f>
        <v>Will work for 3 years or more</v>
      </c>
      <c r="H1550" s="1" t="str">
        <f>IFERROR(__xludf.DUMMYFUNCTION("""COMPUTED_VALUE"""),"No")</f>
        <v>No</v>
      </c>
      <c r="I1550" s="1" t="str">
        <f>IFERROR(__xludf.DUMMYFUNCTION("""COMPUTED_VALUE"""),"Will NOT work for them")</f>
        <v>Will NOT work for them</v>
      </c>
      <c r="J1550" s="1">
        <f>IFERROR(__xludf.DUMMYFUNCTION("""COMPUTED_VALUE"""),5.0)</f>
        <v>5</v>
      </c>
      <c r="K1550" s="1" t="str">
        <f>IFERROR(__xludf.DUMMYFUNCTION("""COMPUTED_VALUE"""),"Every Day Office Environment")</f>
        <v>Every Day Office Environment</v>
      </c>
      <c r="L1550" s="1" t="str">
        <f>IFERROR(__xludf.DUMMYFUNCTION("""COMPUTED_VALUE"""),"Employer who appreciates learning and enables that environment")</f>
        <v>Employer who appreciates learning and enables that environment</v>
      </c>
      <c r="M155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50" s="1" t="str">
        <f>IFERROR(__xludf.DUMMYFUNCTION("""COMPUTED_VALUE"""),"Design and Develop amazing software, Look deeply into Data and generate insights, Become a content Creator in some platform, An Artificial Intelligence Specialist / Talking to Robots")</f>
        <v>Design and Develop amazing software, Look deeply into Data and generate insights, Become a content Creator in some platform, An Artificial Intelligence Specialist / Talking to Robots</v>
      </c>
      <c r="O1550" s="1" t="str">
        <f>IFERROR(__xludf.DUMMYFUNCTION("""COMPUTED_VALUE"""),"Manager who explains what is expected, sets a goal and helps achieve it")</f>
        <v>Manager who explains what is expected, sets a goal and helps achieve it</v>
      </c>
      <c r="P1550" s="1" t="str">
        <f>IFERROR(__xludf.DUMMYFUNCTION("""COMPUTED_VALUE"""),"Work with 2 to 3 people in my team, Work with 5 to 6 people in my team")</f>
        <v>Work with 2 to 3 people in my team, Work with 5 to 6 people in my team</v>
      </c>
      <c r="Q1550" s="1" t="str">
        <f>IFERROR(__xludf.DUMMYFUNCTION("""COMPUTED_VALUE"""),"Yes, I Understand this is gonna happen everywhere")</f>
        <v>Yes, I Understand this is gonna happen everywhere</v>
      </c>
      <c r="R1550" s="1" t="str">
        <f>IFERROR(__xludf.DUMMYFUNCTION("""COMPUTED_VALUE"""),"This will be hard to do, but if it is the right company I would try")</f>
        <v>This will be hard to do, but if it is the right company I would try</v>
      </c>
      <c r="S1550" s="1"/>
    </row>
    <row r="1551">
      <c r="A1551" s="2">
        <f>IFERROR(__xludf.DUMMYFUNCTION("""COMPUTED_VALUE"""),45045.813365208334)</f>
        <v>45045.81337</v>
      </c>
      <c r="B1551" s="1" t="str">
        <f>IFERROR(__xludf.DUMMYFUNCTION("""COMPUTED_VALUE"""),"India")</f>
        <v>India</v>
      </c>
      <c r="C1551" s="1">
        <f>IFERROR(__xludf.DUMMYFUNCTION("""COMPUTED_VALUE"""),400050.0)</f>
        <v>400050</v>
      </c>
      <c r="D1551" s="1" t="str">
        <f>IFERROR(__xludf.DUMMYFUNCTION("""COMPUTED_VALUE"""),"Female")</f>
        <v>Female</v>
      </c>
      <c r="E1551" s="1" t="str">
        <f>IFERROR(__xludf.DUMMYFUNCTION("""COMPUTED_VALUE"""),"People from my circle, but not family members")</f>
        <v>People from my circle, but not family members</v>
      </c>
      <c r="F1551" s="1" t="str">
        <f>IFERROR(__xludf.DUMMYFUNCTION("""COMPUTED_VALUE"""),"No I would not be pursuing Higher Education outside of India")</f>
        <v>No I would not be pursuing Higher Education outside of India</v>
      </c>
      <c r="G1551" s="1" t="str">
        <f>IFERROR(__xludf.DUMMYFUNCTION("""COMPUTED_VALUE"""),"This will be hard to do, but if it is the right company I would try")</f>
        <v>This will be hard to do, but if it is the right company I would try</v>
      </c>
      <c r="H1551" s="1" t="str">
        <f>IFERROR(__xludf.DUMMYFUNCTION("""COMPUTED_VALUE"""),"No")</f>
        <v>No</v>
      </c>
      <c r="I1551" s="1" t="str">
        <f>IFERROR(__xludf.DUMMYFUNCTION("""COMPUTED_VALUE"""),"Will NOT work for them")</f>
        <v>Will NOT work for them</v>
      </c>
      <c r="J1551" s="1">
        <f>IFERROR(__xludf.DUMMYFUNCTION("""COMPUTED_VALUE"""),7.0)</f>
        <v>7</v>
      </c>
      <c r="K1551" s="1" t="str">
        <f>IFERROR(__xludf.DUMMYFUNCTION("""COMPUTED_VALUE"""),"Fully Remote with Options to travel as and when needed")</f>
        <v>Fully Remote with Options to travel as and when needed</v>
      </c>
      <c r="L1551" s="1" t="str">
        <f>IFERROR(__xludf.DUMMYFUNCTION("""COMPUTED_VALUE"""),"Employer who rewards learning and enables that environment")</f>
        <v>Employer who rewards learning and enables that environment</v>
      </c>
      <c r="M15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51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1551" s="1" t="str">
        <f>IFERROR(__xludf.DUMMYFUNCTION("""COMPUTED_VALUE"""),"Manager who explains what is expected, sets a goal and helps achieve it")</f>
        <v>Manager who explains what is expected, sets a goal and helps achieve it</v>
      </c>
      <c r="P1551" s="1" t="str">
        <f>IFERROR(__xludf.DUMMYFUNCTION("""COMPUTED_VALUE"""),"Work with 2 to 3 people in my team, Work with 5 to 6 people in my team")</f>
        <v>Work with 2 to 3 people in my team, Work with 5 to 6 people in my team</v>
      </c>
      <c r="Q1551" s="1" t="str">
        <f>IFERROR(__xludf.DUMMYFUNCTION("""COMPUTED_VALUE"""),"Yes, I Understand this is gonna happen everywhere")</f>
        <v>Yes, I Understand this is gonna happen everywhere</v>
      </c>
      <c r="R1551" s="1" t="str">
        <f>IFERROR(__xludf.DUMMYFUNCTION("""COMPUTED_VALUE"""),"This will be hard to do, but if it is the right company I would try")</f>
        <v>This will be hard to do, but if it is the right company I would try</v>
      </c>
      <c r="S1551" s="1"/>
    </row>
    <row r="1552">
      <c r="A1552" s="2">
        <f>IFERROR(__xludf.DUMMYFUNCTION("""COMPUTED_VALUE"""),45045.81989185185)</f>
        <v>45045.81989</v>
      </c>
      <c r="B1552" s="1" t="str">
        <f>IFERROR(__xludf.DUMMYFUNCTION("""COMPUTED_VALUE"""),"India")</f>
        <v>India</v>
      </c>
      <c r="C1552" s="1">
        <f>IFERROR(__xludf.DUMMYFUNCTION("""COMPUTED_VALUE"""),700118.0)</f>
        <v>700118</v>
      </c>
      <c r="D1552" s="1" t="str">
        <f>IFERROR(__xludf.DUMMYFUNCTION("""COMPUTED_VALUE"""),"Male")</f>
        <v>Male</v>
      </c>
      <c r="E1552" s="1" t="str">
        <f>IFERROR(__xludf.DUMMYFUNCTION("""COMPUTED_VALUE"""),"People who have changed the world for better")</f>
        <v>People who have changed the world for better</v>
      </c>
      <c r="F1552" s="1" t="str">
        <f>IFERROR(__xludf.DUMMYFUNCTION("""COMPUTED_VALUE"""),"No I would not be pursuing Higher Education outside of India")</f>
        <v>No I would not be pursuing Higher Education outside of India</v>
      </c>
      <c r="G1552" s="1" t="str">
        <f>IFERROR(__xludf.DUMMYFUNCTION("""COMPUTED_VALUE"""),"This will be hard to do, but if it is the right company I would try")</f>
        <v>This will be hard to do, but if it is the right company I would try</v>
      </c>
      <c r="H1552" s="1" t="str">
        <f>IFERROR(__xludf.DUMMYFUNCTION("""COMPUTED_VALUE"""),"No")</f>
        <v>No</v>
      </c>
      <c r="I1552" s="1" t="str">
        <f>IFERROR(__xludf.DUMMYFUNCTION("""COMPUTED_VALUE"""),"Will NOT work for them")</f>
        <v>Will NOT work for them</v>
      </c>
      <c r="J1552" s="1">
        <f>IFERROR(__xludf.DUMMYFUNCTION("""COMPUTED_VALUE"""),1.0)</f>
        <v>1</v>
      </c>
      <c r="K1552" s="1" t="str">
        <f>IFERROR(__xludf.DUMMYFUNCTION("""COMPUTED_VALUE"""),"Hybrid Working Environment with more than 15 days a month at office")</f>
        <v>Hybrid Working Environment with more than 15 days a month at office</v>
      </c>
      <c r="L1552" s="1" t="str">
        <f>IFERROR(__xludf.DUMMYFUNCTION("""COMPUTED_VALUE"""),"Employer who appreciates learning and enables that environment")</f>
        <v>Employer who appreciates learning and enables that environment</v>
      </c>
      <c r="M155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5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552" s="1" t="str">
        <f>IFERROR(__xludf.DUMMYFUNCTION("""COMPUTED_VALUE"""),"Manager who sets goal and helps me achieve it")</f>
        <v>Manager who sets goal and helps me achieve it</v>
      </c>
      <c r="P1552" s="1" t="str">
        <f>IFERROR(__xludf.DUMMYFUNCTION("""COMPUTED_VALUE"""),"Work with 5 to 6 people in my team")</f>
        <v>Work with 5 to 6 people in my team</v>
      </c>
      <c r="Q1552" s="1" t="str">
        <f>IFERROR(__xludf.DUMMYFUNCTION("""COMPUTED_VALUE"""),"Yes, I Understand this is gonna happen everywhere")</f>
        <v>Yes, I Understand this is gonna happen everywhere</v>
      </c>
      <c r="R1552" s="1" t="str">
        <f>IFERROR(__xludf.DUMMYFUNCTION("""COMPUTED_VALUE"""),"No way")</f>
        <v>No way</v>
      </c>
      <c r="S1552" s="1"/>
    </row>
    <row r="1553">
      <c r="A1553" s="2">
        <f>IFERROR(__xludf.DUMMYFUNCTION("""COMPUTED_VALUE"""),45045.82521454861)</f>
        <v>45045.82521</v>
      </c>
      <c r="B1553" s="1" t="str">
        <f>IFERROR(__xludf.DUMMYFUNCTION("""COMPUTED_VALUE"""),"India")</f>
        <v>India</v>
      </c>
      <c r="C1553" s="1">
        <f>IFERROR(__xludf.DUMMYFUNCTION("""COMPUTED_VALUE"""),605010.0)</f>
        <v>605010</v>
      </c>
      <c r="D1553" s="1" t="str">
        <f>IFERROR(__xludf.DUMMYFUNCTION("""COMPUTED_VALUE"""),"Female")</f>
        <v>Female</v>
      </c>
      <c r="E1553" s="1" t="str">
        <f>IFERROR(__xludf.DUMMYFUNCTION("""COMPUTED_VALUE"""),"Influencers who had successful careers")</f>
        <v>Influencers who had successful careers</v>
      </c>
      <c r="F1553" s="1" t="str">
        <f>IFERROR(__xludf.DUMMYFUNCTION("""COMPUTED_VALUE"""),"No, But if someone could bare the cost I will")</f>
        <v>No, But if someone could bare the cost I will</v>
      </c>
      <c r="G1553" s="1" t="str">
        <f>IFERROR(__xludf.DUMMYFUNCTION("""COMPUTED_VALUE"""),"Will work for 3 years or more")</f>
        <v>Will work for 3 years or more</v>
      </c>
      <c r="H1553" s="1" t="str">
        <f>IFERROR(__xludf.DUMMYFUNCTION("""COMPUTED_VALUE"""),"No")</f>
        <v>No</v>
      </c>
      <c r="I1553" s="1" t="str">
        <f>IFERROR(__xludf.DUMMYFUNCTION("""COMPUTED_VALUE"""),"Will NOT work for them")</f>
        <v>Will NOT work for them</v>
      </c>
      <c r="J1553" s="1">
        <f>IFERROR(__xludf.DUMMYFUNCTION("""COMPUTED_VALUE"""),3.0)</f>
        <v>3</v>
      </c>
      <c r="K1553" s="1" t="str">
        <f>IFERROR(__xludf.DUMMYFUNCTION("""COMPUTED_VALUE"""),"Hybrid Working Environment with more than 15 days a month at office")</f>
        <v>Hybrid Working Environment with more than 15 days a month at office</v>
      </c>
      <c r="L1553" s="1" t="str">
        <f>IFERROR(__xludf.DUMMYFUNCTION("""COMPUTED_VALUE"""),"Employer who rewards learning and enables that environment")</f>
        <v>Employer who rewards learning and enables that environment</v>
      </c>
      <c r="M155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53" s="1" t="str">
        <f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1553" s="1" t="str">
        <f>IFERROR(__xludf.DUMMYFUNCTION("""COMPUTED_VALUE"""),"Manager who explains what is expected, sets a goal and helps achieve it")</f>
        <v>Manager who explains what is expected, sets a goal and helps achieve it</v>
      </c>
      <c r="P1553" s="1" t="str">
        <f>IFERROR(__xludf.DUMMYFUNCTION("""COMPUTED_VALUE"""),"Work with 5 to 6 people in my team")</f>
        <v>Work with 5 to 6 people in my team</v>
      </c>
      <c r="Q1553" s="1" t="str">
        <f>IFERROR(__xludf.DUMMYFUNCTION("""COMPUTED_VALUE"""),"No")</f>
        <v>No</v>
      </c>
      <c r="R1553" s="1" t="str">
        <f>IFERROR(__xludf.DUMMYFUNCTION("""COMPUTED_VALUE"""),"Will work for 7 years or more")</f>
        <v>Will work for 7 years or more</v>
      </c>
      <c r="S1553" s="1"/>
    </row>
    <row r="1554">
      <c r="A1554" s="2">
        <f>IFERROR(__xludf.DUMMYFUNCTION("""COMPUTED_VALUE"""),45045.82616239584)</f>
        <v>45045.82616</v>
      </c>
      <c r="B1554" s="1" t="str">
        <f>IFERROR(__xludf.DUMMYFUNCTION("""COMPUTED_VALUE"""),"Others")</f>
        <v>Others</v>
      </c>
      <c r="C1554" s="1">
        <f>IFERROR(__xludf.DUMMYFUNCTION("""COMPUTED_VALUE"""),2145.0)</f>
        <v>2145</v>
      </c>
      <c r="D1554" s="1" t="str">
        <f>IFERROR(__xludf.DUMMYFUNCTION("""COMPUTED_VALUE"""),"Female")</f>
        <v>Female</v>
      </c>
      <c r="E1554" s="1" t="str">
        <f>IFERROR(__xludf.DUMMYFUNCTION("""COMPUTED_VALUE"""),"People who have changed the world for better")</f>
        <v>People who have changed the world for better</v>
      </c>
      <c r="F1554" s="1" t="str">
        <f>IFERROR(__xludf.DUMMYFUNCTION("""COMPUTED_VALUE"""),"No, But if someone could bare the cost I will")</f>
        <v>No, But if someone could bare the cost I will</v>
      </c>
      <c r="G1554" s="1" t="str">
        <f>IFERROR(__xludf.DUMMYFUNCTION("""COMPUTED_VALUE"""),"This will be hard to do, but if it is the right company I would try")</f>
        <v>This will be hard to do, but if it is the right company I would try</v>
      </c>
      <c r="H1554" s="1" t="str">
        <f>IFERROR(__xludf.DUMMYFUNCTION("""COMPUTED_VALUE"""),"No")</f>
        <v>No</v>
      </c>
      <c r="I1554" s="1" t="str">
        <f>IFERROR(__xludf.DUMMYFUNCTION("""COMPUTED_VALUE"""),"Will NOT work for them")</f>
        <v>Will NOT work for them</v>
      </c>
      <c r="J1554" s="1">
        <f>IFERROR(__xludf.DUMMYFUNCTION("""COMPUTED_VALUE"""),1.0)</f>
        <v>1</v>
      </c>
      <c r="K1554" s="1" t="str">
        <f>IFERROR(__xludf.DUMMYFUNCTION("""COMPUTED_VALUE"""),"Fully Remote with Options to travel as and when needed")</f>
        <v>Fully Remote with Options to travel as and when needed</v>
      </c>
      <c r="L1554" s="1" t="str">
        <f>IFERROR(__xludf.DUMMYFUNCTION("""COMPUTED_VALUE"""),"Employer who rewards learning and enables that environment")</f>
        <v>Employer who rewards learning and enables that environment</v>
      </c>
      <c r="M15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54" s="1" t="str">
        <f>IFERROR(__xludf.DUMMYFUNCTION("""COMPUTED_VALUE"""),"Business Operations in any organization, Build and develop a Team, Design and Develop amazing software, Work as a freelancer and do my thing my way")</f>
        <v>Business Operations in any organization, Build and develop a Team, Design and Develop amazing software, Work as a freelancer and do my thing my way</v>
      </c>
      <c r="O1554" s="1" t="str">
        <f>IFERROR(__xludf.DUMMYFUNCTION("""COMPUTED_VALUE"""),"Manager who explains what is expected, sets a goal and helps achieve it")</f>
        <v>Manager who explains what is expected, sets a goal and helps achieve it</v>
      </c>
      <c r="P1554" s="1" t="str">
        <f>IFERROR(__xludf.DUMMYFUNCTION("""COMPUTED_VALUE"""),"Work with 5 to 6 people in my team")</f>
        <v>Work with 5 to 6 people in my team</v>
      </c>
      <c r="Q1554" s="1" t="str">
        <f>IFERROR(__xludf.DUMMYFUNCTION("""COMPUTED_VALUE"""),"No")</f>
        <v>No</v>
      </c>
      <c r="R1554" s="1" t="str">
        <f>IFERROR(__xludf.DUMMYFUNCTION("""COMPUTED_VALUE"""),"No way")</f>
        <v>No way</v>
      </c>
      <c r="S1554" s="1"/>
    </row>
    <row r="1555">
      <c r="A1555" s="2">
        <f>IFERROR(__xludf.DUMMYFUNCTION("""COMPUTED_VALUE"""),45045.83933202546)</f>
        <v>45045.83933</v>
      </c>
      <c r="B1555" s="1" t="str">
        <f>IFERROR(__xludf.DUMMYFUNCTION("""COMPUTED_VALUE"""),"India")</f>
        <v>India</v>
      </c>
      <c r="C1555" s="1">
        <f>IFERROR(__xludf.DUMMYFUNCTION("""COMPUTED_VALUE"""),600004.0)</f>
        <v>600004</v>
      </c>
      <c r="D1555" s="1" t="str">
        <f>IFERROR(__xludf.DUMMYFUNCTION("""COMPUTED_VALUE"""),"Female")</f>
        <v>Female</v>
      </c>
      <c r="E1555" s="1" t="str">
        <f>IFERROR(__xludf.DUMMYFUNCTION("""COMPUTED_VALUE"""),"My Parents")</f>
        <v>My Parents</v>
      </c>
      <c r="F1555" s="1" t="str">
        <f>IFERROR(__xludf.DUMMYFUNCTION("""COMPUTED_VALUE"""),"No I would not be pursuing Higher Education outside of India")</f>
        <v>No I would not be pursuing Higher Education outside of India</v>
      </c>
      <c r="G1555" s="1" t="str">
        <f>IFERROR(__xludf.DUMMYFUNCTION("""COMPUTED_VALUE"""),"This will be hard to do, but if it is the right company I would try")</f>
        <v>This will be hard to do, but if it is the right company I would try</v>
      </c>
      <c r="H1555" s="1" t="str">
        <f>IFERROR(__xludf.DUMMYFUNCTION("""COMPUTED_VALUE"""),"No")</f>
        <v>No</v>
      </c>
      <c r="I1555" s="1" t="str">
        <f>IFERROR(__xludf.DUMMYFUNCTION("""COMPUTED_VALUE"""),"Will NOT work for them")</f>
        <v>Will NOT work for them</v>
      </c>
      <c r="J1555" s="1">
        <f>IFERROR(__xludf.DUMMYFUNCTION("""COMPUTED_VALUE"""),1.0)</f>
        <v>1</v>
      </c>
      <c r="K1555" s="1" t="str">
        <f>IFERROR(__xludf.DUMMYFUNCTION("""COMPUTED_VALUE"""),"Every Day Office Environment")</f>
        <v>Every Day Office Environment</v>
      </c>
      <c r="L1555" s="1" t="str">
        <f>IFERROR(__xludf.DUMMYFUNCTION("""COMPUTED_VALUE"""),"Employer who rewards learning and enables that environment")</f>
        <v>Employer who rewards learning and enables that environment</v>
      </c>
      <c r="M1555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55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555" s="1" t="str">
        <f>IFERROR(__xludf.DUMMYFUNCTION("""COMPUTED_VALUE"""),"Manager who sets targets and expects me to achieve it")</f>
        <v>Manager who sets targets and expects me to achieve it</v>
      </c>
      <c r="P1555" s="1" t="str">
        <f>IFERROR(__xludf.DUMMYFUNCTION("""COMPUTED_VALUE"""),"Work with more than 10 people in my team")</f>
        <v>Work with more than 10 people in my team</v>
      </c>
      <c r="Q1555" s="1" t="str">
        <f>IFERROR(__xludf.DUMMYFUNCTION("""COMPUTED_VALUE"""),"Yes, I Understand this is gonna happen everywhere")</f>
        <v>Yes, I Understand this is gonna happen everywhere</v>
      </c>
      <c r="R1555" s="1" t="str">
        <f>IFERROR(__xludf.DUMMYFUNCTION("""COMPUTED_VALUE"""),"This will be hard to do, but if it is the right company I would try")</f>
        <v>This will be hard to do, but if it is the right company I would try</v>
      </c>
      <c r="S1555" s="1"/>
    </row>
    <row r="1556">
      <c r="A1556" s="2">
        <f>IFERROR(__xludf.DUMMYFUNCTION("""COMPUTED_VALUE"""),45045.84020471065)</f>
        <v>45045.8402</v>
      </c>
      <c r="B1556" s="1" t="str">
        <f>IFERROR(__xludf.DUMMYFUNCTION("""COMPUTED_VALUE"""),"Canada")</f>
        <v>Canada</v>
      </c>
      <c r="C1556" s="1" t="str">
        <f>IFERROR(__xludf.DUMMYFUNCTION("""COMPUTED_VALUE"""),"V5Z3G7")</f>
        <v>V5Z3G7</v>
      </c>
      <c r="D1556" s="1" t="str">
        <f>IFERROR(__xludf.DUMMYFUNCTION("""COMPUTED_VALUE"""),"Male")</f>
        <v>Male</v>
      </c>
      <c r="E1556" s="1" t="str">
        <f>IFERROR(__xludf.DUMMYFUNCTION("""COMPUTED_VALUE"""),"People from my circle, but not family members")</f>
        <v>People from my circle, but not family members</v>
      </c>
      <c r="F1556" s="1" t="str">
        <f>IFERROR(__xludf.DUMMYFUNCTION("""COMPUTED_VALUE"""),"Yes, I will earn and do that")</f>
        <v>Yes, I will earn and do that</v>
      </c>
      <c r="G1556" s="1" t="str">
        <f>IFERROR(__xludf.DUMMYFUNCTION("""COMPUTED_VALUE"""),"Will work for 3 years or more")</f>
        <v>Will work for 3 years or more</v>
      </c>
      <c r="H1556" s="1" t="str">
        <f>IFERROR(__xludf.DUMMYFUNCTION("""COMPUTED_VALUE"""),"No")</f>
        <v>No</v>
      </c>
      <c r="I1556" s="1" t="str">
        <f>IFERROR(__xludf.DUMMYFUNCTION("""COMPUTED_VALUE"""),"Will NOT work for them")</f>
        <v>Will NOT work for them</v>
      </c>
      <c r="J1556" s="1">
        <f>IFERROR(__xludf.DUMMYFUNCTION("""COMPUTED_VALUE"""),6.0)</f>
        <v>6</v>
      </c>
      <c r="K1556" s="1" t="str">
        <f>IFERROR(__xludf.DUMMYFUNCTION("""COMPUTED_VALUE"""),"Every Day Office Environment")</f>
        <v>Every Day Office Environment</v>
      </c>
      <c r="L1556" s="1" t="str">
        <f>IFERROR(__xludf.DUMMYFUNCTION("""COMPUTED_VALUE"""),"Employer who appreciates learning and enables that environment")</f>
        <v>Employer who appreciates learning and enables that environment</v>
      </c>
      <c r="M1556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556" s="1" t="str">
        <f>IFERROR(__xludf.DUMMYFUNCTION("""COMPUTED_VALUE"""),"Design and Creative strategy in any company, Build and develop a Team, Work as a freelancer and do my thing my way, I Want to sell things/Sales")</f>
        <v>Design and Creative strategy in any company, Build and develop a Team, Work as a freelancer and do my thing my way, I Want to sell things/Sales</v>
      </c>
      <c r="O1556" s="1" t="str">
        <f>IFERROR(__xludf.DUMMYFUNCTION("""COMPUTED_VALUE"""),"Manager who clearly describes what she/he needs")</f>
        <v>Manager who clearly describes what she/he needs</v>
      </c>
      <c r="P1556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556" s="1" t="str">
        <f>IFERROR(__xludf.DUMMYFUNCTION("""COMPUTED_VALUE"""),"Yes, I Understand this is gonna happen everywhere")</f>
        <v>Yes, I Understand this is gonna happen everywhere</v>
      </c>
      <c r="R1556" s="1" t="str">
        <f>IFERROR(__xludf.DUMMYFUNCTION("""COMPUTED_VALUE"""),"This will be hard to do, but if it is the right company I would try")</f>
        <v>This will be hard to do, but if it is the right company I would try</v>
      </c>
      <c r="S1556" s="1"/>
    </row>
    <row r="1557">
      <c r="A1557" s="2">
        <f>IFERROR(__xludf.DUMMYFUNCTION("""COMPUTED_VALUE"""),45045.84199223379)</f>
        <v>45045.84199</v>
      </c>
      <c r="B1557" s="1" t="str">
        <f>IFERROR(__xludf.DUMMYFUNCTION("""COMPUTED_VALUE"""),"India")</f>
        <v>India</v>
      </c>
      <c r="C1557" s="1">
        <f>IFERROR(__xludf.DUMMYFUNCTION("""COMPUTED_VALUE"""),110076.0)</f>
        <v>110076</v>
      </c>
      <c r="D1557" s="1" t="str">
        <f>IFERROR(__xludf.DUMMYFUNCTION("""COMPUTED_VALUE"""),"Female")</f>
        <v>Female</v>
      </c>
      <c r="E1557" s="1" t="str">
        <f>IFERROR(__xludf.DUMMYFUNCTION("""COMPUTED_VALUE"""),"People from my circle, but not family members")</f>
        <v>People from my circle, but not family members</v>
      </c>
      <c r="F1557" s="1" t="str">
        <f>IFERROR(__xludf.DUMMYFUNCTION("""COMPUTED_VALUE"""),"Yes, I will earn and do that")</f>
        <v>Yes, I will earn and do that</v>
      </c>
      <c r="G1557" s="1" t="str">
        <f>IFERROR(__xludf.DUMMYFUNCTION("""COMPUTED_VALUE"""),"Will work for 3 years or more")</f>
        <v>Will work for 3 years or more</v>
      </c>
      <c r="H1557" s="1" t="str">
        <f>IFERROR(__xludf.DUMMYFUNCTION("""COMPUTED_VALUE"""),"No")</f>
        <v>No</v>
      </c>
      <c r="I1557" s="1" t="str">
        <f>IFERROR(__xludf.DUMMYFUNCTION("""COMPUTED_VALUE"""),"Will NOT work for them")</f>
        <v>Will NOT work for them</v>
      </c>
      <c r="J1557" s="1">
        <f>IFERROR(__xludf.DUMMYFUNCTION("""COMPUTED_VALUE"""),3.0)</f>
        <v>3</v>
      </c>
      <c r="K1557" s="1" t="str">
        <f>IFERROR(__xludf.DUMMYFUNCTION("""COMPUTED_VALUE"""),"Hybrid Working Environment with more than 15 days a month at office")</f>
        <v>Hybrid Working Environment with more than 15 days a month at office</v>
      </c>
      <c r="L1557" s="1" t="str">
        <f>IFERROR(__xludf.DUMMYFUNCTION("""COMPUTED_VALUE"""),"Employer who rewards learning and enables that environment")</f>
        <v>Employer who rewards learning and enables that environment</v>
      </c>
      <c r="M155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557" s="1" t="str">
        <f>IFERROR(__xludf.DUMMYFUNCTION("""COMPUTED_VALUE"""),"Business Operations in any organization, Manage and drive End-to-End Projects or Products, Look deeply into Data and generate insights, Become a content Creator in some platform")</f>
        <v>Business Operations in any organization, Manage and drive End-to-End Projects or Products, Look deeply into Data and generate insights, Become a content Creator in some platform</v>
      </c>
      <c r="O1557" s="1" t="str">
        <f>IFERROR(__xludf.DUMMYFUNCTION("""COMPUTED_VALUE"""),"Manager who explains what is expected, sets a goal and helps achieve it")</f>
        <v>Manager who explains what is expected, sets a goal and helps achieve it</v>
      </c>
      <c r="P1557" s="1" t="str">
        <f>IFERROR(__xludf.DUMMYFUNCTION("""COMPUTED_VALUE"""),"Work with 5 to 6 people in my team")</f>
        <v>Work with 5 to 6 people in my team</v>
      </c>
      <c r="Q1557" s="1" t="str">
        <f>IFERROR(__xludf.DUMMYFUNCTION("""COMPUTED_VALUE"""),"Yes")</f>
        <v>Yes</v>
      </c>
      <c r="R1557" s="1" t="str">
        <f>IFERROR(__xludf.DUMMYFUNCTION("""COMPUTED_VALUE"""),"Will work for 7 years or more")</f>
        <v>Will work for 7 years or more</v>
      </c>
      <c r="S1557" s="1"/>
    </row>
    <row r="1558">
      <c r="A1558" s="2">
        <f>IFERROR(__xludf.DUMMYFUNCTION("""COMPUTED_VALUE"""),45045.84205908565)</f>
        <v>45045.84206</v>
      </c>
      <c r="B1558" s="1" t="str">
        <f>IFERROR(__xludf.DUMMYFUNCTION("""COMPUTED_VALUE"""),"India")</f>
        <v>India</v>
      </c>
      <c r="C1558" s="1">
        <f>IFERROR(__xludf.DUMMYFUNCTION("""COMPUTED_VALUE"""),500003.0)</f>
        <v>500003</v>
      </c>
      <c r="D1558" s="1" t="str">
        <f>IFERROR(__xludf.DUMMYFUNCTION("""COMPUTED_VALUE"""),"Female")</f>
        <v>Female</v>
      </c>
      <c r="E1558" s="1" t="str">
        <f>IFERROR(__xludf.DUMMYFUNCTION("""COMPUTED_VALUE"""),"People from my circle, but not family members")</f>
        <v>People from my circle, but not family members</v>
      </c>
      <c r="F1558" s="1" t="str">
        <f>IFERROR(__xludf.DUMMYFUNCTION("""COMPUTED_VALUE"""),"No I would not be pursuing Higher Education outside of India")</f>
        <v>No I would not be pursuing Higher Education outside of India</v>
      </c>
      <c r="G1558" s="1" t="str">
        <f>IFERROR(__xludf.DUMMYFUNCTION("""COMPUTED_VALUE"""),"No way")</f>
        <v>No way</v>
      </c>
      <c r="H1558" s="1" t="str">
        <f>IFERROR(__xludf.DUMMYFUNCTION("""COMPUTED_VALUE"""),"No")</f>
        <v>No</v>
      </c>
      <c r="I1558" s="1" t="str">
        <f>IFERROR(__xludf.DUMMYFUNCTION("""COMPUTED_VALUE"""),"Will work for them")</f>
        <v>Will work for them</v>
      </c>
      <c r="J1558" s="1">
        <f>IFERROR(__xludf.DUMMYFUNCTION("""COMPUTED_VALUE"""),7.0)</f>
        <v>7</v>
      </c>
      <c r="K1558" s="1" t="str">
        <f>IFERROR(__xludf.DUMMYFUNCTION("""COMPUTED_VALUE"""),"Fully Remote with Options to travel as and when needed")</f>
        <v>Fully Remote with Options to travel as and when needed</v>
      </c>
      <c r="L15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5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58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558" s="1" t="str">
        <f>IFERROR(__xludf.DUMMYFUNCTION("""COMPUTED_VALUE"""),"Manager who clearly describes what she/he needs")</f>
        <v>Manager who clearly describes what she/he needs</v>
      </c>
      <c r="P1558" s="1" t="str">
        <f>IFERROR(__xludf.DUMMYFUNCTION("""COMPUTED_VALUE"""),"Work with 2 to 3 people in my team")</f>
        <v>Work with 2 to 3 people in my team</v>
      </c>
      <c r="Q1558" s="1" t="str">
        <f>IFERROR(__xludf.DUMMYFUNCTION("""COMPUTED_VALUE"""),"No")</f>
        <v>No</v>
      </c>
      <c r="R1558" s="1" t="str">
        <f>IFERROR(__xludf.DUMMYFUNCTION("""COMPUTED_VALUE"""),"No way")</f>
        <v>No way</v>
      </c>
      <c r="S1558" s="1"/>
    </row>
    <row r="1559">
      <c r="A1559" s="2">
        <f>IFERROR(__xludf.DUMMYFUNCTION("""COMPUTED_VALUE"""),45045.84253364583)</f>
        <v>45045.84253</v>
      </c>
      <c r="B1559" s="1" t="str">
        <f>IFERROR(__xludf.DUMMYFUNCTION("""COMPUTED_VALUE"""),"India")</f>
        <v>India</v>
      </c>
      <c r="C1559" s="1">
        <f>IFERROR(__xludf.DUMMYFUNCTION("""COMPUTED_VALUE"""),160062.0)</f>
        <v>160062</v>
      </c>
      <c r="D1559" s="1" t="str">
        <f>IFERROR(__xludf.DUMMYFUNCTION("""COMPUTED_VALUE"""),"Male")</f>
        <v>Male</v>
      </c>
      <c r="E1559" s="1" t="str">
        <f>IFERROR(__xludf.DUMMYFUNCTION("""COMPUTED_VALUE"""),"My Parents")</f>
        <v>My Parents</v>
      </c>
      <c r="F1559" s="1" t="str">
        <f>IFERROR(__xludf.DUMMYFUNCTION("""COMPUTED_VALUE"""),"No, But if someone could bare the cost I will")</f>
        <v>No, But if someone could bare the cost I will</v>
      </c>
      <c r="G1559" s="1" t="str">
        <f>IFERROR(__xludf.DUMMYFUNCTION("""COMPUTED_VALUE"""),"This will be hard to do, but if it is the right company I would try")</f>
        <v>This will be hard to do, but if it is the right company I would try</v>
      </c>
      <c r="H1559" s="1" t="str">
        <f>IFERROR(__xludf.DUMMYFUNCTION("""COMPUTED_VALUE"""),"No")</f>
        <v>No</v>
      </c>
      <c r="I1559" s="1" t="str">
        <f>IFERROR(__xludf.DUMMYFUNCTION("""COMPUTED_VALUE"""),"Will NOT work for them")</f>
        <v>Will NOT work for them</v>
      </c>
      <c r="J1559" s="1">
        <f>IFERROR(__xludf.DUMMYFUNCTION("""COMPUTED_VALUE"""),4.0)</f>
        <v>4</v>
      </c>
      <c r="K1559" s="1" t="str">
        <f>IFERROR(__xludf.DUMMYFUNCTION("""COMPUTED_VALUE"""),"Hybrid Working Environment with more than 15 days a month at office")</f>
        <v>Hybrid Working Environment with more than 15 days a month at office</v>
      </c>
      <c r="L15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5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59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1559" s="1" t="str">
        <f>IFERROR(__xludf.DUMMYFUNCTION("""COMPUTED_VALUE"""),"Manager who explains what is expected, sets a goal and helps achieve it")</f>
        <v>Manager who explains what is expected, sets a goal and helps achieve it</v>
      </c>
      <c r="P1559" s="1" t="str">
        <f>IFERROR(__xludf.DUMMYFUNCTION("""COMPUTED_VALUE"""),"Work with 5 to 6 people in my team")</f>
        <v>Work with 5 to 6 people in my team</v>
      </c>
      <c r="Q1559" s="1" t="str">
        <f>IFERROR(__xludf.DUMMYFUNCTION("""COMPUTED_VALUE"""),"I have NO other choice")</f>
        <v>I have NO other choice</v>
      </c>
      <c r="R1559" s="1" t="str">
        <f>IFERROR(__xludf.DUMMYFUNCTION("""COMPUTED_VALUE"""),"This will be hard to do, but if it is the right company I would try")</f>
        <v>This will be hard to do, but if it is the right company I would try</v>
      </c>
      <c r="S1559" s="1"/>
    </row>
    <row r="1560">
      <c r="A1560" s="2">
        <f>IFERROR(__xludf.DUMMYFUNCTION("""COMPUTED_VALUE"""),45045.84255770833)</f>
        <v>45045.84256</v>
      </c>
      <c r="B1560" s="1" t="str">
        <f>IFERROR(__xludf.DUMMYFUNCTION("""COMPUTED_VALUE"""),"India")</f>
        <v>India</v>
      </c>
      <c r="C1560" s="1">
        <f>IFERROR(__xludf.DUMMYFUNCTION("""COMPUTED_VALUE"""),505001.0)</f>
        <v>505001</v>
      </c>
      <c r="D1560" s="1" t="str">
        <f>IFERROR(__xludf.DUMMYFUNCTION("""COMPUTED_VALUE"""),"Female")</f>
        <v>Female</v>
      </c>
      <c r="E1560" s="1" t="str">
        <f>IFERROR(__xludf.DUMMYFUNCTION("""COMPUTED_VALUE"""),"People who have changed the world for better")</f>
        <v>People who have changed the world for better</v>
      </c>
      <c r="F1560" s="1" t="str">
        <f>IFERROR(__xludf.DUMMYFUNCTION("""COMPUTED_VALUE"""),"Yes, I will earn and do that")</f>
        <v>Yes, I will earn and do that</v>
      </c>
      <c r="G1560" s="1" t="str">
        <f>IFERROR(__xludf.DUMMYFUNCTION("""COMPUTED_VALUE"""),"This will be hard to do, but if it is the right company I would try")</f>
        <v>This will be hard to do, but if it is the right company I would try</v>
      </c>
      <c r="H1560" s="1" t="str">
        <f>IFERROR(__xludf.DUMMYFUNCTION("""COMPUTED_VALUE"""),"No")</f>
        <v>No</v>
      </c>
      <c r="I1560" s="1" t="str">
        <f>IFERROR(__xludf.DUMMYFUNCTION("""COMPUTED_VALUE"""),"Will NOT work for them")</f>
        <v>Will NOT work for them</v>
      </c>
      <c r="J1560" s="1">
        <f>IFERROR(__xludf.DUMMYFUNCTION("""COMPUTED_VALUE"""),7.0)</f>
        <v>7</v>
      </c>
      <c r="K1560" s="1" t="str">
        <f>IFERROR(__xludf.DUMMYFUNCTION("""COMPUTED_VALUE"""),"Hybrid Working Environment with less than 3 days a month at office")</f>
        <v>Hybrid Working Environment with less than 3 days a month at office</v>
      </c>
      <c r="L15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60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560" s="1" t="str">
        <f>IFERROR(__xludf.DUMMYFUNCTION("""COMPUTED_VALUE"""),"Manager who sets goal and helps me achieve it")</f>
        <v>Manager who sets goal and helps me achieve it</v>
      </c>
      <c r="P1560" s="1" t="str">
        <f>IFERROR(__xludf.DUMMYFUNCTION("""COMPUTED_VALUE"""),"Work with 7 to 10 or more people in my team")</f>
        <v>Work with 7 to 10 or more people in my team</v>
      </c>
      <c r="Q1560" s="1" t="str">
        <f>IFERROR(__xludf.DUMMYFUNCTION("""COMPUTED_VALUE"""),"No")</f>
        <v>No</v>
      </c>
      <c r="R1560" s="1" t="str">
        <f>IFERROR(__xludf.DUMMYFUNCTION("""COMPUTED_VALUE"""),"This will be hard to do, but if it is the right company I would try")</f>
        <v>This will be hard to do, but if it is the right company I would try</v>
      </c>
      <c r="S1560" s="1"/>
    </row>
    <row r="1561">
      <c r="A1561" s="2">
        <f>IFERROR(__xludf.DUMMYFUNCTION("""COMPUTED_VALUE"""),45045.84345141204)</f>
        <v>45045.84345</v>
      </c>
      <c r="B1561" s="1" t="str">
        <f>IFERROR(__xludf.DUMMYFUNCTION("""COMPUTED_VALUE"""),"India")</f>
        <v>India</v>
      </c>
      <c r="C1561" s="1">
        <f>IFERROR(__xludf.DUMMYFUNCTION("""COMPUTED_VALUE"""),160062.0)</f>
        <v>160062</v>
      </c>
      <c r="D1561" s="1" t="str">
        <f>IFERROR(__xludf.DUMMYFUNCTION("""COMPUTED_VALUE"""),"Male")</f>
        <v>Male</v>
      </c>
      <c r="E1561" s="1" t="str">
        <f>IFERROR(__xludf.DUMMYFUNCTION("""COMPUTED_VALUE"""),"Social Media like LinkedIn")</f>
        <v>Social Media like LinkedIn</v>
      </c>
      <c r="F1561" s="1" t="str">
        <f>IFERROR(__xludf.DUMMYFUNCTION("""COMPUTED_VALUE"""),"No, But if someone could bare the cost I will")</f>
        <v>No, But if someone could bare the cost I will</v>
      </c>
      <c r="G1561" s="1" t="str">
        <f>IFERROR(__xludf.DUMMYFUNCTION("""COMPUTED_VALUE"""),"This will be hard to do, but if it is the right company I would try")</f>
        <v>This will be hard to do, but if it is the right company I would try</v>
      </c>
      <c r="H1561" s="1" t="str">
        <f>IFERROR(__xludf.DUMMYFUNCTION("""COMPUTED_VALUE"""),"No")</f>
        <v>No</v>
      </c>
      <c r="I1561" s="1" t="str">
        <f>IFERROR(__xludf.DUMMYFUNCTION("""COMPUTED_VALUE"""),"Will NOT work for them")</f>
        <v>Will NOT work for them</v>
      </c>
      <c r="J1561" s="1">
        <f>IFERROR(__xludf.DUMMYFUNCTION("""COMPUTED_VALUE"""),1.0)</f>
        <v>1</v>
      </c>
      <c r="K1561" s="1" t="str">
        <f>IFERROR(__xludf.DUMMYFUNCTION("""COMPUTED_VALUE"""),"Fully Remote with Options to travel as and when needed")</f>
        <v>Fully Remote with Options to travel as and when needed</v>
      </c>
      <c r="L15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61" s="1" t="str">
        <f>IFERROR(__xludf.DUMMYFUNCTION("""COMPUTED_VALUE"""),"Work as a freelancer and do my thing my way, Entrepreneur or Start Up, I Want to sell things/Sales, An Artificial Intelligence Specialist / Talking to Robots")</f>
        <v>Work as a freelancer and do my thing my way, Entrepreneur or Start Up, I Want to sell things/Sales, An Artificial Intelligence Specialist / Talking to Robots</v>
      </c>
      <c r="O1561" s="1" t="str">
        <f>IFERROR(__xludf.DUMMYFUNCTION("""COMPUTED_VALUE"""),"Manager who explains what is expected, sets a goal and helps achieve it")</f>
        <v>Manager who explains what is expected, sets a goal and helps achieve it</v>
      </c>
      <c r="P1561" s="1" t="str">
        <f>IFERROR(__xludf.DUMMYFUNCTION("""COMPUTED_VALUE"""),"Work with 2 to 3 people in my team")</f>
        <v>Work with 2 to 3 people in my team</v>
      </c>
      <c r="Q1561" s="1" t="str">
        <f>IFERROR(__xludf.DUMMYFUNCTION("""COMPUTED_VALUE"""),"No")</f>
        <v>No</v>
      </c>
      <c r="R1561" s="1" t="str">
        <f>IFERROR(__xludf.DUMMYFUNCTION("""COMPUTED_VALUE"""),"Will work for 7 years or more")</f>
        <v>Will work for 7 years or more</v>
      </c>
      <c r="S1561" s="1"/>
    </row>
    <row r="1562">
      <c r="A1562" s="2">
        <f>IFERROR(__xludf.DUMMYFUNCTION("""COMPUTED_VALUE"""),45045.846837731486)</f>
        <v>45045.84684</v>
      </c>
      <c r="B1562" s="1" t="str">
        <f>IFERROR(__xludf.DUMMYFUNCTION("""COMPUTED_VALUE"""),"India")</f>
        <v>India</v>
      </c>
      <c r="C1562" s="1">
        <f>IFERROR(__xludf.DUMMYFUNCTION("""COMPUTED_VALUE"""),533262.0)</f>
        <v>533262</v>
      </c>
      <c r="D1562" s="1" t="str">
        <f>IFERROR(__xludf.DUMMYFUNCTION("""COMPUTED_VALUE"""),"Male")</f>
        <v>Male</v>
      </c>
      <c r="E1562" s="1" t="str">
        <f>IFERROR(__xludf.DUMMYFUNCTION("""COMPUTED_VALUE"""),"People from my circle, but not family members")</f>
        <v>People from my circle, but not family members</v>
      </c>
      <c r="F1562" s="1" t="str">
        <f>IFERROR(__xludf.DUMMYFUNCTION("""COMPUTED_VALUE"""),"No I would not be pursuing Higher Education outside of India")</f>
        <v>No I would not be pursuing Higher Education outside of India</v>
      </c>
      <c r="G1562" s="1" t="str">
        <f>IFERROR(__xludf.DUMMYFUNCTION("""COMPUTED_VALUE"""),"This will be hard to do, but if it is the right company I would try")</f>
        <v>This will be hard to do, but if it is the right company I would try</v>
      </c>
      <c r="H1562" s="1" t="str">
        <f>IFERROR(__xludf.DUMMYFUNCTION("""COMPUTED_VALUE"""),"Yes")</f>
        <v>Yes</v>
      </c>
      <c r="I1562" s="1" t="str">
        <f>IFERROR(__xludf.DUMMYFUNCTION("""COMPUTED_VALUE"""),"Will work for them")</f>
        <v>Will work for them</v>
      </c>
      <c r="J1562" s="1">
        <f>IFERROR(__xludf.DUMMYFUNCTION("""COMPUTED_VALUE"""),4.0)</f>
        <v>4</v>
      </c>
      <c r="K1562" s="1" t="str">
        <f>IFERROR(__xludf.DUMMYFUNCTION("""COMPUTED_VALUE"""),"Hybrid Working Environment with less than 3 days a month at office")</f>
        <v>Hybrid Working Environment with less than 3 days a month at office</v>
      </c>
      <c r="L1562" s="1" t="str">
        <f>IFERROR(__xludf.DUMMYFUNCTION("""COMPUTED_VALUE"""),"Employer who appreciates learning and enables that environment")</f>
        <v>Employer who appreciates learning and enables that environment</v>
      </c>
      <c r="M156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62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1562" s="1" t="str">
        <f>IFERROR(__xludf.DUMMYFUNCTION("""COMPUTED_VALUE"""),"Manager who explains what is expected, sets a goal and helps achieve it")</f>
        <v>Manager who explains what is expected, sets a goal and helps achieve it</v>
      </c>
      <c r="P1562" s="1" t="str">
        <f>IFERROR(__xludf.DUMMYFUNCTION("""COMPUTED_VALUE"""),"Work with 7 to 10 or more people in my team")</f>
        <v>Work with 7 to 10 or more people in my team</v>
      </c>
      <c r="Q1562" s="1" t="str">
        <f>IFERROR(__xludf.DUMMYFUNCTION("""COMPUTED_VALUE"""),"No")</f>
        <v>No</v>
      </c>
      <c r="R1562" s="1" t="str">
        <f>IFERROR(__xludf.DUMMYFUNCTION("""COMPUTED_VALUE"""),"This will be hard to do, but if it is the right company I would try")</f>
        <v>This will be hard to do, but if it is the right company I would try</v>
      </c>
      <c r="S1562" s="1"/>
    </row>
    <row r="1563">
      <c r="A1563" s="2">
        <f>IFERROR(__xludf.DUMMYFUNCTION("""COMPUTED_VALUE"""),45045.84861199074)</f>
        <v>45045.84861</v>
      </c>
      <c r="B1563" s="1" t="str">
        <f>IFERROR(__xludf.DUMMYFUNCTION("""COMPUTED_VALUE"""),"India")</f>
        <v>India</v>
      </c>
      <c r="C1563" s="1">
        <f>IFERROR(__xludf.DUMMYFUNCTION("""COMPUTED_VALUE"""),505001.0)</f>
        <v>505001</v>
      </c>
      <c r="D1563" s="1" t="str">
        <f>IFERROR(__xludf.DUMMYFUNCTION("""COMPUTED_VALUE"""),"Male")</f>
        <v>Male</v>
      </c>
      <c r="E1563" s="1" t="str">
        <f>IFERROR(__xludf.DUMMYFUNCTION("""COMPUTED_VALUE"""),"My Parents")</f>
        <v>My Parents</v>
      </c>
      <c r="F1563" s="1" t="str">
        <f>IFERROR(__xludf.DUMMYFUNCTION("""COMPUTED_VALUE"""),"No, But if someone could bare the cost I will")</f>
        <v>No, But if someone could bare the cost I will</v>
      </c>
      <c r="G1563" s="1" t="str">
        <f>IFERROR(__xludf.DUMMYFUNCTION("""COMPUTED_VALUE"""),"This will be hard to do, but if it is the right company I would try")</f>
        <v>This will be hard to do, but if it is the right company I would try</v>
      </c>
      <c r="H1563" s="1" t="str">
        <f>IFERROR(__xludf.DUMMYFUNCTION("""COMPUTED_VALUE"""),"No")</f>
        <v>No</v>
      </c>
      <c r="I1563" s="1" t="str">
        <f>IFERROR(__xludf.DUMMYFUNCTION("""COMPUTED_VALUE"""),"Will NOT work for them")</f>
        <v>Will NOT work for them</v>
      </c>
      <c r="J1563" s="1">
        <f>IFERROR(__xludf.DUMMYFUNCTION("""COMPUTED_VALUE"""),5.0)</f>
        <v>5</v>
      </c>
      <c r="K1563" s="1" t="str">
        <f>IFERROR(__xludf.DUMMYFUNCTION("""COMPUTED_VALUE"""),"Every Day Office Environment")</f>
        <v>Every Day Office Environment</v>
      </c>
      <c r="L15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63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563" s="1" t="str">
        <f>IFERROR(__xludf.DUMMYFUNCTION("""COMPUTED_VALUE"""),"Manager who explains what is expected, sets a goal and helps achieve it")</f>
        <v>Manager who explains what is expected, sets a goal and helps achieve it</v>
      </c>
      <c r="P1563" s="1" t="str">
        <f>IFERROR(__xludf.DUMMYFUNCTION("""COMPUTED_VALUE"""),"Work with 5 to 6 people in my team")</f>
        <v>Work with 5 to 6 people in my team</v>
      </c>
      <c r="Q1563" s="1" t="str">
        <f>IFERROR(__xludf.DUMMYFUNCTION("""COMPUTED_VALUE"""),"Yes, I Understand this is gonna happen everywhere")</f>
        <v>Yes, I Understand this is gonna happen everywhere</v>
      </c>
      <c r="R1563" s="1" t="str">
        <f>IFERROR(__xludf.DUMMYFUNCTION("""COMPUTED_VALUE"""),"This will be hard to do, but if it is the right company I would try")</f>
        <v>This will be hard to do, but if it is the right company I would try</v>
      </c>
      <c r="S1563" s="1"/>
    </row>
    <row r="1564">
      <c r="A1564" s="2">
        <f>IFERROR(__xludf.DUMMYFUNCTION("""COMPUTED_VALUE"""),45045.84887905093)</f>
        <v>45045.84888</v>
      </c>
      <c r="B1564" s="1" t="str">
        <f>IFERROR(__xludf.DUMMYFUNCTION("""COMPUTED_VALUE"""),"India")</f>
        <v>India</v>
      </c>
      <c r="C1564" s="1">
        <f>IFERROR(__xludf.DUMMYFUNCTION("""COMPUTED_VALUE"""),533005.0)</f>
        <v>533005</v>
      </c>
      <c r="D1564" s="1" t="str">
        <f>IFERROR(__xludf.DUMMYFUNCTION("""COMPUTED_VALUE"""),"Male")</f>
        <v>Male</v>
      </c>
      <c r="E1564" s="1" t="str">
        <f>IFERROR(__xludf.DUMMYFUNCTION("""COMPUTED_VALUE"""),"My Parents")</f>
        <v>My Parents</v>
      </c>
      <c r="F1564" s="1" t="str">
        <f>IFERROR(__xludf.DUMMYFUNCTION("""COMPUTED_VALUE"""),"Yes, I will earn and do that")</f>
        <v>Yes, I will earn and do that</v>
      </c>
      <c r="G1564" s="1" t="str">
        <f>IFERROR(__xludf.DUMMYFUNCTION("""COMPUTED_VALUE"""),"This will be hard to do, but if it is the right company I would try")</f>
        <v>This will be hard to do, but if it is the right company I would try</v>
      </c>
      <c r="H1564" s="1" t="str">
        <f>IFERROR(__xludf.DUMMYFUNCTION("""COMPUTED_VALUE"""),"Yes")</f>
        <v>Yes</v>
      </c>
      <c r="I1564" s="1" t="str">
        <f>IFERROR(__xludf.DUMMYFUNCTION("""COMPUTED_VALUE"""),"Will work for them")</f>
        <v>Will work for them</v>
      </c>
      <c r="J1564" s="1">
        <f>IFERROR(__xludf.DUMMYFUNCTION("""COMPUTED_VALUE"""),2.0)</f>
        <v>2</v>
      </c>
      <c r="K1564" s="1" t="str">
        <f>IFERROR(__xludf.DUMMYFUNCTION("""COMPUTED_VALUE"""),"Fully Remote with Options to travel as and when needed")</f>
        <v>Fully Remote with Options to travel as and when needed</v>
      </c>
      <c r="L15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64" s="1" t="str">
        <f>IFERROR(__xludf.DUMMYFUNCTION("""COMPUTED_VALUE"""),"Business Operations in any organization, Design and Develop amazing software, Work in a BPO setup for some well known client, Manufacturing / Oil and Gas/ Construction / Hard Physical Work related")</f>
        <v>Business Operations in any organization, Design and Develop amazing software, Work in a BPO setup for some well known client, Manufacturing / Oil and Gas/ Construction / Hard Physical Work related</v>
      </c>
      <c r="O1564" s="1" t="str">
        <f>IFERROR(__xludf.DUMMYFUNCTION("""COMPUTED_VALUE"""),"Manager who explains what is expected, sets a goal and helps achieve it")</f>
        <v>Manager who explains what is expected, sets a goal and helps achieve it</v>
      </c>
      <c r="P1564" s="1" t="str">
        <f>IFERROR(__xludf.DUMMYFUNCTION("""COMPUTED_VALUE"""),"Work with 5 to 6 people in my team")</f>
        <v>Work with 5 to 6 people in my team</v>
      </c>
      <c r="Q1564" s="1" t="str">
        <f>IFERROR(__xludf.DUMMYFUNCTION("""COMPUTED_VALUE"""),"Yes, I Understand this is gonna happen everywhere")</f>
        <v>Yes, I Understand this is gonna happen everywhere</v>
      </c>
      <c r="R1564" s="1" t="str">
        <f>IFERROR(__xludf.DUMMYFUNCTION("""COMPUTED_VALUE"""),"This will be hard to do, but if it is the right company I would try")</f>
        <v>This will be hard to do, but if it is the right company I would try</v>
      </c>
      <c r="S1564" s="1"/>
    </row>
    <row r="1565">
      <c r="A1565" s="2">
        <f>IFERROR(__xludf.DUMMYFUNCTION("""COMPUTED_VALUE"""),45045.84919042824)</f>
        <v>45045.84919</v>
      </c>
      <c r="B1565" s="1" t="str">
        <f>IFERROR(__xludf.DUMMYFUNCTION("""COMPUTED_VALUE"""),"India")</f>
        <v>India</v>
      </c>
      <c r="C1565" s="1">
        <f>IFERROR(__xludf.DUMMYFUNCTION("""COMPUTED_VALUE"""),500026.0)</f>
        <v>500026</v>
      </c>
      <c r="D1565" s="1" t="str">
        <f>IFERROR(__xludf.DUMMYFUNCTION("""COMPUTED_VALUE"""),"Female")</f>
        <v>Female</v>
      </c>
      <c r="E1565" s="1" t="str">
        <f>IFERROR(__xludf.DUMMYFUNCTION("""COMPUTED_VALUE"""),"My Parents")</f>
        <v>My Parents</v>
      </c>
      <c r="F1565" s="1" t="str">
        <f>IFERROR(__xludf.DUMMYFUNCTION("""COMPUTED_VALUE"""),"Yes, I will earn and do that")</f>
        <v>Yes, I will earn and do that</v>
      </c>
      <c r="G1565" s="1" t="str">
        <f>IFERROR(__xludf.DUMMYFUNCTION("""COMPUTED_VALUE"""),"This will be hard to do, but if it is the right company I would try")</f>
        <v>This will be hard to do, but if it is the right company I would try</v>
      </c>
      <c r="H1565" s="1" t="str">
        <f>IFERROR(__xludf.DUMMYFUNCTION("""COMPUTED_VALUE"""),"No")</f>
        <v>No</v>
      </c>
      <c r="I1565" s="1" t="str">
        <f>IFERROR(__xludf.DUMMYFUNCTION("""COMPUTED_VALUE"""),"Will work for them")</f>
        <v>Will work for them</v>
      </c>
      <c r="J1565" s="1">
        <f>IFERROR(__xludf.DUMMYFUNCTION("""COMPUTED_VALUE"""),6.0)</f>
        <v>6</v>
      </c>
      <c r="K1565" s="1" t="str">
        <f>IFERROR(__xludf.DUMMYFUNCTION("""COMPUTED_VALUE"""),"Fully Remote with Options to travel as and when needed")</f>
        <v>Fully Remote with Options to travel as and when needed</v>
      </c>
      <c r="L1565" s="1" t="str">
        <f>IFERROR(__xludf.DUMMYFUNCTION("""COMPUTED_VALUE"""),"Employer who appreciates learning and enables that environment")</f>
        <v>Employer who appreciates learning and enables that environment</v>
      </c>
      <c r="M156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65" s="1" t="str">
        <f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1565" s="1" t="str">
        <f>IFERROR(__xludf.DUMMYFUNCTION("""COMPUTED_VALUE"""),"Manager who sets targets and expects me to achieve it")</f>
        <v>Manager who sets targets and expects me to achieve it</v>
      </c>
      <c r="P1565" s="1" t="str">
        <f>IFERROR(__xludf.DUMMYFUNCTION("""COMPUTED_VALUE"""),"Work alone, Work with 7 to 10 or more people in my team")</f>
        <v>Work alone, Work with 7 to 10 or more people in my team</v>
      </c>
      <c r="Q1565" s="1" t="str">
        <f>IFERROR(__xludf.DUMMYFUNCTION("""COMPUTED_VALUE"""),"No")</f>
        <v>No</v>
      </c>
      <c r="R1565" s="1" t="str">
        <f>IFERROR(__xludf.DUMMYFUNCTION("""COMPUTED_VALUE"""),"No way")</f>
        <v>No way</v>
      </c>
      <c r="S1565" s="1"/>
    </row>
    <row r="1566">
      <c r="A1566" s="2">
        <f>IFERROR(__xludf.DUMMYFUNCTION("""COMPUTED_VALUE"""),45045.84988439815)</f>
        <v>45045.84988</v>
      </c>
      <c r="B1566" s="1" t="str">
        <f>IFERROR(__xludf.DUMMYFUNCTION("""COMPUTED_VALUE"""),"India")</f>
        <v>India</v>
      </c>
      <c r="C1566" s="1">
        <f>IFERROR(__xludf.DUMMYFUNCTION("""COMPUTED_VALUE"""),533262.0)</f>
        <v>533262</v>
      </c>
      <c r="D1566" s="1" t="str">
        <f>IFERROR(__xludf.DUMMYFUNCTION("""COMPUTED_VALUE"""),"Female")</f>
        <v>Female</v>
      </c>
      <c r="E1566" s="1" t="str">
        <f>IFERROR(__xludf.DUMMYFUNCTION("""COMPUTED_VALUE"""),"My Parents")</f>
        <v>My Parents</v>
      </c>
      <c r="F1566" s="1" t="str">
        <f>IFERROR(__xludf.DUMMYFUNCTION("""COMPUTED_VALUE"""),"Yes, I will earn and do that")</f>
        <v>Yes, I will earn and do that</v>
      </c>
      <c r="G1566" s="1" t="str">
        <f>IFERROR(__xludf.DUMMYFUNCTION("""COMPUTED_VALUE"""),"Will work for 3 years or more")</f>
        <v>Will work for 3 years or more</v>
      </c>
      <c r="H1566" s="1" t="str">
        <f>IFERROR(__xludf.DUMMYFUNCTION("""COMPUTED_VALUE"""),"Yes")</f>
        <v>Yes</v>
      </c>
      <c r="I1566" s="1" t="str">
        <f>IFERROR(__xludf.DUMMYFUNCTION("""COMPUTED_VALUE"""),"Will work for them")</f>
        <v>Will work for them</v>
      </c>
      <c r="J1566" s="1">
        <f>IFERROR(__xludf.DUMMYFUNCTION("""COMPUTED_VALUE"""),3.0)</f>
        <v>3</v>
      </c>
      <c r="K1566" s="1" t="str">
        <f>IFERROR(__xludf.DUMMYFUNCTION("""COMPUTED_VALUE"""),"Every Day Office Environment")</f>
        <v>Every Day Office Environment</v>
      </c>
      <c r="L1566" s="1" t="str">
        <f>IFERROR(__xludf.DUMMYFUNCTION("""COMPUTED_VALUE"""),"Employer who appreciates learning and enables that environment")</f>
        <v>Employer who appreciates learning and enables that environment</v>
      </c>
      <c r="M15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66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566" s="1" t="str">
        <f>IFERROR(__xludf.DUMMYFUNCTION("""COMPUTED_VALUE"""),"Manager who clearly describes what she/he needs")</f>
        <v>Manager who clearly describes what she/he needs</v>
      </c>
      <c r="P1566" s="1" t="str">
        <f>IFERROR(__xludf.DUMMYFUNCTION("""COMPUTED_VALUE"""),"Work with 5 to 6 people in my team")</f>
        <v>Work with 5 to 6 people in my team</v>
      </c>
      <c r="Q1566" s="1" t="str">
        <f>IFERROR(__xludf.DUMMYFUNCTION("""COMPUTED_VALUE"""),"Yes, I Understand this is gonna happen everywhere")</f>
        <v>Yes, I Understand this is gonna happen everywhere</v>
      </c>
      <c r="R1566" s="1" t="str">
        <f>IFERROR(__xludf.DUMMYFUNCTION("""COMPUTED_VALUE"""),"This will be hard to do, but if it is the right company I would try")</f>
        <v>This will be hard to do, but if it is the right company I would try</v>
      </c>
      <c r="S1566" s="1"/>
    </row>
    <row r="1567">
      <c r="A1567" s="2">
        <f>IFERROR(__xludf.DUMMYFUNCTION("""COMPUTED_VALUE"""),45045.85001815972)</f>
        <v>45045.85002</v>
      </c>
      <c r="B1567" s="1" t="str">
        <f>IFERROR(__xludf.DUMMYFUNCTION("""COMPUTED_VALUE"""),"India")</f>
        <v>India</v>
      </c>
      <c r="C1567" s="1">
        <f>IFERROR(__xludf.DUMMYFUNCTION("""COMPUTED_VALUE"""),110060.0)</f>
        <v>110060</v>
      </c>
      <c r="D1567" s="1" t="str">
        <f>IFERROR(__xludf.DUMMYFUNCTION("""COMPUTED_VALUE"""),"Male")</f>
        <v>Male</v>
      </c>
      <c r="E1567" s="1" t="str">
        <f>IFERROR(__xludf.DUMMYFUNCTION("""COMPUTED_VALUE"""),"People who have changed the world for better")</f>
        <v>People who have changed the world for better</v>
      </c>
      <c r="F1567" s="1" t="str">
        <f>IFERROR(__xludf.DUMMYFUNCTION("""COMPUTED_VALUE"""),"No I would not be pursuing Higher Education outside of India")</f>
        <v>No I would not be pursuing Higher Education outside of India</v>
      </c>
      <c r="G1567" s="1" t="str">
        <f>IFERROR(__xludf.DUMMYFUNCTION("""COMPUTED_VALUE"""),"No way")</f>
        <v>No way</v>
      </c>
      <c r="H1567" s="1" t="str">
        <f>IFERROR(__xludf.DUMMYFUNCTION("""COMPUTED_VALUE"""),"No")</f>
        <v>No</v>
      </c>
      <c r="I1567" s="1" t="str">
        <f>IFERROR(__xludf.DUMMYFUNCTION("""COMPUTED_VALUE"""),"Will NOT work for them")</f>
        <v>Will NOT work for them</v>
      </c>
      <c r="J1567" s="1">
        <f>IFERROR(__xludf.DUMMYFUNCTION("""COMPUTED_VALUE"""),1.0)</f>
        <v>1</v>
      </c>
      <c r="K1567" s="1" t="str">
        <f>IFERROR(__xludf.DUMMYFUNCTION("""COMPUTED_VALUE"""),"Hybrid Working Environment with less than 3 days a month at office")</f>
        <v>Hybrid Working Environment with less than 3 days a month at office</v>
      </c>
      <c r="L1567" s="1" t="str">
        <f>IFERROR(__xludf.DUMMYFUNCTION("""COMPUTED_VALUE"""),"Employer who appreciates learning and enables that environment")</f>
        <v>Employer who appreciates learning and enables that environment</v>
      </c>
      <c r="M156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67" s="1" t="str">
        <f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1567" s="1" t="str">
        <f>IFERROR(__xludf.DUMMYFUNCTION("""COMPUTED_VALUE"""),"Manager who clearly describes what she/he needs")</f>
        <v>Manager who clearly describes what she/he needs</v>
      </c>
      <c r="P1567" s="1" t="str">
        <f>IFERROR(__xludf.DUMMYFUNCTION("""COMPUTED_VALUE"""),"Work alone")</f>
        <v>Work alone</v>
      </c>
      <c r="Q1567" s="1" t="str">
        <f>IFERROR(__xludf.DUMMYFUNCTION("""COMPUTED_VALUE"""),"No")</f>
        <v>No</v>
      </c>
      <c r="R1567" s="1" t="str">
        <f>IFERROR(__xludf.DUMMYFUNCTION("""COMPUTED_VALUE"""),"No way")</f>
        <v>No way</v>
      </c>
      <c r="S1567" s="1"/>
    </row>
    <row r="1568">
      <c r="A1568" s="2">
        <f>IFERROR(__xludf.DUMMYFUNCTION("""COMPUTED_VALUE"""),45045.85356920139)</f>
        <v>45045.85357</v>
      </c>
      <c r="B1568" s="1" t="str">
        <f>IFERROR(__xludf.DUMMYFUNCTION("""COMPUTED_VALUE"""),"India")</f>
        <v>India</v>
      </c>
      <c r="C1568" s="1">
        <f>IFERROR(__xludf.DUMMYFUNCTION("""COMPUTED_VALUE"""),500009.0)</f>
        <v>500009</v>
      </c>
      <c r="D1568" s="1" t="str">
        <f>IFERROR(__xludf.DUMMYFUNCTION("""COMPUTED_VALUE"""),"Male")</f>
        <v>Male</v>
      </c>
      <c r="E1568" s="1" t="str">
        <f>IFERROR(__xludf.DUMMYFUNCTION("""COMPUTED_VALUE"""),"My Parents")</f>
        <v>My Parents</v>
      </c>
      <c r="F1568" s="1" t="str">
        <f>IFERROR(__xludf.DUMMYFUNCTION("""COMPUTED_VALUE"""),"Yes, I will earn and do that")</f>
        <v>Yes, I will earn and do that</v>
      </c>
      <c r="G1568" s="1" t="str">
        <f>IFERROR(__xludf.DUMMYFUNCTION("""COMPUTED_VALUE"""),"This will be hard to do, but if it is the right company I would try")</f>
        <v>This will be hard to do, but if it is the right company I would try</v>
      </c>
      <c r="H1568" s="1" t="str">
        <f>IFERROR(__xludf.DUMMYFUNCTION("""COMPUTED_VALUE"""),"No")</f>
        <v>No</v>
      </c>
      <c r="I1568" s="1" t="str">
        <f>IFERROR(__xludf.DUMMYFUNCTION("""COMPUTED_VALUE"""),"Will NOT work for them")</f>
        <v>Will NOT work for them</v>
      </c>
      <c r="J1568" s="1">
        <f>IFERROR(__xludf.DUMMYFUNCTION("""COMPUTED_VALUE"""),6.0)</f>
        <v>6</v>
      </c>
      <c r="K1568" s="1" t="str">
        <f>IFERROR(__xludf.DUMMYFUNCTION("""COMPUTED_VALUE"""),"Every Day Office Environment")</f>
        <v>Every Day Office Environment</v>
      </c>
      <c r="L15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68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568" s="1" t="str">
        <f>IFERROR(__xludf.DUMMYFUNCTION("""COMPUTED_VALUE"""),"Manager who clearly describes what she/he needs")</f>
        <v>Manager who clearly describes what she/he needs</v>
      </c>
      <c r="P1568" s="1" t="str">
        <f>IFERROR(__xludf.DUMMYFUNCTION("""COMPUTED_VALUE"""),"Work with 7 to 10 or more people in my team")</f>
        <v>Work with 7 to 10 or more people in my team</v>
      </c>
      <c r="Q1568" s="1" t="str">
        <f>IFERROR(__xludf.DUMMYFUNCTION("""COMPUTED_VALUE"""),"No")</f>
        <v>No</v>
      </c>
      <c r="R1568" s="1" t="str">
        <f>IFERROR(__xludf.DUMMYFUNCTION("""COMPUTED_VALUE"""),"This will be hard to do, but if it is the right company I would try")</f>
        <v>This will be hard to do, but if it is the right company I would try</v>
      </c>
      <c r="S1568" s="1"/>
    </row>
    <row r="1569">
      <c r="A1569" s="2">
        <f>IFERROR(__xludf.DUMMYFUNCTION("""COMPUTED_VALUE"""),45045.85459297454)</f>
        <v>45045.85459</v>
      </c>
      <c r="B1569" s="1" t="str">
        <f>IFERROR(__xludf.DUMMYFUNCTION("""COMPUTED_VALUE"""),"India")</f>
        <v>India</v>
      </c>
      <c r="C1569" s="1">
        <f>IFERROR(__xludf.DUMMYFUNCTION("""COMPUTED_VALUE"""),500057.0)</f>
        <v>500057</v>
      </c>
      <c r="D1569" s="1" t="str">
        <f>IFERROR(__xludf.DUMMYFUNCTION("""COMPUTED_VALUE"""),"Female")</f>
        <v>Female</v>
      </c>
      <c r="E1569" s="1" t="str">
        <f>IFERROR(__xludf.DUMMYFUNCTION("""COMPUTED_VALUE"""),"My Parents")</f>
        <v>My Parents</v>
      </c>
      <c r="F1569" s="1" t="str">
        <f>IFERROR(__xludf.DUMMYFUNCTION("""COMPUTED_VALUE"""),"No, But if someone could bare the cost I will")</f>
        <v>No, But if someone could bare the cost I will</v>
      </c>
      <c r="G1569" s="1" t="str">
        <f>IFERROR(__xludf.DUMMYFUNCTION("""COMPUTED_VALUE"""),"This will be hard to do, but if it is the right company I would try")</f>
        <v>This will be hard to do, but if it is the right company I would try</v>
      </c>
      <c r="H1569" s="1" t="str">
        <f>IFERROR(__xludf.DUMMYFUNCTION("""COMPUTED_VALUE"""),"No")</f>
        <v>No</v>
      </c>
      <c r="I1569" s="1" t="str">
        <f>IFERROR(__xludf.DUMMYFUNCTION("""COMPUTED_VALUE"""),"Will NOT work for them")</f>
        <v>Will NOT work for them</v>
      </c>
      <c r="J1569" s="1">
        <f>IFERROR(__xludf.DUMMYFUNCTION("""COMPUTED_VALUE"""),10.0)</f>
        <v>10</v>
      </c>
      <c r="K1569" s="1" t="str">
        <f>IFERROR(__xludf.DUMMYFUNCTION("""COMPUTED_VALUE"""),"Every Day Office Environment")</f>
        <v>Every Day Office Environment</v>
      </c>
      <c r="L1569" s="1" t="str">
        <f>IFERROR(__xludf.DUMMYFUNCTION("""COMPUTED_VALUE"""),"Employer who rewards learning and enables that environment")</f>
        <v>Employer who rewards learning and enables that environment</v>
      </c>
      <c r="M156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6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69" s="1" t="str">
        <f>IFERROR(__xludf.DUMMYFUNCTION("""COMPUTED_VALUE"""),"Manager who explains what is expected, sets a goal and helps achieve it")</f>
        <v>Manager who explains what is expected, sets a goal and helps achieve it</v>
      </c>
      <c r="P1569" s="1" t="str">
        <f>IFERROR(__xludf.DUMMYFUNCTION("""COMPUTED_VALUE"""),"Work alone")</f>
        <v>Work alone</v>
      </c>
      <c r="Q1569" s="1" t="str">
        <f>IFERROR(__xludf.DUMMYFUNCTION("""COMPUTED_VALUE"""),"No")</f>
        <v>No</v>
      </c>
      <c r="R1569" s="1" t="str">
        <f>IFERROR(__xludf.DUMMYFUNCTION("""COMPUTED_VALUE"""),"This will be hard to do, but if it is the right company I would try")</f>
        <v>This will be hard to do, but if it is the right company I would try</v>
      </c>
      <c r="S1569" s="1"/>
    </row>
    <row r="1570">
      <c r="A1570" s="2">
        <f>IFERROR(__xludf.DUMMYFUNCTION("""COMPUTED_VALUE"""),45045.854604189815)</f>
        <v>45045.8546</v>
      </c>
      <c r="B1570" s="1" t="str">
        <f>IFERROR(__xludf.DUMMYFUNCTION("""COMPUTED_VALUE"""),"India")</f>
        <v>India</v>
      </c>
      <c r="C1570" s="1">
        <f>IFERROR(__xludf.DUMMYFUNCTION("""COMPUTED_VALUE"""),500083.0)</f>
        <v>500083</v>
      </c>
      <c r="D1570" s="1" t="str">
        <f>IFERROR(__xludf.DUMMYFUNCTION("""COMPUTED_VALUE"""),"Male")</f>
        <v>Male</v>
      </c>
      <c r="E1570" s="1" t="str">
        <f>IFERROR(__xludf.DUMMYFUNCTION("""COMPUTED_VALUE"""),"Influencers who had successful careers")</f>
        <v>Influencers who had successful careers</v>
      </c>
      <c r="F1570" s="1" t="str">
        <f>IFERROR(__xludf.DUMMYFUNCTION("""COMPUTED_VALUE"""),"No, But if someone could bare the cost I will")</f>
        <v>No, But if someone could bare the cost I will</v>
      </c>
      <c r="G1570" s="1" t="str">
        <f>IFERROR(__xludf.DUMMYFUNCTION("""COMPUTED_VALUE"""),"This will be hard to do, but if it is the right company I would try")</f>
        <v>This will be hard to do, but if it is the right company I would try</v>
      </c>
      <c r="H1570" s="1" t="str">
        <f>IFERROR(__xludf.DUMMYFUNCTION("""COMPUTED_VALUE"""),"No")</f>
        <v>No</v>
      </c>
      <c r="I1570" s="1" t="str">
        <f>IFERROR(__xludf.DUMMYFUNCTION("""COMPUTED_VALUE"""),"Will work for them")</f>
        <v>Will work for them</v>
      </c>
      <c r="J1570" s="1">
        <f>IFERROR(__xludf.DUMMYFUNCTION("""COMPUTED_VALUE"""),10.0)</f>
        <v>10</v>
      </c>
      <c r="K1570" s="1" t="str">
        <f>IFERROR(__xludf.DUMMYFUNCTION("""COMPUTED_VALUE"""),"Hybrid Working Environment with more than 15 days a month at office")</f>
        <v>Hybrid Working Environment with more than 15 days a month at office</v>
      </c>
      <c r="L1570" s="1" t="str">
        <f>IFERROR(__xludf.DUMMYFUNCTION("""COMPUTED_VALUE"""),"Employer who rewards learning and enables that environment")</f>
        <v>Employer who rewards learning and enables that environment</v>
      </c>
      <c r="M15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70" s="1" t="str">
        <f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1570" s="1" t="str">
        <f>IFERROR(__xludf.DUMMYFUNCTION("""COMPUTED_VALUE"""),"Manager who explains what is expected, sets a goal and helps achieve it")</f>
        <v>Manager who explains what is expected, sets a goal and helps achieve it</v>
      </c>
      <c r="P1570" s="1" t="str">
        <f>IFERROR(__xludf.DUMMYFUNCTION("""COMPUTED_VALUE"""),"Work with 2 to 3 people in my team, Work with 5 to 6 people in my team")</f>
        <v>Work with 2 to 3 people in my team, Work with 5 to 6 people in my team</v>
      </c>
      <c r="Q1570" s="1" t="str">
        <f>IFERROR(__xludf.DUMMYFUNCTION("""COMPUTED_VALUE"""),"Yes, I Understand this is gonna happen everywhere")</f>
        <v>Yes, I Understand this is gonna happen everywhere</v>
      </c>
      <c r="R1570" s="1" t="str">
        <f>IFERROR(__xludf.DUMMYFUNCTION("""COMPUTED_VALUE"""),"No way")</f>
        <v>No way</v>
      </c>
      <c r="S1570" s="1"/>
    </row>
    <row r="1571">
      <c r="A1571" s="2">
        <f>IFERROR(__xludf.DUMMYFUNCTION("""COMPUTED_VALUE"""),45045.856557245366)</f>
        <v>45045.85656</v>
      </c>
      <c r="B1571" s="1" t="str">
        <f>IFERROR(__xludf.DUMMYFUNCTION("""COMPUTED_VALUE"""),"India")</f>
        <v>India</v>
      </c>
      <c r="C1571" s="1">
        <f>IFERROR(__xludf.DUMMYFUNCTION("""COMPUTED_VALUE"""),411028.0)</f>
        <v>411028</v>
      </c>
      <c r="D1571" s="1" t="str">
        <f>IFERROR(__xludf.DUMMYFUNCTION("""COMPUTED_VALUE"""),"Male")</f>
        <v>Male</v>
      </c>
      <c r="E1571" s="1" t="str">
        <f>IFERROR(__xludf.DUMMYFUNCTION("""COMPUTED_VALUE"""),"People who have changed the world for better")</f>
        <v>People who have changed the world for better</v>
      </c>
      <c r="F1571" s="1" t="str">
        <f>IFERROR(__xludf.DUMMYFUNCTION("""COMPUTED_VALUE"""),"No I would not be pursuing Higher Education outside of India")</f>
        <v>No I would not be pursuing Higher Education outside of India</v>
      </c>
      <c r="G1571" s="1" t="str">
        <f>IFERROR(__xludf.DUMMYFUNCTION("""COMPUTED_VALUE"""),"This will be hard to do, but if it is the right company I would try")</f>
        <v>This will be hard to do, but if it is the right company I would try</v>
      </c>
      <c r="H1571" s="1" t="str">
        <f>IFERROR(__xludf.DUMMYFUNCTION("""COMPUTED_VALUE"""),"No")</f>
        <v>No</v>
      </c>
      <c r="I1571" s="1" t="str">
        <f>IFERROR(__xludf.DUMMYFUNCTION("""COMPUTED_VALUE"""),"Will NOT work for them")</f>
        <v>Will NOT work for them</v>
      </c>
      <c r="J1571" s="1">
        <f>IFERROR(__xludf.DUMMYFUNCTION("""COMPUTED_VALUE"""),5.0)</f>
        <v>5</v>
      </c>
      <c r="K1571" s="1" t="str">
        <f>IFERROR(__xludf.DUMMYFUNCTION("""COMPUTED_VALUE"""),"Hybrid Working Environment with more than 15 days a month at office")</f>
        <v>Hybrid Working Environment with more than 15 days a month at office</v>
      </c>
      <c r="L15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71" s="1" t="str">
        <f>IFERROR(__xludf.DUMMYFUNCTION("""COMPUTED_VALUE"""),"Teaching in any of the institutes/colleges/online or offline, Build and develop a Team, Work as a freelancer and do my thing my way, Become a content Creator in some platform")</f>
        <v>Teaching in any of the institutes/colleges/online or offline, Build and develop a Team, Work as a freelancer and do my thing my way, Become a content Creator in some platform</v>
      </c>
      <c r="O1571" s="1" t="str">
        <f>IFERROR(__xludf.DUMMYFUNCTION("""COMPUTED_VALUE"""),"Manager who explains what is expected, sets a goal and helps achieve it")</f>
        <v>Manager who explains what is expected, sets a goal and helps achieve it</v>
      </c>
      <c r="P157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571" s="1" t="str">
        <f>IFERROR(__xludf.DUMMYFUNCTION("""COMPUTED_VALUE"""),"Yes, I Understand this is gonna happen everywhere")</f>
        <v>Yes, I Understand this is gonna happen everywhere</v>
      </c>
      <c r="R1571" s="1" t="str">
        <f>IFERROR(__xludf.DUMMYFUNCTION("""COMPUTED_VALUE"""),"This will be hard to do, but if it is the right company I would try")</f>
        <v>This will be hard to do, but if it is the right company I would try</v>
      </c>
      <c r="S1571" s="1"/>
    </row>
    <row r="1572">
      <c r="A1572" s="2">
        <f>IFERROR(__xludf.DUMMYFUNCTION("""COMPUTED_VALUE"""),45045.8589259838)</f>
        <v>45045.85893</v>
      </c>
      <c r="B1572" s="1" t="str">
        <f>IFERROR(__xludf.DUMMYFUNCTION("""COMPUTED_VALUE"""),"India")</f>
        <v>India</v>
      </c>
      <c r="C1572" s="1">
        <f>IFERROR(__xludf.DUMMYFUNCTION("""COMPUTED_VALUE"""),533005.0)</f>
        <v>533005</v>
      </c>
      <c r="D1572" s="1" t="str">
        <f>IFERROR(__xludf.DUMMYFUNCTION("""COMPUTED_VALUE"""),"Male")</f>
        <v>Male</v>
      </c>
      <c r="E1572" s="1" t="str">
        <f>IFERROR(__xludf.DUMMYFUNCTION("""COMPUTED_VALUE"""),"People from my circle, but not family members")</f>
        <v>People from my circle, but not family members</v>
      </c>
      <c r="F1572" s="1" t="str">
        <f>IFERROR(__xludf.DUMMYFUNCTION("""COMPUTED_VALUE"""),"No, But if someone could bare the cost I will")</f>
        <v>No, But if someone could bare the cost I will</v>
      </c>
      <c r="G1572" s="1" t="str">
        <f>IFERROR(__xludf.DUMMYFUNCTION("""COMPUTED_VALUE"""),"This will be hard to do, but if it is the right company I would try")</f>
        <v>This will be hard to do, but if it is the right company I would try</v>
      </c>
      <c r="H1572" s="1" t="str">
        <f>IFERROR(__xludf.DUMMYFUNCTION("""COMPUTED_VALUE"""),"Yes")</f>
        <v>Yes</v>
      </c>
      <c r="I1572" s="1" t="str">
        <f>IFERROR(__xludf.DUMMYFUNCTION("""COMPUTED_VALUE"""),"Will NOT work for them")</f>
        <v>Will NOT work for them</v>
      </c>
      <c r="J1572" s="1">
        <f>IFERROR(__xludf.DUMMYFUNCTION("""COMPUTED_VALUE"""),4.0)</f>
        <v>4</v>
      </c>
      <c r="K1572" s="1" t="str">
        <f>IFERROR(__xludf.DUMMYFUNCTION("""COMPUTED_VALUE"""),"Hybrid Working Environment with more than 15 days a month at office")</f>
        <v>Hybrid Working Environment with more than 15 days a month at office</v>
      </c>
      <c r="L15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72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572" s="1" t="str">
        <f>IFERROR(__xludf.DUMMYFUNCTION("""COMPUTED_VALUE"""),"Manager who explains what is expected, sets a goal and helps achieve it")</f>
        <v>Manager who explains what is expected, sets a goal and helps achieve it</v>
      </c>
      <c r="P1572" s="1" t="str">
        <f>IFERROR(__xludf.DUMMYFUNCTION("""COMPUTED_VALUE"""),"Work alone, Work with 2 to 3 people in my team")</f>
        <v>Work alone, Work with 2 to 3 people in my team</v>
      </c>
      <c r="Q1572" s="1" t="str">
        <f>IFERROR(__xludf.DUMMYFUNCTION("""COMPUTED_VALUE"""),"Yes, I Understand this is gonna happen everywhere")</f>
        <v>Yes, I Understand this is gonna happen everywhere</v>
      </c>
      <c r="R1572" s="1" t="str">
        <f>IFERROR(__xludf.DUMMYFUNCTION("""COMPUTED_VALUE"""),"This will be hard to do, but if it is the right company I would try")</f>
        <v>This will be hard to do, but if it is the right company I would try</v>
      </c>
      <c r="S1572" s="1"/>
    </row>
    <row r="1573">
      <c r="A1573" s="2">
        <f>IFERROR(__xludf.DUMMYFUNCTION("""COMPUTED_VALUE"""),45045.860747858795)</f>
        <v>45045.86075</v>
      </c>
      <c r="B1573" s="1" t="str">
        <f>IFERROR(__xludf.DUMMYFUNCTION("""COMPUTED_VALUE"""),"India")</f>
        <v>India</v>
      </c>
      <c r="C1573" s="1">
        <f>IFERROR(__xludf.DUMMYFUNCTION("""COMPUTED_VALUE"""),505001.0)</f>
        <v>505001</v>
      </c>
      <c r="D1573" s="1" t="str">
        <f>IFERROR(__xludf.DUMMYFUNCTION("""COMPUTED_VALUE"""),"Female")</f>
        <v>Female</v>
      </c>
      <c r="E1573" s="1" t="str">
        <f>IFERROR(__xludf.DUMMYFUNCTION("""COMPUTED_VALUE"""),"My Parents")</f>
        <v>My Parents</v>
      </c>
      <c r="F1573" s="1" t="str">
        <f>IFERROR(__xludf.DUMMYFUNCTION("""COMPUTED_VALUE"""),"No I would not be pursuing Higher Education outside of India")</f>
        <v>No I would not be pursuing Higher Education outside of India</v>
      </c>
      <c r="G1573" s="1" t="str">
        <f>IFERROR(__xludf.DUMMYFUNCTION("""COMPUTED_VALUE"""),"This will be hard to do, but if it is the right company I would try")</f>
        <v>This will be hard to do, but if it is the right company I would try</v>
      </c>
      <c r="H1573" s="1" t="str">
        <f>IFERROR(__xludf.DUMMYFUNCTION("""COMPUTED_VALUE"""),"No")</f>
        <v>No</v>
      </c>
      <c r="I1573" s="1" t="str">
        <f>IFERROR(__xludf.DUMMYFUNCTION("""COMPUTED_VALUE"""),"Will NOT work for them")</f>
        <v>Will NOT work for them</v>
      </c>
      <c r="J1573" s="1">
        <f>IFERROR(__xludf.DUMMYFUNCTION("""COMPUTED_VALUE"""),1.0)</f>
        <v>1</v>
      </c>
      <c r="K1573" s="1" t="str">
        <f>IFERROR(__xludf.DUMMYFUNCTION("""COMPUTED_VALUE"""),"Fully Remote with No option to visit offices")</f>
        <v>Fully Remote with No option to visit offices</v>
      </c>
      <c r="L1573" s="1" t="str">
        <f>IFERROR(__xludf.DUMMYFUNCTION("""COMPUTED_VALUE"""),"Employer who appreciates learning and enables that environment")</f>
        <v>Employer who appreciates learning and enables that environment</v>
      </c>
      <c r="M157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73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573" s="1" t="str">
        <f>IFERROR(__xludf.DUMMYFUNCTION("""COMPUTED_VALUE"""),"Manager who explains what is expected, sets a goal and helps achieve it")</f>
        <v>Manager who explains what is expected, sets a goal and helps achieve it</v>
      </c>
      <c r="P1573" s="1" t="str">
        <f>IFERROR(__xludf.DUMMYFUNCTION("""COMPUTED_VALUE"""),"Work with 5 to 6 people in my team")</f>
        <v>Work with 5 to 6 people in my team</v>
      </c>
      <c r="Q1573" s="1" t="str">
        <f>IFERROR(__xludf.DUMMYFUNCTION("""COMPUTED_VALUE"""),"Yes, I Understand this is gonna happen everywhere")</f>
        <v>Yes, I Understand this is gonna happen everywhere</v>
      </c>
      <c r="R1573" s="1" t="str">
        <f>IFERROR(__xludf.DUMMYFUNCTION("""COMPUTED_VALUE"""),"This will be hard to do, but if it is the right company I would try")</f>
        <v>This will be hard to do, but if it is the right company I would try</v>
      </c>
      <c r="S1573" s="1"/>
    </row>
    <row r="1574">
      <c r="A1574" s="2">
        <f>IFERROR(__xludf.DUMMYFUNCTION("""COMPUTED_VALUE"""),45045.86352135417)</f>
        <v>45045.86352</v>
      </c>
      <c r="B1574" s="1" t="str">
        <f>IFERROR(__xludf.DUMMYFUNCTION("""COMPUTED_VALUE"""),"India")</f>
        <v>India</v>
      </c>
      <c r="C1574" s="1">
        <f>IFERROR(__xludf.DUMMYFUNCTION("""COMPUTED_VALUE"""),500029.0)</f>
        <v>500029</v>
      </c>
      <c r="D1574" s="1" t="str">
        <f>IFERROR(__xludf.DUMMYFUNCTION("""COMPUTED_VALUE"""),"Male")</f>
        <v>Male</v>
      </c>
      <c r="E1574" s="1" t="str">
        <f>IFERROR(__xludf.DUMMYFUNCTION("""COMPUTED_VALUE"""),"My Parents")</f>
        <v>My Parents</v>
      </c>
      <c r="F1574" s="1" t="str">
        <f>IFERROR(__xludf.DUMMYFUNCTION("""COMPUTED_VALUE"""),"Yes, I will earn and do that")</f>
        <v>Yes, I will earn and do that</v>
      </c>
      <c r="G1574" s="1" t="str">
        <f>IFERROR(__xludf.DUMMYFUNCTION("""COMPUTED_VALUE"""),"Will work for 3 years or more")</f>
        <v>Will work for 3 years or more</v>
      </c>
      <c r="H1574" s="1" t="str">
        <f>IFERROR(__xludf.DUMMYFUNCTION("""COMPUTED_VALUE"""),"Yes")</f>
        <v>Yes</v>
      </c>
      <c r="I1574" s="1" t="str">
        <f>IFERROR(__xludf.DUMMYFUNCTION("""COMPUTED_VALUE"""),"Will NOT work for them")</f>
        <v>Will NOT work for them</v>
      </c>
      <c r="J1574" s="1">
        <f>IFERROR(__xludf.DUMMYFUNCTION("""COMPUTED_VALUE"""),7.0)</f>
        <v>7</v>
      </c>
      <c r="K1574" s="1" t="str">
        <f>IFERROR(__xludf.DUMMYFUNCTION("""COMPUTED_VALUE"""),"Hybrid Working Environment with more than 15 days a month at office")</f>
        <v>Hybrid Working Environment with more than 15 days a month at office</v>
      </c>
      <c r="L15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7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574" s="1" t="str">
        <f>IFERROR(__xludf.DUMMYFUNCTION("""COMPUTED_VALUE"""),"Manager who sets goal and helps me achieve it")</f>
        <v>Manager who sets goal and helps me achieve it</v>
      </c>
      <c r="P1574" s="1" t="str">
        <f>IFERROR(__xludf.DUMMYFUNCTION("""COMPUTED_VALUE"""),"Work with 5 to 6 people in my team")</f>
        <v>Work with 5 to 6 people in my team</v>
      </c>
      <c r="Q1574" s="1" t="str">
        <f>IFERROR(__xludf.DUMMYFUNCTION("""COMPUTED_VALUE"""),"Yes, I Understand this is gonna happen everywhere")</f>
        <v>Yes, I Understand this is gonna happen everywhere</v>
      </c>
      <c r="R1574" s="1" t="str">
        <f>IFERROR(__xludf.DUMMYFUNCTION("""COMPUTED_VALUE"""),"This will be hard to do, but if it is the right company I would try")</f>
        <v>This will be hard to do, but if it is the right company I would try</v>
      </c>
      <c r="S1574" s="1"/>
    </row>
    <row r="1575">
      <c r="A1575" s="2">
        <f>IFERROR(__xludf.DUMMYFUNCTION("""COMPUTED_VALUE"""),45045.864997083336)</f>
        <v>45045.865</v>
      </c>
      <c r="B1575" s="1" t="str">
        <f>IFERROR(__xludf.DUMMYFUNCTION("""COMPUTED_VALUE"""),"India")</f>
        <v>India</v>
      </c>
      <c r="C1575" s="1">
        <f>IFERROR(__xludf.DUMMYFUNCTION("""COMPUTED_VALUE"""),500094.0)</f>
        <v>500094</v>
      </c>
      <c r="D1575" s="1" t="str">
        <f>IFERROR(__xludf.DUMMYFUNCTION("""COMPUTED_VALUE"""),"Female")</f>
        <v>Female</v>
      </c>
      <c r="E1575" s="1" t="str">
        <f>IFERROR(__xludf.DUMMYFUNCTION("""COMPUTED_VALUE"""),"My Parents")</f>
        <v>My Parents</v>
      </c>
      <c r="F1575" s="1" t="str">
        <f>IFERROR(__xludf.DUMMYFUNCTION("""COMPUTED_VALUE"""),"Yes, I will earn and do that")</f>
        <v>Yes, I will earn and do that</v>
      </c>
      <c r="G1575" s="1" t="str">
        <f>IFERROR(__xludf.DUMMYFUNCTION("""COMPUTED_VALUE"""),"This will be hard to do, but if it is the right company I would try")</f>
        <v>This will be hard to do, but if it is the right company I would try</v>
      </c>
      <c r="H1575" s="1" t="str">
        <f>IFERROR(__xludf.DUMMYFUNCTION("""COMPUTED_VALUE"""),"No")</f>
        <v>No</v>
      </c>
      <c r="I1575" s="1" t="str">
        <f>IFERROR(__xludf.DUMMYFUNCTION("""COMPUTED_VALUE"""),"Will work for them")</f>
        <v>Will work for them</v>
      </c>
      <c r="J1575" s="1">
        <f>IFERROR(__xludf.DUMMYFUNCTION("""COMPUTED_VALUE"""),3.0)</f>
        <v>3</v>
      </c>
      <c r="K1575" s="1" t="str">
        <f>IFERROR(__xludf.DUMMYFUNCTION("""COMPUTED_VALUE"""),"Fully Remote with Options to travel as and when needed")</f>
        <v>Fully Remote with Options to travel as and when needed</v>
      </c>
      <c r="L15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75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575" s="1" t="str">
        <f>IFERROR(__xludf.DUMMYFUNCTION("""COMPUTED_VALUE"""),"Manager who sets goal and helps me achieve it")</f>
        <v>Manager who sets goal and helps me achieve it</v>
      </c>
      <c r="P1575" s="1" t="str">
        <f>IFERROR(__xludf.DUMMYFUNCTION("""COMPUTED_VALUE"""),"Work with 2 to 3 people in my team")</f>
        <v>Work with 2 to 3 people in my team</v>
      </c>
      <c r="Q1575" s="1" t="str">
        <f>IFERROR(__xludf.DUMMYFUNCTION("""COMPUTED_VALUE"""),"Yes, I Understand this is gonna happen everywhere")</f>
        <v>Yes, I Understand this is gonna happen everywhere</v>
      </c>
      <c r="R1575" s="1" t="str">
        <f>IFERROR(__xludf.DUMMYFUNCTION("""COMPUTED_VALUE"""),"No way")</f>
        <v>No way</v>
      </c>
      <c r="S1575" s="1"/>
    </row>
    <row r="1576">
      <c r="A1576" s="2">
        <f>IFERROR(__xludf.DUMMYFUNCTION("""COMPUTED_VALUE"""),45045.8698424537)</f>
        <v>45045.86984</v>
      </c>
      <c r="B1576" s="1" t="str">
        <f>IFERROR(__xludf.DUMMYFUNCTION("""COMPUTED_VALUE"""),"India")</f>
        <v>India</v>
      </c>
      <c r="C1576" s="1">
        <f>IFERROR(__xludf.DUMMYFUNCTION("""COMPUTED_VALUE"""),522501.0)</f>
        <v>522501</v>
      </c>
      <c r="D1576" s="1" t="str">
        <f>IFERROR(__xludf.DUMMYFUNCTION("""COMPUTED_VALUE"""),"Female")</f>
        <v>Female</v>
      </c>
      <c r="E1576" s="1" t="str">
        <f>IFERROR(__xludf.DUMMYFUNCTION("""COMPUTED_VALUE"""),"People who have changed the world for better")</f>
        <v>People who have changed the world for better</v>
      </c>
      <c r="F1576" s="1" t="str">
        <f>IFERROR(__xludf.DUMMYFUNCTION("""COMPUTED_VALUE"""),"No I would not be pursuing Higher Education outside of India")</f>
        <v>No I would not be pursuing Higher Education outside of India</v>
      </c>
      <c r="G1576" s="1" t="str">
        <f>IFERROR(__xludf.DUMMYFUNCTION("""COMPUTED_VALUE"""),"This will be hard to do, but if it is the right company I would try")</f>
        <v>This will be hard to do, but if it is the right company I would try</v>
      </c>
      <c r="H1576" s="1" t="str">
        <f>IFERROR(__xludf.DUMMYFUNCTION("""COMPUTED_VALUE"""),"No")</f>
        <v>No</v>
      </c>
      <c r="I1576" s="1" t="str">
        <f>IFERROR(__xludf.DUMMYFUNCTION("""COMPUTED_VALUE"""),"Will NOT work for them")</f>
        <v>Will NOT work for them</v>
      </c>
      <c r="J1576" s="1">
        <f>IFERROR(__xludf.DUMMYFUNCTION("""COMPUTED_VALUE"""),5.0)</f>
        <v>5</v>
      </c>
      <c r="K1576" s="1" t="str">
        <f>IFERROR(__xludf.DUMMYFUNCTION("""COMPUTED_VALUE"""),"Fully Remote with No option to visit offices")</f>
        <v>Fully Remote with No option to visit offices</v>
      </c>
      <c r="L15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76" s="1" t="str">
        <f>IFERROR(__xludf.DUMMYFUNCTION("""COMPUTED_VALUE"""),"Teaching in any of the institutes/colleges/online or offline, Design and Develop amazing software, Entrepreneur or Start Up, An Artificial Intelligence Specialist / Talking to Robots")</f>
        <v>Teaching in any of the institutes/colleges/online or offline, Design and Develop amazing software, Entrepreneur or Start Up, An Artificial Intelligence Specialist / Talking to Robots</v>
      </c>
      <c r="O1576" s="1" t="str">
        <f>IFERROR(__xludf.DUMMYFUNCTION("""COMPUTED_VALUE"""),"Manager who clearly describes what she/he needs")</f>
        <v>Manager who clearly describes what she/he needs</v>
      </c>
      <c r="P1576" s="1" t="str">
        <f>IFERROR(__xludf.DUMMYFUNCTION("""COMPUTED_VALUE"""),"Work with 5 to 6 people in my team")</f>
        <v>Work with 5 to 6 people in my team</v>
      </c>
      <c r="Q1576" s="1" t="str">
        <f>IFERROR(__xludf.DUMMYFUNCTION("""COMPUTED_VALUE"""),"No")</f>
        <v>No</v>
      </c>
      <c r="R1576" s="1" t="str">
        <f>IFERROR(__xludf.DUMMYFUNCTION("""COMPUTED_VALUE"""),"This will be hard to do, but if it is the right company I would try")</f>
        <v>This will be hard to do, but if it is the right company I would try</v>
      </c>
      <c r="S1576" s="1"/>
    </row>
    <row r="1577">
      <c r="A1577" s="2">
        <f>IFERROR(__xludf.DUMMYFUNCTION("""COMPUTED_VALUE"""),45045.87345572917)</f>
        <v>45045.87346</v>
      </c>
      <c r="B1577" s="1" t="str">
        <f>IFERROR(__xludf.DUMMYFUNCTION("""COMPUTED_VALUE"""),"India")</f>
        <v>India</v>
      </c>
      <c r="C1577" s="1">
        <f>IFERROR(__xludf.DUMMYFUNCTION("""COMPUTED_VALUE"""),125111.0)</f>
        <v>125111</v>
      </c>
      <c r="D1577" s="1" t="str">
        <f>IFERROR(__xludf.DUMMYFUNCTION("""COMPUTED_VALUE"""),"Female")</f>
        <v>Female</v>
      </c>
      <c r="E1577" s="1" t="str">
        <f>IFERROR(__xludf.DUMMYFUNCTION("""COMPUTED_VALUE"""),"My Parents")</f>
        <v>My Parents</v>
      </c>
      <c r="F1577" s="1" t="str">
        <f>IFERROR(__xludf.DUMMYFUNCTION("""COMPUTED_VALUE"""),"Yes, I will earn and do that")</f>
        <v>Yes, I will earn and do that</v>
      </c>
      <c r="G1577" s="1" t="str">
        <f>IFERROR(__xludf.DUMMYFUNCTION("""COMPUTED_VALUE"""),"Will work for 3 years or more")</f>
        <v>Will work for 3 years or more</v>
      </c>
      <c r="H1577" s="1" t="str">
        <f>IFERROR(__xludf.DUMMYFUNCTION("""COMPUTED_VALUE"""),"Yes")</f>
        <v>Yes</v>
      </c>
      <c r="I1577" s="1" t="str">
        <f>IFERROR(__xludf.DUMMYFUNCTION("""COMPUTED_VALUE"""),"Will work for them")</f>
        <v>Will work for them</v>
      </c>
      <c r="J1577" s="1">
        <f>IFERROR(__xludf.DUMMYFUNCTION("""COMPUTED_VALUE"""),6.0)</f>
        <v>6</v>
      </c>
      <c r="K1577" s="1" t="str">
        <f>IFERROR(__xludf.DUMMYFUNCTION("""COMPUTED_VALUE"""),"Fully Remote with No option to visit offices")</f>
        <v>Fully Remote with No option to visit offices</v>
      </c>
      <c r="L15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77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577" s="1" t="str">
        <f>IFERROR(__xludf.DUMMYFUNCTION("""COMPUTED_VALUE"""),"Manager who explains what is expected, sets a goal and helps achieve it")</f>
        <v>Manager who explains what is expected, sets a goal and helps achieve it</v>
      </c>
      <c r="P1577" s="1" t="str">
        <f>IFERROR(__xludf.DUMMYFUNCTION("""COMPUTED_VALUE"""),"Work alone")</f>
        <v>Work alone</v>
      </c>
      <c r="Q1577" s="1" t="str">
        <f>IFERROR(__xludf.DUMMYFUNCTION("""COMPUTED_VALUE"""),"Yes")</f>
        <v>Yes</v>
      </c>
      <c r="R1577" s="1" t="str">
        <f>IFERROR(__xludf.DUMMYFUNCTION("""COMPUTED_VALUE"""),"This will be hard to do, but if it is the right company I would try")</f>
        <v>This will be hard to do, but if it is the right company I would try</v>
      </c>
      <c r="S1577" s="1"/>
    </row>
    <row r="1578">
      <c r="A1578" s="2">
        <f>IFERROR(__xludf.DUMMYFUNCTION("""COMPUTED_VALUE"""),45045.873818402775)</f>
        <v>45045.87382</v>
      </c>
      <c r="B1578" s="1" t="str">
        <f>IFERROR(__xludf.DUMMYFUNCTION("""COMPUTED_VALUE"""),"India")</f>
        <v>India</v>
      </c>
      <c r="C1578" s="1">
        <f>IFERROR(__xludf.DUMMYFUNCTION("""COMPUTED_VALUE"""),505524.0)</f>
        <v>505524</v>
      </c>
      <c r="D1578" s="1" t="str">
        <f>IFERROR(__xludf.DUMMYFUNCTION("""COMPUTED_VALUE"""),"Male")</f>
        <v>Male</v>
      </c>
      <c r="E1578" s="1" t="str">
        <f>IFERROR(__xludf.DUMMYFUNCTION("""COMPUTED_VALUE"""),"People who have changed the world for better")</f>
        <v>People who have changed the world for better</v>
      </c>
      <c r="F1578" s="1" t="str">
        <f>IFERROR(__xludf.DUMMYFUNCTION("""COMPUTED_VALUE"""),"No I would not be pursuing Higher Education outside of India")</f>
        <v>No I would not be pursuing Higher Education outside of India</v>
      </c>
      <c r="G1578" s="1" t="str">
        <f>IFERROR(__xludf.DUMMYFUNCTION("""COMPUTED_VALUE"""),"Will work for 3 years or more")</f>
        <v>Will work for 3 years or more</v>
      </c>
      <c r="H1578" s="1" t="str">
        <f>IFERROR(__xludf.DUMMYFUNCTION("""COMPUTED_VALUE"""),"No")</f>
        <v>No</v>
      </c>
      <c r="I1578" s="1" t="str">
        <f>IFERROR(__xludf.DUMMYFUNCTION("""COMPUTED_VALUE"""),"Will work for them")</f>
        <v>Will work for them</v>
      </c>
      <c r="J1578" s="1">
        <f>IFERROR(__xludf.DUMMYFUNCTION("""COMPUTED_VALUE"""),5.0)</f>
        <v>5</v>
      </c>
      <c r="K1578" s="1" t="str">
        <f>IFERROR(__xludf.DUMMYFUNCTION("""COMPUTED_VALUE"""),"Hybrid Working Environment with more than 15 days a month at office")</f>
        <v>Hybrid Working Environment with more than 15 days a month at office</v>
      </c>
      <c r="L1578" s="1" t="str">
        <f>IFERROR(__xludf.DUMMYFUNCTION("""COMPUTED_VALUE"""),"Employer who appreciates learning and enables that environment")</f>
        <v>Employer who appreciates learning and enables that environment</v>
      </c>
      <c r="M157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78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578" s="1" t="str">
        <f>IFERROR(__xludf.DUMMYFUNCTION("""COMPUTED_VALUE"""),"Manager who explains what is expected, sets a goal and helps achieve it")</f>
        <v>Manager who explains what is expected, sets a goal and helps achieve it</v>
      </c>
      <c r="P1578" s="1" t="str">
        <f>IFERROR(__xludf.DUMMYFUNCTION("""COMPUTED_VALUE"""),"Work with 5 to 6 people in my team")</f>
        <v>Work with 5 to 6 people in my team</v>
      </c>
      <c r="Q1578" s="1" t="str">
        <f>IFERROR(__xludf.DUMMYFUNCTION("""COMPUTED_VALUE"""),"Yes")</f>
        <v>Yes</v>
      </c>
      <c r="R1578" s="1" t="str">
        <f>IFERROR(__xludf.DUMMYFUNCTION("""COMPUTED_VALUE"""),"No way")</f>
        <v>No way</v>
      </c>
      <c r="S1578" s="1"/>
    </row>
    <row r="1579">
      <c r="A1579" s="2">
        <f>IFERROR(__xludf.DUMMYFUNCTION("""COMPUTED_VALUE"""),45045.873898460646)</f>
        <v>45045.8739</v>
      </c>
      <c r="B1579" s="1" t="str">
        <f>IFERROR(__xludf.DUMMYFUNCTION("""COMPUTED_VALUE"""),"India")</f>
        <v>India</v>
      </c>
      <c r="C1579" s="1">
        <f>IFERROR(__xludf.DUMMYFUNCTION("""COMPUTED_VALUE"""),500019.0)</f>
        <v>500019</v>
      </c>
      <c r="D1579" s="1" t="str">
        <f>IFERROR(__xludf.DUMMYFUNCTION("""COMPUTED_VALUE"""),"Male")</f>
        <v>Male</v>
      </c>
      <c r="E1579" s="1" t="str">
        <f>IFERROR(__xludf.DUMMYFUNCTION("""COMPUTED_VALUE"""),"People from my circle, but not family members")</f>
        <v>People from my circle, but not family members</v>
      </c>
      <c r="F1579" s="1" t="str">
        <f>IFERROR(__xludf.DUMMYFUNCTION("""COMPUTED_VALUE"""),"No, But if someone could bare the cost I will")</f>
        <v>No, But if someone could bare the cost I will</v>
      </c>
      <c r="G1579" s="1" t="str">
        <f>IFERROR(__xludf.DUMMYFUNCTION("""COMPUTED_VALUE"""),"No way")</f>
        <v>No way</v>
      </c>
      <c r="H1579" s="1" t="str">
        <f>IFERROR(__xludf.DUMMYFUNCTION("""COMPUTED_VALUE"""),"No")</f>
        <v>No</v>
      </c>
      <c r="I1579" s="1" t="str">
        <f>IFERROR(__xludf.DUMMYFUNCTION("""COMPUTED_VALUE"""),"Will NOT work for them")</f>
        <v>Will NOT work for them</v>
      </c>
      <c r="J1579" s="1">
        <f>IFERROR(__xludf.DUMMYFUNCTION("""COMPUTED_VALUE"""),8.0)</f>
        <v>8</v>
      </c>
      <c r="K1579" s="1" t="str">
        <f>IFERROR(__xludf.DUMMYFUNCTION("""COMPUTED_VALUE"""),"Hybrid Working Environment with less than 3 days a month at office")</f>
        <v>Hybrid Working Environment with less than 3 days a month at office</v>
      </c>
      <c r="L15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79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579" s="1" t="str">
        <f>IFERROR(__xludf.DUMMYFUNCTION("""COMPUTED_VALUE"""),"Manager who sets goal and helps me achieve it")</f>
        <v>Manager who sets goal and helps me achieve it</v>
      </c>
      <c r="P1579" s="1" t="str">
        <f>IFERROR(__xludf.DUMMYFUNCTION("""COMPUTED_VALUE"""),"Work with 7 to 10 or more people in my team")</f>
        <v>Work with 7 to 10 or more people in my team</v>
      </c>
      <c r="Q1579" s="1" t="str">
        <f>IFERROR(__xludf.DUMMYFUNCTION("""COMPUTED_VALUE"""),"Yes, I Understand this is gonna happen everywhere")</f>
        <v>Yes, I Understand this is gonna happen everywhere</v>
      </c>
      <c r="R1579" s="1" t="str">
        <f>IFERROR(__xludf.DUMMYFUNCTION("""COMPUTED_VALUE"""),"This will be hard to do, but if it is the right company I would try")</f>
        <v>This will be hard to do, but if it is the right company I would try</v>
      </c>
      <c r="S1579" s="1"/>
    </row>
    <row r="1580">
      <c r="A1580" s="2">
        <f>IFERROR(__xludf.DUMMYFUNCTION("""COMPUTED_VALUE"""),45045.87500280092)</f>
        <v>45045.875</v>
      </c>
      <c r="B1580" s="1" t="str">
        <f>IFERROR(__xludf.DUMMYFUNCTION("""COMPUTED_VALUE"""),"India")</f>
        <v>India</v>
      </c>
      <c r="C1580" s="1">
        <f>IFERROR(__xludf.DUMMYFUNCTION("""COMPUTED_VALUE"""),508101.0)</f>
        <v>508101</v>
      </c>
      <c r="D1580" s="1" t="str">
        <f>IFERROR(__xludf.DUMMYFUNCTION("""COMPUTED_VALUE"""),"Female")</f>
        <v>Female</v>
      </c>
      <c r="E1580" s="1" t="str">
        <f>IFERROR(__xludf.DUMMYFUNCTION("""COMPUTED_VALUE"""),"Influencers who had successful careers")</f>
        <v>Influencers who had successful careers</v>
      </c>
      <c r="F1580" s="1" t="str">
        <f>IFERROR(__xludf.DUMMYFUNCTION("""COMPUTED_VALUE"""),"Yes, I will earn and do that")</f>
        <v>Yes, I will earn and do that</v>
      </c>
      <c r="G1580" s="1" t="str">
        <f>IFERROR(__xludf.DUMMYFUNCTION("""COMPUTED_VALUE"""),"This will be hard to do, but if it is the right company I would try")</f>
        <v>This will be hard to do, but if it is the right company I would try</v>
      </c>
      <c r="H1580" s="1" t="str">
        <f>IFERROR(__xludf.DUMMYFUNCTION("""COMPUTED_VALUE"""),"No")</f>
        <v>No</v>
      </c>
      <c r="I1580" s="1" t="str">
        <f>IFERROR(__xludf.DUMMYFUNCTION("""COMPUTED_VALUE"""),"Will NOT work for them")</f>
        <v>Will NOT work for them</v>
      </c>
      <c r="J1580" s="1">
        <f>IFERROR(__xludf.DUMMYFUNCTION("""COMPUTED_VALUE"""),4.0)</f>
        <v>4</v>
      </c>
      <c r="K1580" s="1" t="str">
        <f>IFERROR(__xludf.DUMMYFUNCTION("""COMPUTED_VALUE"""),"Hybrid Working Environment with more than 15 days a month at office")</f>
        <v>Hybrid Working Environment with more than 15 days a month at office</v>
      </c>
      <c r="L15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80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580" s="1" t="str">
        <f>IFERROR(__xludf.DUMMYFUNCTION("""COMPUTED_VALUE"""),"Manager who explains what is expected, sets a goal and helps achieve it")</f>
        <v>Manager who explains what is expected, sets a goal and helps achieve it</v>
      </c>
      <c r="P158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580" s="1" t="str">
        <f>IFERROR(__xludf.DUMMYFUNCTION("""COMPUTED_VALUE"""),"Yes, I Understand this is gonna happen everywhere")</f>
        <v>Yes, I Understand this is gonna happen everywhere</v>
      </c>
      <c r="R1580" s="1" t="str">
        <f>IFERROR(__xludf.DUMMYFUNCTION("""COMPUTED_VALUE"""),"This will be hard to do, but if it is the right company I would try")</f>
        <v>This will be hard to do, but if it is the right company I would try</v>
      </c>
      <c r="S1580" s="1"/>
    </row>
    <row r="1581">
      <c r="A1581" s="2">
        <f>IFERROR(__xludf.DUMMYFUNCTION("""COMPUTED_VALUE"""),45045.87614579861)</f>
        <v>45045.87615</v>
      </c>
      <c r="B1581" s="1" t="str">
        <f>IFERROR(__xludf.DUMMYFUNCTION("""COMPUTED_VALUE"""),"India")</f>
        <v>India</v>
      </c>
      <c r="C1581" s="1">
        <f>IFERROR(__xludf.DUMMYFUNCTION("""COMPUTED_VALUE"""),452001.0)</f>
        <v>452001</v>
      </c>
      <c r="D1581" s="1" t="str">
        <f>IFERROR(__xludf.DUMMYFUNCTION("""COMPUTED_VALUE"""),"Male")</f>
        <v>Male</v>
      </c>
      <c r="E1581" s="1" t="str">
        <f>IFERROR(__xludf.DUMMYFUNCTION("""COMPUTED_VALUE"""),"My Parents")</f>
        <v>My Parents</v>
      </c>
      <c r="F1581" s="1" t="str">
        <f>IFERROR(__xludf.DUMMYFUNCTION("""COMPUTED_VALUE"""),"No I would not be pursuing Higher Education outside of India")</f>
        <v>No I would not be pursuing Higher Education outside of India</v>
      </c>
      <c r="G1581" s="1" t="str">
        <f>IFERROR(__xludf.DUMMYFUNCTION("""COMPUTED_VALUE"""),"Will work for 3 years or more")</f>
        <v>Will work for 3 years or more</v>
      </c>
      <c r="H1581" s="1" t="str">
        <f>IFERROR(__xludf.DUMMYFUNCTION("""COMPUTED_VALUE"""),"No")</f>
        <v>No</v>
      </c>
      <c r="I1581" s="1" t="str">
        <f>IFERROR(__xludf.DUMMYFUNCTION("""COMPUTED_VALUE"""),"Will NOT work for them")</f>
        <v>Will NOT work for them</v>
      </c>
      <c r="J1581" s="1">
        <f>IFERROR(__xludf.DUMMYFUNCTION("""COMPUTED_VALUE"""),1.0)</f>
        <v>1</v>
      </c>
      <c r="K1581" s="1" t="str">
        <f>IFERROR(__xludf.DUMMYFUNCTION("""COMPUTED_VALUE"""),"Hybrid Working Environment with more than 15 days a month at office")</f>
        <v>Hybrid Working Environment with more than 15 days a month at office</v>
      </c>
      <c r="L1581" s="1" t="str">
        <f>IFERROR(__xludf.DUMMYFUNCTION("""COMPUTED_VALUE"""),"Employer who appreciates learning and enables that environment")</f>
        <v>Employer who appreciates learning and enables that environment</v>
      </c>
      <c r="M15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81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581" s="1" t="str">
        <f>IFERROR(__xludf.DUMMYFUNCTION("""COMPUTED_VALUE"""),"Manager who sets targets and expects me to achieve it")</f>
        <v>Manager who sets targets and expects me to achieve it</v>
      </c>
      <c r="P1581" s="1" t="str">
        <f>IFERROR(__xludf.DUMMYFUNCTION("""COMPUTED_VALUE"""),"Work with 2 to 3 people in my team")</f>
        <v>Work with 2 to 3 people in my team</v>
      </c>
      <c r="Q1581" s="1" t="str">
        <f>IFERROR(__xludf.DUMMYFUNCTION("""COMPUTED_VALUE"""),"No")</f>
        <v>No</v>
      </c>
      <c r="R1581" s="1" t="str">
        <f>IFERROR(__xludf.DUMMYFUNCTION("""COMPUTED_VALUE"""),"This will be hard to do, but if it is the right company I would try")</f>
        <v>This will be hard to do, but if it is the right company I would try</v>
      </c>
      <c r="S1581" s="1"/>
    </row>
    <row r="1582">
      <c r="A1582" s="2">
        <f>IFERROR(__xludf.DUMMYFUNCTION("""COMPUTED_VALUE"""),45045.87667704861)</f>
        <v>45045.87668</v>
      </c>
      <c r="B1582" s="1" t="str">
        <f>IFERROR(__xludf.DUMMYFUNCTION("""COMPUTED_VALUE"""),"India")</f>
        <v>India</v>
      </c>
      <c r="C1582" s="1">
        <f>IFERROR(__xludf.DUMMYFUNCTION("""COMPUTED_VALUE"""),500013.0)</f>
        <v>500013</v>
      </c>
      <c r="D1582" s="1" t="str">
        <f>IFERROR(__xludf.DUMMYFUNCTION("""COMPUTED_VALUE"""),"Male")</f>
        <v>Male</v>
      </c>
      <c r="E1582" s="1" t="str">
        <f>IFERROR(__xludf.DUMMYFUNCTION("""COMPUTED_VALUE"""),"People from my circle, but not family members")</f>
        <v>People from my circle, but not family members</v>
      </c>
      <c r="F1582" s="1" t="str">
        <f>IFERROR(__xludf.DUMMYFUNCTION("""COMPUTED_VALUE"""),"Yes, I will earn and do that")</f>
        <v>Yes, I will earn and do that</v>
      </c>
      <c r="G1582" s="1" t="str">
        <f>IFERROR(__xludf.DUMMYFUNCTION("""COMPUTED_VALUE"""),"This will be hard to do, but if it is the right company I would try")</f>
        <v>This will be hard to do, but if it is the right company I would try</v>
      </c>
      <c r="H1582" s="1" t="str">
        <f>IFERROR(__xludf.DUMMYFUNCTION("""COMPUTED_VALUE"""),"No")</f>
        <v>No</v>
      </c>
      <c r="I1582" s="1" t="str">
        <f>IFERROR(__xludf.DUMMYFUNCTION("""COMPUTED_VALUE"""),"Will NOT work for them")</f>
        <v>Will NOT work for them</v>
      </c>
      <c r="J1582" s="1">
        <f>IFERROR(__xludf.DUMMYFUNCTION("""COMPUTED_VALUE"""),7.0)</f>
        <v>7</v>
      </c>
      <c r="K1582" s="1" t="str">
        <f>IFERROR(__xludf.DUMMYFUNCTION("""COMPUTED_VALUE"""),"Hybrid Working Environment with more than 15 days a month at office")</f>
        <v>Hybrid Working Environment with more than 15 days a month at office</v>
      </c>
      <c r="L15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2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582" s="1" t="str">
        <f>IFERROR(__xludf.DUMMYFUNCTION("""COMPUTED_VALUE"""),"Design and Develop amazing software, Entrepreneur or Start Up, I Want to sell things/Sales, An Artificial Intelligence Specialist / Talking to Robots")</f>
        <v>Design and Develop amazing software, Entrepreneur or Start Up, I Want to sell things/Sales, An Artificial Intelligence Specialist / Talking to Robots</v>
      </c>
      <c r="O1582" s="1" t="str">
        <f>IFERROR(__xludf.DUMMYFUNCTION("""COMPUTED_VALUE"""),"Manager who explains what is expected, sets a goal and helps achieve it")</f>
        <v>Manager who explains what is expected, sets a goal and helps achieve it</v>
      </c>
      <c r="P1582" s="1" t="str">
        <f>IFERROR(__xludf.DUMMYFUNCTION("""COMPUTED_VALUE"""),"Work with 2 to 3 people in my team")</f>
        <v>Work with 2 to 3 people in my team</v>
      </c>
      <c r="Q1582" s="1" t="str">
        <f>IFERROR(__xludf.DUMMYFUNCTION("""COMPUTED_VALUE"""),"Yes, I Understand this is gonna happen everywhere")</f>
        <v>Yes, I Understand this is gonna happen everywhere</v>
      </c>
      <c r="R1582" s="1" t="str">
        <f>IFERROR(__xludf.DUMMYFUNCTION("""COMPUTED_VALUE"""),"This will be hard to do, but if it is the right company I would try")</f>
        <v>This will be hard to do, but if it is the right company I would try</v>
      </c>
      <c r="S1582" s="1"/>
    </row>
    <row r="1583">
      <c r="A1583" s="2">
        <f>IFERROR(__xludf.DUMMYFUNCTION("""COMPUTED_VALUE"""),45045.8809333449)</f>
        <v>45045.88093</v>
      </c>
      <c r="B1583" s="1" t="str">
        <f>IFERROR(__xludf.DUMMYFUNCTION("""COMPUTED_VALUE"""),"India")</f>
        <v>India</v>
      </c>
      <c r="C1583" s="1">
        <f>IFERROR(__xludf.DUMMYFUNCTION("""COMPUTED_VALUE"""),828116.0)</f>
        <v>828116</v>
      </c>
      <c r="D1583" s="1" t="str">
        <f>IFERROR(__xludf.DUMMYFUNCTION("""COMPUTED_VALUE"""),"Male")</f>
        <v>Male</v>
      </c>
      <c r="E1583" s="1" t="str">
        <f>IFERROR(__xludf.DUMMYFUNCTION("""COMPUTED_VALUE"""),"People from my circle, but not family members")</f>
        <v>People from my circle, but not family members</v>
      </c>
      <c r="F1583" s="1" t="str">
        <f>IFERROR(__xludf.DUMMYFUNCTION("""COMPUTED_VALUE"""),"No, But if someone could bare the cost I will")</f>
        <v>No, But if someone could bare the cost I will</v>
      </c>
      <c r="G1583" s="1" t="str">
        <f>IFERROR(__xludf.DUMMYFUNCTION("""COMPUTED_VALUE"""),"Will work for 3 years or more")</f>
        <v>Will work for 3 years or more</v>
      </c>
      <c r="H1583" s="1" t="str">
        <f>IFERROR(__xludf.DUMMYFUNCTION("""COMPUTED_VALUE"""),"Yes")</f>
        <v>Yes</v>
      </c>
      <c r="I1583" s="1" t="str">
        <f>IFERROR(__xludf.DUMMYFUNCTION("""COMPUTED_VALUE"""),"Will work for them")</f>
        <v>Will work for them</v>
      </c>
      <c r="J1583" s="1">
        <f>IFERROR(__xludf.DUMMYFUNCTION("""COMPUTED_VALUE"""),10.0)</f>
        <v>10</v>
      </c>
      <c r="K1583" s="1" t="str">
        <f>IFERROR(__xludf.DUMMYFUNCTION("""COMPUTED_VALUE"""),"Hybrid Working Environment with more than 15 days a month at office")</f>
        <v>Hybrid Working Environment with more than 15 days a month at office</v>
      </c>
      <c r="L15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83" s="1" t="str">
        <f>IFERROR(__xludf.DUMMYFUNCTION("""COMPUTED_VALUE"""),"Teaching in any of the institutes/colleges/online or offline, Work as a freelancer and do my thing my way, Become a content Creator in some platform, Manufacturing / Oil and Gas/ Construction / Hard Physical Work related")</f>
        <v>Teaching in any of the institutes/colleges/online or offline, Work as a freelancer and do my thing my way, Become a content Creator in some platform, Manufacturing / Oil and Gas/ Construction / Hard Physical Work related</v>
      </c>
      <c r="O1583" s="1" t="str">
        <f>IFERROR(__xludf.DUMMYFUNCTION("""COMPUTED_VALUE"""),"Manager who explains what is expected, sets a goal and helps achieve it")</f>
        <v>Manager who explains what is expected, sets a goal and helps achieve it</v>
      </c>
      <c r="P1583" s="1" t="str">
        <f>IFERROR(__xludf.DUMMYFUNCTION("""COMPUTED_VALUE"""),"Work with 2 to 3 people in my team")</f>
        <v>Work with 2 to 3 people in my team</v>
      </c>
      <c r="Q1583" s="1" t="str">
        <f>IFERROR(__xludf.DUMMYFUNCTION("""COMPUTED_VALUE"""),"I have NO other choice")</f>
        <v>I have NO other choice</v>
      </c>
      <c r="R1583" s="1" t="str">
        <f>IFERROR(__xludf.DUMMYFUNCTION("""COMPUTED_VALUE"""),"Will work for 7 years or more")</f>
        <v>Will work for 7 years or more</v>
      </c>
      <c r="S1583" s="1"/>
    </row>
    <row r="1584">
      <c r="A1584" s="2">
        <f>IFERROR(__xludf.DUMMYFUNCTION("""COMPUTED_VALUE"""),45045.88268555555)</f>
        <v>45045.88269</v>
      </c>
      <c r="B1584" s="1" t="str">
        <f>IFERROR(__xludf.DUMMYFUNCTION("""COMPUTED_VALUE"""),"India")</f>
        <v>India</v>
      </c>
      <c r="C1584" s="1">
        <f>IFERROR(__xludf.DUMMYFUNCTION("""COMPUTED_VALUE"""),500011.0)</f>
        <v>500011</v>
      </c>
      <c r="D1584" s="1" t="str">
        <f>IFERROR(__xludf.DUMMYFUNCTION("""COMPUTED_VALUE"""),"Female")</f>
        <v>Female</v>
      </c>
      <c r="E1584" s="1" t="str">
        <f>IFERROR(__xludf.DUMMYFUNCTION("""COMPUTED_VALUE"""),"My Parents")</f>
        <v>My Parents</v>
      </c>
      <c r="F1584" s="1" t="str">
        <f>IFERROR(__xludf.DUMMYFUNCTION("""COMPUTED_VALUE"""),"No I would not be pursuing Higher Education outside of India")</f>
        <v>No I would not be pursuing Higher Education outside of India</v>
      </c>
      <c r="G1584" s="1" t="str">
        <f>IFERROR(__xludf.DUMMYFUNCTION("""COMPUTED_VALUE"""),"This will be hard to do, but if it is the right company I would try")</f>
        <v>This will be hard to do, but if it is the right company I would try</v>
      </c>
      <c r="H1584" s="1" t="str">
        <f>IFERROR(__xludf.DUMMYFUNCTION("""COMPUTED_VALUE"""),"Yes")</f>
        <v>Yes</v>
      </c>
      <c r="I1584" s="1" t="str">
        <f>IFERROR(__xludf.DUMMYFUNCTION("""COMPUTED_VALUE"""),"Will work for them")</f>
        <v>Will work for them</v>
      </c>
      <c r="J1584" s="1">
        <f>IFERROR(__xludf.DUMMYFUNCTION("""COMPUTED_VALUE"""),3.0)</f>
        <v>3</v>
      </c>
      <c r="K1584" s="1" t="str">
        <f>IFERROR(__xludf.DUMMYFUNCTION("""COMPUTED_VALUE"""),"Hybrid Working Environment with less than 3 days a month at office")</f>
        <v>Hybrid Working Environment with less than 3 days a month at office</v>
      </c>
      <c r="L1584" s="1" t="str">
        <f>IFERROR(__xludf.DUMMYFUNCTION("""COMPUTED_VALUE"""),"Employer who appreciates learning and enables that environment")</f>
        <v>Employer who appreciates learning and enables that environment</v>
      </c>
      <c r="M158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584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1584" s="1" t="str">
        <f>IFERROR(__xludf.DUMMYFUNCTION("""COMPUTED_VALUE"""),"Manager who clearly describes what she/he needs")</f>
        <v>Manager who clearly describes what she/he needs</v>
      </c>
      <c r="P1584" s="1" t="str">
        <f>IFERROR(__xludf.DUMMYFUNCTION("""COMPUTED_VALUE"""),"Work alone")</f>
        <v>Work alone</v>
      </c>
      <c r="Q1584" s="1" t="str">
        <f>IFERROR(__xludf.DUMMYFUNCTION("""COMPUTED_VALUE"""),"No")</f>
        <v>No</v>
      </c>
      <c r="R1584" s="1" t="str">
        <f>IFERROR(__xludf.DUMMYFUNCTION("""COMPUTED_VALUE"""),"No way")</f>
        <v>No way</v>
      </c>
      <c r="S1584" s="1"/>
    </row>
    <row r="1585">
      <c r="A1585" s="2">
        <f>IFERROR(__xludf.DUMMYFUNCTION("""COMPUTED_VALUE"""),45045.88272369213)</f>
        <v>45045.88272</v>
      </c>
      <c r="B1585" s="1" t="str">
        <f>IFERROR(__xludf.DUMMYFUNCTION("""COMPUTED_VALUE"""),"Canada")</f>
        <v>Canada</v>
      </c>
      <c r="C1585" s="1" t="str">
        <f>IFERROR(__xludf.DUMMYFUNCTION("""COMPUTED_VALUE"""),"Xxxxx")</f>
        <v>Xxxxx</v>
      </c>
      <c r="D1585" s="1" t="str">
        <f>IFERROR(__xludf.DUMMYFUNCTION("""COMPUTED_VALUE"""),"Male")</f>
        <v>Male</v>
      </c>
      <c r="E1585" s="1" t="str">
        <f>IFERROR(__xludf.DUMMYFUNCTION("""COMPUTED_VALUE"""),"People from my circle, but not family members")</f>
        <v>People from my circle, but not family members</v>
      </c>
      <c r="F1585" s="1" t="str">
        <f>IFERROR(__xludf.DUMMYFUNCTION("""COMPUTED_VALUE"""),"No, But if someone could bare the cost I will")</f>
        <v>No, But if someone could bare the cost I will</v>
      </c>
      <c r="G1585" s="1" t="str">
        <f>IFERROR(__xludf.DUMMYFUNCTION("""COMPUTED_VALUE"""),"This will be hard to do, but if it is the right company I would try")</f>
        <v>This will be hard to do, but if it is the right company I would try</v>
      </c>
      <c r="H1585" s="1" t="str">
        <f>IFERROR(__xludf.DUMMYFUNCTION("""COMPUTED_VALUE"""),"No")</f>
        <v>No</v>
      </c>
      <c r="I1585" s="1" t="str">
        <f>IFERROR(__xludf.DUMMYFUNCTION("""COMPUTED_VALUE"""),"Will NOT work for them")</f>
        <v>Will NOT work for them</v>
      </c>
      <c r="J1585" s="1">
        <f>IFERROR(__xludf.DUMMYFUNCTION("""COMPUTED_VALUE"""),5.0)</f>
        <v>5</v>
      </c>
      <c r="K1585" s="1" t="str">
        <f>IFERROR(__xludf.DUMMYFUNCTION("""COMPUTED_VALUE"""),"Hybrid Working Environment with more than 15 days a month at office")</f>
        <v>Hybrid Working Environment with more than 15 days a month at office</v>
      </c>
      <c r="L1585" s="1" t="str">
        <f>IFERROR(__xludf.DUMMYFUNCTION("""COMPUTED_VALUE"""),"Employer who appreciates learning and enables that environment")</f>
        <v>Employer who appreciates learning and enables that environment</v>
      </c>
      <c r="M158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85" s="1" t="str">
        <f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1585" s="1" t="str">
        <f>IFERROR(__xludf.DUMMYFUNCTION("""COMPUTED_VALUE"""),"Manager who explains what is expected, sets a goal and helps achieve it")</f>
        <v>Manager who explains what is expected, sets a goal and helps achieve it</v>
      </c>
      <c r="P1585" s="1" t="str">
        <f>IFERROR(__xludf.DUMMYFUNCTION("""COMPUTED_VALUE"""),"Work with 5 to 6 people in my team")</f>
        <v>Work with 5 to 6 people in my team</v>
      </c>
      <c r="Q1585" s="1" t="str">
        <f>IFERROR(__xludf.DUMMYFUNCTION("""COMPUTED_VALUE"""),"No")</f>
        <v>No</v>
      </c>
      <c r="R1585" s="1" t="str">
        <f>IFERROR(__xludf.DUMMYFUNCTION("""COMPUTED_VALUE"""),"This will be hard to do, but if it is the right company I would try")</f>
        <v>This will be hard to do, but if it is the right company I would try</v>
      </c>
      <c r="S1585" s="1"/>
    </row>
    <row r="1586">
      <c r="A1586" s="2">
        <f>IFERROR(__xludf.DUMMYFUNCTION("""COMPUTED_VALUE"""),45045.884461064816)</f>
        <v>45045.88446</v>
      </c>
      <c r="B1586" s="1" t="str">
        <f>IFERROR(__xludf.DUMMYFUNCTION("""COMPUTED_VALUE"""),"India")</f>
        <v>India</v>
      </c>
      <c r="C1586" s="1">
        <f>IFERROR(__xludf.DUMMYFUNCTION("""COMPUTED_VALUE"""),500062.0)</f>
        <v>500062</v>
      </c>
      <c r="D1586" s="1" t="str">
        <f>IFERROR(__xludf.DUMMYFUNCTION("""COMPUTED_VALUE"""),"Male")</f>
        <v>Male</v>
      </c>
      <c r="E1586" s="1" t="str">
        <f>IFERROR(__xludf.DUMMYFUNCTION("""COMPUTED_VALUE"""),"People from my circle, but not family members")</f>
        <v>People from my circle, but not family members</v>
      </c>
      <c r="F1586" s="1" t="str">
        <f>IFERROR(__xludf.DUMMYFUNCTION("""COMPUTED_VALUE"""),"No I would not be pursuing Higher Education outside of India")</f>
        <v>No I would not be pursuing Higher Education outside of India</v>
      </c>
      <c r="G1586" s="1" t="str">
        <f>IFERROR(__xludf.DUMMYFUNCTION("""COMPUTED_VALUE"""),"This will be hard to do, but if it is the right company I would try")</f>
        <v>This will be hard to do, but if it is the right company I would try</v>
      </c>
      <c r="H1586" s="1" t="str">
        <f>IFERROR(__xludf.DUMMYFUNCTION("""COMPUTED_VALUE"""),"No")</f>
        <v>No</v>
      </c>
      <c r="I1586" s="1" t="str">
        <f>IFERROR(__xludf.DUMMYFUNCTION("""COMPUTED_VALUE"""),"Will NOT work for them")</f>
        <v>Will NOT work for them</v>
      </c>
      <c r="J1586" s="1">
        <f>IFERROR(__xludf.DUMMYFUNCTION("""COMPUTED_VALUE"""),2.0)</f>
        <v>2</v>
      </c>
      <c r="K1586" s="1" t="str">
        <f>IFERROR(__xludf.DUMMYFUNCTION("""COMPUTED_VALUE"""),"Hybrid Working Environment with more than 15 days a month at office")</f>
        <v>Hybrid Working Environment with more than 15 days a month at office</v>
      </c>
      <c r="L1586" s="1" t="str">
        <f>IFERROR(__xludf.DUMMYFUNCTION("""COMPUTED_VALUE"""),"Employer who appreciates learning and enables that environment")</f>
        <v>Employer who appreciates learning and enables that environment</v>
      </c>
      <c r="M158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86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586" s="1" t="str">
        <f>IFERROR(__xludf.DUMMYFUNCTION("""COMPUTED_VALUE"""),"Manager who sets goal and helps me achieve it")</f>
        <v>Manager who sets goal and helps me achieve it</v>
      </c>
      <c r="P158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586" s="1" t="str">
        <f>IFERROR(__xludf.DUMMYFUNCTION("""COMPUTED_VALUE"""),"No")</f>
        <v>No</v>
      </c>
      <c r="R1586" s="1" t="str">
        <f>IFERROR(__xludf.DUMMYFUNCTION("""COMPUTED_VALUE"""),"This will be hard to do, but if it is the right company I would try")</f>
        <v>This will be hard to do, but if it is the right company I would try</v>
      </c>
      <c r="S1586" s="1"/>
    </row>
    <row r="1587">
      <c r="A1587" s="2">
        <f>IFERROR(__xludf.DUMMYFUNCTION("""COMPUTED_VALUE"""),45045.8848477662)</f>
        <v>45045.88485</v>
      </c>
      <c r="B1587" s="1" t="str">
        <f>IFERROR(__xludf.DUMMYFUNCTION("""COMPUTED_VALUE"""),"Canada")</f>
        <v>Canada</v>
      </c>
      <c r="C1587" s="1" t="str">
        <f>IFERROR(__xludf.DUMMYFUNCTION("""COMPUTED_VALUE"""),"H3X2V2")</f>
        <v>H3X2V2</v>
      </c>
      <c r="D1587" s="1" t="str">
        <f>IFERROR(__xludf.DUMMYFUNCTION("""COMPUTED_VALUE"""),"Male")</f>
        <v>Male</v>
      </c>
      <c r="E1587" s="1" t="str">
        <f>IFERROR(__xludf.DUMMYFUNCTION("""COMPUTED_VALUE"""),"My Parents")</f>
        <v>My Parents</v>
      </c>
      <c r="F1587" s="1" t="str">
        <f>IFERROR(__xludf.DUMMYFUNCTION("""COMPUTED_VALUE"""),"Yes, I will earn and do that")</f>
        <v>Yes, I will earn and do that</v>
      </c>
      <c r="G1587" s="1" t="str">
        <f>IFERROR(__xludf.DUMMYFUNCTION("""COMPUTED_VALUE"""),"Will work for 3 years or more")</f>
        <v>Will work for 3 years or more</v>
      </c>
      <c r="H1587" s="1" t="str">
        <f>IFERROR(__xludf.DUMMYFUNCTION("""COMPUTED_VALUE"""),"No")</f>
        <v>No</v>
      </c>
      <c r="I1587" s="1" t="str">
        <f>IFERROR(__xludf.DUMMYFUNCTION("""COMPUTED_VALUE"""),"Will NOT work for them")</f>
        <v>Will NOT work for them</v>
      </c>
      <c r="J1587" s="1">
        <f>IFERROR(__xludf.DUMMYFUNCTION("""COMPUTED_VALUE"""),1.0)</f>
        <v>1</v>
      </c>
      <c r="K1587" s="1" t="str">
        <f>IFERROR(__xludf.DUMMYFUNCTION("""COMPUTED_VALUE"""),"Hybrid Working Environment with less than 3 days a month at office")</f>
        <v>Hybrid Working Environment with less than 3 days a month at office</v>
      </c>
      <c r="L15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87" s="1" t="str">
        <f>IFERROR(__xludf.DUMMYFUNCTION("""COMPUTED_VALUE"""),"Design and Creative strategy in any company, Teaching in any of the institutes/colleges/online or offline, Manage and drive End-to-End Projects or Products, An Artificial Intelligence Specialist / Talking to Robots")</f>
        <v>Design and Creative strategy in any company, Teaching in any of the institutes/colleges/online or offline, Manage and drive End-to-End Projects or Products, An Artificial Intelligence Specialist / Talking to Robots</v>
      </c>
      <c r="O1587" s="1" t="str">
        <f>IFERROR(__xludf.DUMMYFUNCTION("""COMPUTED_VALUE"""),"Manager who explains what is expected, sets a goal and helps achieve it")</f>
        <v>Manager who explains what is expected, sets a goal and helps achieve it</v>
      </c>
      <c r="P158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587" s="1" t="str">
        <f>IFERROR(__xludf.DUMMYFUNCTION("""COMPUTED_VALUE"""),"Yes")</f>
        <v>Yes</v>
      </c>
      <c r="R1587" s="1" t="str">
        <f>IFERROR(__xludf.DUMMYFUNCTION("""COMPUTED_VALUE"""),"Will work for 7 years or more")</f>
        <v>Will work for 7 years or more</v>
      </c>
      <c r="S1587" s="1"/>
    </row>
    <row r="1588">
      <c r="A1588" s="2">
        <f>IFERROR(__xludf.DUMMYFUNCTION("""COMPUTED_VALUE"""),45045.885178055556)</f>
        <v>45045.88518</v>
      </c>
      <c r="B1588" s="1" t="str">
        <f>IFERROR(__xludf.DUMMYFUNCTION("""COMPUTED_VALUE"""),"India")</f>
        <v>India</v>
      </c>
      <c r="C1588" s="1">
        <f>IFERROR(__xludf.DUMMYFUNCTION("""COMPUTED_VALUE"""),421201.0)</f>
        <v>421201</v>
      </c>
      <c r="D1588" s="1" t="str">
        <f>IFERROR(__xludf.DUMMYFUNCTION("""COMPUTED_VALUE"""),"Male")</f>
        <v>Male</v>
      </c>
      <c r="E1588" s="1" t="str">
        <f>IFERROR(__xludf.DUMMYFUNCTION("""COMPUTED_VALUE"""),"People who have changed the world for better")</f>
        <v>People who have changed the world for better</v>
      </c>
      <c r="F1588" s="1" t="str">
        <f>IFERROR(__xludf.DUMMYFUNCTION("""COMPUTED_VALUE"""),"Yes, I will earn and do that")</f>
        <v>Yes, I will earn and do that</v>
      </c>
      <c r="G1588" s="1" t="str">
        <f>IFERROR(__xludf.DUMMYFUNCTION("""COMPUTED_VALUE"""),"This will be hard to do, but if it is the right company I would try")</f>
        <v>This will be hard to do, but if it is the right company I would try</v>
      </c>
      <c r="H1588" s="1" t="str">
        <f>IFERROR(__xludf.DUMMYFUNCTION("""COMPUTED_VALUE"""),"No")</f>
        <v>No</v>
      </c>
      <c r="I1588" s="1" t="str">
        <f>IFERROR(__xludf.DUMMYFUNCTION("""COMPUTED_VALUE"""),"Will NOT work for them")</f>
        <v>Will NOT work for them</v>
      </c>
      <c r="J1588" s="1">
        <f>IFERROR(__xludf.DUMMYFUNCTION("""COMPUTED_VALUE"""),5.0)</f>
        <v>5</v>
      </c>
      <c r="K1588" s="1" t="str">
        <f>IFERROR(__xludf.DUMMYFUNCTION("""COMPUTED_VALUE"""),"Hybrid Working Environment with more than 15 days a month at office")</f>
        <v>Hybrid Working Environment with more than 15 days a month at office</v>
      </c>
      <c r="L1588" s="1" t="str">
        <f>IFERROR(__xludf.DUMMYFUNCTION("""COMPUTED_VALUE"""),"Employer who appreciates learning and enables that environment")</f>
        <v>Employer who appreciates learning and enables that environment</v>
      </c>
      <c r="M158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88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588" s="1" t="str">
        <f>IFERROR(__xludf.DUMMYFUNCTION("""COMPUTED_VALUE"""),"Manager who clearly describes what she/he needs")</f>
        <v>Manager who clearly describes what she/he needs</v>
      </c>
      <c r="P1588" s="1" t="str">
        <f>IFERROR(__xludf.DUMMYFUNCTION("""COMPUTED_VALUE"""),"Work with 5 to 6 people in my team")</f>
        <v>Work with 5 to 6 people in my team</v>
      </c>
      <c r="Q1588" s="1" t="str">
        <f>IFERROR(__xludf.DUMMYFUNCTION("""COMPUTED_VALUE"""),"Yes, I Understand this is gonna happen everywhere")</f>
        <v>Yes, I Understand this is gonna happen everywhere</v>
      </c>
      <c r="R1588" s="1" t="str">
        <f>IFERROR(__xludf.DUMMYFUNCTION("""COMPUTED_VALUE"""),"No way")</f>
        <v>No way</v>
      </c>
      <c r="S1588" s="1"/>
    </row>
    <row r="1589">
      <c r="A1589" s="2">
        <f>IFERROR(__xludf.DUMMYFUNCTION("""COMPUTED_VALUE"""),45045.88647199074)</f>
        <v>45045.88647</v>
      </c>
      <c r="B1589" s="1" t="str">
        <f>IFERROR(__xludf.DUMMYFUNCTION("""COMPUTED_VALUE"""),"Canada")</f>
        <v>Canada</v>
      </c>
      <c r="C1589" s="1" t="str">
        <f>IFERROR(__xludf.DUMMYFUNCTION("""COMPUTED_VALUE"""),"Xxxx")</f>
        <v>Xxxx</v>
      </c>
      <c r="D1589" s="1" t="str">
        <f>IFERROR(__xludf.DUMMYFUNCTION("""COMPUTED_VALUE"""),"Male")</f>
        <v>Male</v>
      </c>
      <c r="E1589" s="1" t="str">
        <f>IFERROR(__xludf.DUMMYFUNCTION("""COMPUTED_VALUE"""),"My Parents")</f>
        <v>My Parents</v>
      </c>
      <c r="F1589" s="1" t="str">
        <f>IFERROR(__xludf.DUMMYFUNCTION("""COMPUTED_VALUE"""),"No, But if someone could bare the cost I will")</f>
        <v>No, But if someone could bare the cost I will</v>
      </c>
      <c r="G1589" s="1" t="str">
        <f>IFERROR(__xludf.DUMMYFUNCTION("""COMPUTED_VALUE"""),"Will work for 3 years or more")</f>
        <v>Will work for 3 years or more</v>
      </c>
      <c r="H1589" s="1" t="str">
        <f>IFERROR(__xludf.DUMMYFUNCTION("""COMPUTED_VALUE"""),"No")</f>
        <v>No</v>
      </c>
      <c r="I1589" s="1" t="str">
        <f>IFERROR(__xludf.DUMMYFUNCTION("""COMPUTED_VALUE"""),"Will work for them")</f>
        <v>Will work for them</v>
      </c>
      <c r="J1589" s="1">
        <f>IFERROR(__xludf.DUMMYFUNCTION("""COMPUTED_VALUE"""),5.0)</f>
        <v>5</v>
      </c>
      <c r="K1589" s="1" t="str">
        <f>IFERROR(__xludf.DUMMYFUNCTION("""COMPUTED_VALUE"""),"Hybrid Working Environment with more than 15 days a month at office")</f>
        <v>Hybrid Working Environment with more than 15 days a month at office</v>
      </c>
      <c r="L158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58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89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1589" s="1" t="str">
        <f>IFERROR(__xludf.DUMMYFUNCTION("""COMPUTED_VALUE"""),"Manager who explains what is expected, sets a goal and helps achieve it")</f>
        <v>Manager who explains what is expected, sets a goal and helps achieve it</v>
      </c>
      <c r="P1589" s="1" t="str">
        <f>IFERROR(__xludf.DUMMYFUNCTION("""COMPUTED_VALUE"""),"Work with 5 to 6 people in my team")</f>
        <v>Work with 5 to 6 people in my team</v>
      </c>
      <c r="Q1589" s="1" t="str">
        <f>IFERROR(__xludf.DUMMYFUNCTION("""COMPUTED_VALUE"""),"Yes, I Understand this is gonna happen everywhere")</f>
        <v>Yes, I Understand this is gonna happen everywhere</v>
      </c>
      <c r="R1589" s="1" t="str">
        <f>IFERROR(__xludf.DUMMYFUNCTION("""COMPUTED_VALUE"""),"No way")</f>
        <v>No way</v>
      </c>
      <c r="S1589" s="1"/>
    </row>
    <row r="1590">
      <c r="A1590" s="2">
        <f>IFERROR(__xludf.DUMMYFUNCTION("""COMPUTED_VALUE"""),45045.88994658565)</f>
        <v>45045.88995</v>
      </c>
      <c r="B1590" s="1" t="str">
        <f>IFERROR(__xludf.DUMMYFUNCTION("""COMPUTED_VALUE"""),"India")</f>
        <v>India</v>
      </c>
      <c r="C1590" s="1">
        <f>IFERROR(__xludf.DUMMYFUNCTION("""COMPUTED_VALUE"""),110076.0)</f>
        <v>110076</v>
      </c>
      <c r="D1590" s="1" t="str">
        <f>IFERROR(__xludf.DUMMYFUNCTION("""COMPUTED_VALUE"""),"Male")</f>
        <v>Male</v>
      </c>
      <c r="E1590" s="1" t="str">
        <f>IFERROR(__xludf.DUMMYFUNCTION("""COMPUTED_VALUE"""),"People from my circle, but not family members")</f>
        <v>People from my circle, but not family members</v>
      </c>
      <c r="F1590" s="1" t="str">
        <f>IFERROR(__xludf.DUMMYFUNCTION("""COMPUTED_VALUE"""),"Yes, I will earn and do that")</f>
        <v>Yes, I will earn and do that</v>
      </c>
      <c r="G1590" s="1" t="str">
        <f>IFERROR(__xludf.DUMMYFUNCTION("""COMPUTED_VALUE"""),"Will work for 3 years or more")</f>
        <v>Will work for 3 years or more</v>
      </c>
      <c r="H1590" s="1" t="str">
        <f>IFERROR(__xludf.DUMMYFUNCTION("""COMPUTED_VALUE"""),"No")</f>
        <v>No</v>
      </c>
      <c r="I1590" s="1" t="str">
        <f>IFERROR(__xludf.DUMMYFUNCTION("""COMPUTED_VALUE"""),"Will NOT work for them")</f>
        <v>Will NOT work for them</v>
      </c>
      <c r="J1590" s="1">
        <f>IFERROR(__xludf.DUMMYFUNCTION("""COMPUTED_VALUE"""),5.0)</f>
        <v>5</v>
      </c>
      <c r="K1590" s="1" t="str">
        <f>IFERROR(__xludf.DUMMYFUNCTION("""COMPUTED_VALUE"""),"Every Day Office Environment")</f>
        <v>Every Day Office Environment</v>
      </c>
      <c r="L15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90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590" s="1" t="str">
        <f>IFERROR(__xludf.DUMMYFUNCTION("""COMPUTED_VALUE"""),"Manager who explains what is expected, sets a goal and helps achieve it")</f>
        <v>Manager who explains what is expected, sets a goal and helps achieve it</v>
      </c>
      <c r="P1590" s="1" t="str">
        <f>IFERROR(__xludf.DUMMYFUNCTION("""COMPUTED_VALUE"""),"Work with more than 10 people in my team")</f>
        <v>Work with more than 10 people in my team</v>
      </c>
      <c r="Q1590" s="1" t="str">
        <f>IFERROR(__xludf.DUMMYFUNCTION("""COMPUTED_VALUE"""),"Yes, I Understand this is gonna happen everywhere")</f>
        <v>Yes, I Understand this is gonna happen everywhere</v>
      </c>
      <c r="R1590" s="1" t="str">
        <f>IFERROR(__xludf.DUMMYFUNCTION("""COMPUTED_VALUE"""),"This will be hard to do, but if it is the right company I would try")</f>
        <v>This will be hard to do, but if it is the right company I would try</v>
      </c>
      <c r="S1590" s="1"/>
    </row>
    <row r="1591">
      <c r="A1591" s="2">
        <f>IFERROR(__xludf.DUMMYFUNCTION("""COMPUTED_VALUE"""),45045.89002293981)</f>
        <v>45045.89002</v>
      </c>
      <c r="B1591" s="1" t="str">
        <f>IFERROR(__xludf.DUMMYFUNCTION("""COMPUTED_VALUE"""),"India")</f>
        <v>India</v>
      </c>
      <c r="C1591" s="1">
        <f>IFERROR(__xludf.DUMMYFUNCTION("""COMPUTED_VALUE"""),462042.0)</f>
        <v>462042</v>
      </c>
      <c r="D1591" s="1" t="str">
        <f>IFERROR(__xludf.DUMMYFUNCTION("""COMPUTED_VALUE"""),"Male")</f>
        <v>Male</v>
      </c>
      <c r="E1591" s="1" t="str">
        <f>IFERROR(__xludf.DUMMYFUNCTION("""COMPUTED_VALUE"""),"Influencers who had successful careers")</f>
        <v>Influencers who had successful careers</v>
      </c>
      <c r="F1591" s="1" t="str">
        <f>IFERROR(__xludf.DUMMYFUNCTION("""COMPUTED_VALUE"""),"Yes, I will earn and do that")</f>
        <v>Yes, I will earn and do that</v>
      </c>
      <c r="G1591" s="1" t="str">
        <f>IFERROR(__xludf.DUMMYFUNCTION("""COMPUTED_VALUE"""),"Will work for 3 years or more")</f>
        <v>Will work for 3 years or more</v>
      </c>
      <c r="H1591" s="1" t="str">
        <f>IFERROR(__xludf.DUMMYFUNCTION("""COMPUTED_VALUE"""),"No")</f>
        <v>No</v>
      </c>
      <c r="I1591" s="1" t="str">
        <f>IFERROR(__xludf.DUMMYFUNCTION("""COMPUTED_VALUE"""),"Will NOT work for them")</f>
        <v>Will NOT work for them</v>
      </c>
      <c r="J1591" s="1">
        <f>IFERROR(__xludf.DUMMYFUNCTION("""COMPUTED_VALUE"""),8.0)</f>
        <v>8</v>
      </c>
      <c r="K1591" s="1" t="str">
        <f>IFERROR(__xludf.DUMMYFUNCTION("""COMPUTED_VALUE"""),"Fully Remote with Options to travel as and when needed")</f>
        <v>Fully Remote with Options to travel as and when needed</v>
      </c>
      <c r="L15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91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1591" s="1" t="str">
        <f>IFERROR(__xludf.DUMMYFUNCTION("""COMPUTED_VALUE"""),"Manager who explains what is expected, sets a goal and helps achieve it")</f>
        <v>Manager who explains what is expected, sets a goal and helps achieve it</v>
      </c>
      <c r="P1591" s="1" t="str">
        <f>IFERROR(__xludf.DUMMYFUNCTION("""COMPUTED_VALUE"""),"Work with 2 to 3 people in my team")</f>
        <v>Work with 2 to 3 people in my team</v>
      </c>
      <c r="Q1591" s="1" t="str">
        <f>IFERROR(__xludf.DUMMYFUNCTION("""COMPUTED_VALUE"""),"Yes, I Understand this is gonna happen everywhere")</f>
        <v>Yes, I Understand this is gonna happen everywhere</v>
      </c>
      <c r="R1591" s="1" t="str">
        <f>IFERROR(__xludf.DUMMYFUNCTION("""COMPUTED_VALUE"""),"This will be hard to do, but if it is the right company I would try")</f>
        <v>This will be hard to do, but if it is the right company I would try</v>
      </c>
      <c r="S1591" s="1"/>
    </row>
    <row r="1592">
      <c r="A1592" s="2">
        <f>IFERROR(__xludf.DUMMYFUNCTION("""COMPUTED_VALUE"""),45045.89006048611)</f>
        <v>45045.89006</v>
      </c>
      <c r="B1592" s="1" t="str">
        <f>IFERROR(__xludf.DUMMYFUNCTION("""COMPUTED_VALUE"""),"India")</f>
        <v>India</v>
      </c>
      <c r="C1592" s="1">
        <f>IFERROR(__xludf.DUMMYFUNCTION("""COMPUTED_VALUE"""),110096.0)</f>
        <v>110096</v>
      </c>
      <c r="D1592" s="1" t="str">
        <f>IFERROR(__xludf.DUMMYFUNCTION("""COMPUTED_VALUE"""),"Female")</f>
        <v>Female</v>
      </c>
      <c r="E1592" s="1" t="str">
        <f>IFERROR(__xludf.DUMMYFUNCTION("""COMPUTED_VALUE"""),"People from my circle, but not family members")</f>
        <v>People from my circle, but not family members</v>
      </c>
      <c r="F1592" s="1" t="str">
        <f>IFERROR(__xludf.DUMMYFUNCTION("""COMPUTED_VALUE"""),"Yes, I will earn and do that")</f>
        <v>Yes, I will earn and do that</v>
      </c>
      <c r="G1592" s="1" t="str">
        <f>IFERROR(__xludf.DUMMYFUNCTION("""COMPUTED_VALUE"""),"Will work for 3 years or more")</f>
        <v>Will work for 3 years or more</v>
      </c>
      <c r="H1592" s="1" t="str">
        <f>IFERROR(__xludf.DUMMYFUNCTION("""COMPUTED_VALUE"""),"No")</f>
        <v>No</v>
      </c>
      <c r="I1592" s="1" t="str">
        <f>IFERROR(__xludf.DUMMYFUNCTION("""COMPUTED_VALUE"""),"Will NOT work for them")</f>
        <v>Will NOT work for them</v>
      </c>
      <c r="J1592" s="1">
        <f>IFERROR(__xludf.DUMMYFUNCTION("""COMPUTED_VALUE"""),2.0)</f>
        <v>2</v>
      </c>
      <c r="K1592" s="1" t="str">
        <f>IFERROR(__xludf.DUMMYFUNCTION("""COMPUTED_VALUE"""),"Hybrid Working Environment with more than 15 days a month at office")</f>
        <v>Hybrid Working Environment with more than 15 days a month at office</v>
      </c>
      <c r="L1592" s="1" t="str">
        <f>IFERROR(__xludf.DUMMYFUNCTION("""COMPUTED_VALUE"""),"Employer who appreciates learning and enables that environment")</f>
        <v>Employer who appreciates learning and enables that environment</v>
      </c>
      <c r="M159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92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592" s="1" t="str">
        <f>IFERROR(__xludf.DUMMYFUNCTION("""COMPUTED_VALUE"""),"Manager who explains what is expected, sets a goal and helps achieve it")</f>
        <v>Manager who explains what is expected, sets a goal and helps achieve it</v>
      </c>
      <c r="P1592" s="1" t="str">
        <f>IFERROR(__xludf.DUMMYFUNCTION("""COMPUTED_VALUE"""),"Work with 2 to 3 people in my team")</f>
        <v>Work with 2 to 3 people in my team</v>
      </c>
      <c r="Q1592" s="1" t="str">
        <f>IFERROR(__xludf.DUMMYFUNCTION("""COMPUTED_VALUE"""),"No")</f>
        <v>No</v>
      </c>
      <c r="R1592" s="1" t="str">
        <f>IFERROR(__xludf.DUMMYFUNCTION("""COMPUTED_VALUE"""),"This will be hard to do, but if it is the right company I would try")</f>
        <v>This will be hard to do, but if it is the right company I would try</v>
      </c>
      <c r="S1592" s="1"/>
    </row>
    <row r="1593">
      <c r="A1593" s="2">
        <f>IFERROR(__xludf.DUMMYFUNCTION("""COMPUTED_VALUE"""),45045.89258936343)</f>
        <v>45045.89259</v>
      </c>
      <c r="B1593" s="1" t="str">
        <f>IFERROR(__xludf.DUMMYFUNCTION("""COMPUTED_VALUE"""),"India")</f>
        <v>India</v>
      </c>
      <c r="C1593" s="1">
        <f>IFERROR(__xludf.DUMMYFUNCTION("""COMPUTED_VALUE"""),110008.0)</f>
        <v>110008</v>
      </c>
      <c r="D1593" s="1" t="str">
        <f>IFERROR(__xludf.DUMMYFUNCTION("""COMPUTED_VALUE"""),"Female")</f>
        <v>Female</v>
      </c>
      <c r="E1593" s="1" t="str">
        <f>IFERROR(__xludf.DUMMYFUNCTION("""COMPUTED_VALUE"""),"My Parents")</f>
        <v>My Parents</v>
      </c>
      <c r="F1593" s="1" t="str">
        <f>IFERROR(__xludf.DUMMYFUNCTION("""COMPUTED_VALUE"""),"No I would not be pursuing Higher Education outside of India")</f>
        <v>No I would not be pursuing Higher Education outside of India</v>
      </c>
      <c r="G1593" s="1" t="str">
        <f>IFERROR(__xludf.DUMMYFUNCTION("""COMPUTED_VALUE"""),"This will be hard to do, but if it is the right company I would try")</f>
        <v>This will be hard to do, but if it is the right company I would try</v>
      </c>
      <c r="H1593" s="1" t="str">
        <f>IFERROR(__xludf.DUMMYFUNCTION("""COMPUTED_VALUE"""),"No")</f>
        <v>No</v>
      </c>
      <c r="I1593" s="1" t="str">
        <f>IFERROR(__xludf.DUMMYFUNCTION("""COMPUTED_VALUE"""),"Will NOT work for them")</f>
        <v>Will NOT work for them</v>
      </c>
      <c r="J1593" s="1">
        <f>IFERROR(__xludf.DUMMYFUNCTION("""COMPUTED_VALUE"""),5.0)</f>
        <v>5</v>
      </c>
      <c r="K1593" s="1" t="str">
        <f>IFERROR(__xludf.DUMMYFUNCTION("""COMPUTED_VALUE"""),"Hybrid Working Environment with more than 15 days a month at office")</f>
        <v>Hybrid Working Environment with more than 15 days a month at office</v>
      </c>
      <c r="L15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93" s="1" t="str">
        <f>IFERROR(__xludf.DUMMYFUNCTION("""COMPUTED_VALUE"""),"Teaching in any of the institutes/colleges/online or offline, Business Operations in any organization, Manage and drive End-to-End Projects or Products, Manufacturing / Oil and Gas/ Construction / Hard Physical Work related")</f>
        <v>Teaching in any of the institutes/colleges/online or offline, Business Operations in any organization, Manage and drive End-to-End Projects or Products, Manufacturing / Oil and Gas/ Construction / Hard Physical Work related</v>
      </c>
      <c r="O1593" s="1" t="str">
        <f>IFERROR(__xludf.DUMMYFUNCTION("""COMPUTED_VALUE"""),"Manager who clearly describes what she/he needs")</f>
        <v>Manager who clearly describes what she/he needs</v>
      </c>
      <c r="P1593" s="1" t="str">
        <f>IFERROR(__xludf.DUMMYFUNCTION("""COMPUTED_VALUE"""),"Work with 2 to 3 people in my team, Work with 5 to 6 people in my team")</f>
        <v>Work with 2 to 3 people in my team, Work with 5 to 6 people in my team</v>
      </c>
      <c r="Q1593" s="1" t="str">
        <f>IFERROR(__xludf.DUMMYFUNCTION("""COMPUTED_VALUE"""),"No")</f>
        <v>No</v>
      </c>
      <c r="R1593" s="1" t="str">
        <f>IFERROR(__xludf.DUMMYFUNCTION("""COMPUTED_VALUE"""),"No way")</f>
        <v>No way</v>
      </c>
      <c r="S1593" s="1"/>
    </row>
    <row r="1594">
      <c r="A1594" s="2">
        <f>IFERROR(__xludf.DUMMYFUNCTION("""COMPUTED_VALUE"""),45045.89299065972)</f>
        <v>45045.89299</v>
      </c>
      <c r="B1594" s="1" t="str">
        <f>IFERROR(__xludf.DUMMYFUNCTION("""COMPUTED_VALUE"""),"India")</f>
        <v>India</v>
      </c>
      <c r="C1594" s="1">
        <f>IFERROR(__xludf.DUMMYFUNCTION("""COMPUTED_VALUE"""),533005.0)</f>
        <v>533005</v>
      </c>
      <c r="D1594" s="1" t="str">
        <f>IFERROR(__xludf.DUMMYFUNCTION("""COMPUTED_VALUE"""),"Male")</f>
        <v>Male</v>
      </c>
      <c r="E1594" s="1" t="str">
        <f>IFERROR(__xludf.DUMMYFUNCTION("""COMPUTED_VALUE"""),"My Parents")</f>
        <v>My Parents</v>
      </c>
      <c r="F1594" s="1" t="str">
        <f>IFERROR(__xludf.DUMMYFUNCTION("""COMPUTED_VALUE"""),"No I would not be pursuing Higher Education outside of India")</f>
        <v>No I would not be pursuing Higher Education outside of India</v>
      </c>
      <c r="G1594" s="1" t="str">
        <f>IFERROR(__xludf.DUMMYFUNCTION("""COMPUTED_VALUE"""),"Will work for 3 years or more")</f>
        <v>Will work for 3 years or more</v>
      </c>
      <c r="H1594" s="1" t="str">
        <f>IFERROR(__xludf.DUMMYFUNCTION("""COMPUTED_VALUE"""),"Yes")</f>
        <v>Yes</v>
      </c>
      <c r="I1594" s="1" t="str">
        <f>IFERROR(__xludf.DUMMYFUNCTION("""COMPUTED_VALUE"""),"Will NOT work for them")</f>
        <v>Will NOT work for them</v>
      </c>
      <c r="J1594" s="1">
        <f>IFERROR(__xludf.DUMMYFUNCTION("""COMPUTED_VALUE"""),5.0)</f>
        <v>5</v>
      </c>
      <c r="K1594" s="1" t="str">
        <f>IFERROR(__xludf.DUMMYFUNCTION("""COMPUTED_VALUE"""),"Fully Remote with Options to travel as and when needed")</f>
        <v>Fully Remote with Options to travel as and when needed</v>
      </c>
      <c r="L15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94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594" s="1" t="str">
        <f>IFERROR(__xludf.DUMMYFUNCTION("""COMPUTED_VALUE"""),"Manager who explains what is expected, sets a goal and helps achieve it")</f>
        <v>Manager who explains what is expected, sets a goal and helps achieve it</v>
      </c>
      <c r="P1594" s="1" t="str">
        <f>IFERROR(__xludf.DUMMYFUNCTION("""COMPUTED_VALUE"""),"Work with 7 to 10 or more people in my team")</f>
        <v>Work with 7 to 10 or more people in my team</v>
      </c>
      <c r="Q1594" s="1" t="str">
        <f>IFERROR(__xludf.DUMMYFUNCTION("""COMPUTED_VALUE"""),"Yes, I Understand this is gonna happen everywhere")</f>
        <v>Yes, I Understand this is gonna happen everywhere</v>
      </c>
      <c r="R1594" s="1" t="str">
        <f>IFERROR(__xludf.DUMMYFUNCTION("""COMPUTED_VALUE"""),"This will be hard to do, but if it is the right company I would try")</f>
        <v>This will be hard to do, but if it is the right company I would try</v>
      </c>
      <c r="S1594" s="1"/>
    </row>
    <row r="1595">
      <c r="A1595" s="2">
        <f>IFERROR(__xludf.DUMMYFUNCTION("""COMPUTED_VALUE"""),45045.893193298616)</f>
        <v>45045.89319</v>
      </c>
      <c r="B1595" s="1" t="str">
        <f>IFERROR(__xludf.DUMMYFUNCTION("""COMPUTED_VALUE"""),"Canada")</f>
        <v>Canada</v>
      </c>
      <c r="C1595" s="1" t="str">
        <f>IFERROR(__xludf.DUMMYFUNCTION("""COMPUTED_VALUE"""),"H3N1W9")</f>
        <v>H3N1W9</v>
      </c>
      <c r="D1595" s="1" t="str">
        <f>IFERROR(__xludf.DUMMYFUNCTION("""COMPUTED_VALUE"""),"Male")</f>
        <v>Male</v>
      </c>
      <c r="E1595" s="1" t="str">
        <f>IFERROR(__xludf.DUMMYFUNCTION("""COMPUTED_VALUE"""),"Influencers who had successful careers")</f>
        <v>Influencers who had successful careers</v>
      </c>
      <c r="F1595" s="1" t="str">
        <f>IFERROR(__xludf.DUMMYFUNCTION("""COMPUTED_VALUE"""),"Yes, I will earn and do that")</f>
        <v>Yes, I will earn and do that</v>
      </c>
      <c r="G1595" s="1" t="str">
        <f>IFERROR(__xludf.DUMMYFUNCTION("""COMPUTED_VALUE"""),"Will work for 3 years or more")</f>
        <v>Will work for 3 years or more</v>
      </c>
      <c r="H1595" s="1" t="str">
        <f>IFERROR(__xludf.DUMMYFUNCTION("""COMPUTED_VALUE"""),"No")</f>
        <v>No</v>
      </c>
      <c r="I1595" s="1" t="str">
        <f>IFERROR(__xludf.DUMMYFUNCTION("""COMPUTED_VALUE"""),"Will NOT work for them")</f>
        <v>Will NOT work for them</v>
      </c>
      <c r="J1595" s="1">
        <f>IFERROR(__xludf.DUMMYFUNCTION("""COMPUTED_VALUE"""),5.0)</f>
        <v>5</v>
      </c>
      <c r="K1595" s="1" t="str">
        <f>IFERROR(__xludf.DUMMYFUNCTION("""COMPUTED_VALUE"""),"Every Day Office Environment")</f>
        <v>Every Day Office Environment</v>
      </c>
      <c r="L1595" s="1" t="str">
        <f>IFERROR(__xludf.DUMMYFUNCTION("""COMPUTED_VALUE"""),"Employer who appreciates learning and enables that environment")</f>
        <v>Employer who appreciates learning and enables that environment</v>
      </c>
      <c r="M159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595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595" s="1" t="str">
        <f>IFERROR(__xludf.DUMMYFUNCTION("""COMPUTED_VALUE"""),"Manager who sets targets and expects me to achieve it")</f>
        <v>Manager who sets targets and expects me to achieve it</v>
      </c>
      <c r="P1595" s="1" t="str">
        <f>IFERROR(__xludf.DUMMYFUNCTION("""COMPUTED_VALUE"""),"Work with 2 to 3 people in my team")</f>
        <v>Work with 2 to 3 people in my team</v>
      </c>
      <c r="Q1595" s="1" t="str">
        <f>IFERROR(__xludf.DUMMYFUNCTION("""COMPUTED_VALUE"""),"Yes, I Understand this is gonna happen everywhere")</f>
        <v>Yes, I Understand this is gonna happen everywhere</v>
      </c>
      <c r="R1595" s="1" t="str">
        <f>IFERROR(__xludf.DUMMYFUNCTION("""COMPUTED_VALUE"""),"This will be hard to do, but if it is the right company I would try")</f>
        <v>This will be hard to do, but if it is the right company I would try</v>
      </c>
      <c r="S1595" s="1"/>
    </row>
    <row r="1596">
      <c r="A1596" s="2">
        <f>IFERROR(__xludf.DUMMYFUNCTION("""COMPUTED_VALUE"""),45045.89474996528)</f>
        <v>45045.89475</v>
      </c>
      <c r="B1596" s="1" t="str">
        <f>IFERROR(__xludf.DUMMYFUNCTION("""COMPUTED_VALUE"""),"United States of America")</f>
        <v>United States of America</v>
      </c>
      <c r="C1596" s="1">
        <f>IFERROR(__xludf.DUMMYFUNCTION("""COMPUTED_VALUE"""),78363.0)</f>
        <v>78363</v>
      </c>
      <c r="D1596" s="1" t="str">
        <f>IFERROR(__xludf.DUMMYFUNCTION("""COMPUTED_VALUE"""),"Male")</f>
        <v>Male</v>
      </c>
      <c r="E1596" s="1" t="str">
        <f>IFERROR(__xludf.DUMMYFUNCTION("""COMPUTED_VALUE"""),"My Parents")</f>
        <v>My Parents</v>
      </c>
      <c r="F1596" s="1" t="str">
        <f>IFERROR(__xludf.DUMMYFUNCTION("""COMPUTED_VALUE"""),"Yes, I will earn and do that")</f>
        <v>Yes, I will earn and do that</v>
      </c>
      <c r="G1596" s="1" t="str">
        <f>IFERROR(__xludf.DUMMYFUNCTION("""COMPUTED_VALUE"""),"This will be hard to do, but if it is the right company I would try")</f>
        <v>This will be hard to do, but if it is the right company I would try</v>
      </c>
      <c r="H1596" s="1" t="str">
        <f>IFERROR(__xludf.DUMMYFUNCTION("""COMPUTED_VALUE"""),"Yes")</f>
        <v>Yes</v>
      </c>
      <c r="I1596" s="1" t="str">
        <f>IFERROR(__xludf.DUMMYFUNCTION("""COMPUTED_VALUE"""),"Will work for them")</f>
        <v>Will work for them</v>
      </c>
      <c r="J1596" s="1">
        <f>IFERROR(__xludf.DUMMYFUNCTION("""COMPUTED_VALUE"""),10.0)</f>
        <v>10</v>
      </c>
      <c r="K1596" s="1" t="str">
        <f>IFERROR(__xludf.DUMMYFUNCTION("""COMPUTED_VALUE"""),"Every Day Office Environment")</f>
        <v>Every Day Office Environment</v>
      </c>
      <c r="L15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6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596" s="1" t="str">
        <f>IFERROR(__xludf.DUMMYFUNCTION("""COMPUTED_VALUE"""),"Design and Creative strategy in any company, Business Operations in any organization, I Want to sell things/Sales, Manufacturing / Oil and Gas/ Construction / Hard Physical Work related")</f>
        <v>Design and Creative strategy in any company, Business Operations in any organization, I Want to sell things/Sales, Manufacturing / Oil and Gas/ Construction / Hard Physical Work related</v>
      </c>
      <c r="O1596" s="1" t="str">
        <f>IFERROR(__xludf.DUMMYFUNCTION("""COMPUTED_VALUE"""),"Manager who explains what is expected, sets a goal and helps achieve it")</f>
        <v>Manager who explains what is expected, sets a goal and helps achieve it</v>
      </c>
      <c r="P1596" s="1" t="str">
        <f>IFERROR(__xludf.DUMMYFUNCTION("""COMPUTED_VALUE"""),"Work with 5 to 6 people in my team")</f>
        <v>Work with 5 to 6 people in my team</v>
      </c>
      <c r="Q1596" s="1" t="str">
        <f>IFERROR(__xludf.DUMMYFUNCTION("""COMPUTED_VALUE"""),"Yes, I Understand this is gonna happen everywhere")</f>
        <v>Yes, I Understand this is gonna happen everywhere</v>
      </c>
      <c r="R1596" s="1" t="str">
        <f>IFERROR(__xludf.DUMMYFUNCTION("""COMPUTED_VALUE"""),"This will be hard to do, but if it is the right company I would try")</f>
        <v>This will be hard to do, but if it is the right company I would try</v>
      </c>
      <c r="S1596" s="1"/>
    </row>
    <row r="1597">
      <c r="A1597" s="2">
        <f>IFERROR(__xludf.DUMMYFUNCTION("""COMPUTED_VALUE"""),45045.89558358796)</f>
        <v>45045.89558</v>
      </c>
      <c r="B1597" s="1" t="str">
        <f>IFERROR(__xludf.DUMMYFUNCTION("""COMPUTED_VALUE"""),"Canada")</f>
        <v>Canada</v>
      </c>
      <c r="C1597" s="1" t="str">
        <f>IFERROR(__xludf.DUMMYFUNCTION("""COMPUTED_VALUE"""),"H3S")</f>
        <v>H3S</v>
      </c>
      <c r="D1597" s="1" t="str">
        <f>IFERROR(__xludf.DUMMYFUNCTION("""COMPUTED_VALUE"""),"Male")</f>
        <v>Male</v>
      </c>
      <c r="E1597" s="1" t="str">
        <f>IFERROR(__xludf.DUMMYFUNCTION("""COMPUTED_VALUE"""),"People who have changed the world for better")</f>
        <v>People who have changed the world for better</v>
      </c>
      <c r="F1597" s="1" t="str">
        <f>IFERROR(__xludf.DUMMYFUNCTION("""COMPUTED_VALUE"""),"Yes, I will earn and do that")</f>
        <v>Yes, I will earn and do that</v>
      </c>
      <c r="G1597" s="1" t="str">
        <f>IFERROR(__xludf.DUMMYFUNCTION("""COMPUTED_VALUE"""),"This will be hard to do, but if it is the right company I would try")</f>
        <v>This will be hard to do, but if it is the right company I would try</v>
      </c>
      <c r="H1597" s="1" t="str">
        <f>IFERROR(__xludf.DUMMYFUNCTION("""COMPUTED_VALUE"""),"No")</f>
        <v>No</v>
      </c>
      <c r="I1597" s="1" t="str">
        <f>IFERROR(__xludf.DUMMYFUNCTION("""COMPUTED_VALUE"""),"Will NOT work for them")</f>
        <v>Will NOT work for them</v>
      </c>
      <c r="J1597" s="1">
        <f>IFERROR(__xludf.DUMMYFUNCTION("""COMPUTED_VALUE"""),1.0)</f>
        <v>1</v>
      </c>
      <c r="K1597" s="1" t="str">
        <f>IFERROR(__xludf.DUMMYFUNCTION("""COMPUTED_VALUE"""),"Every Day Office Environment")</f>
        <v>Every Day Office Environment</v>
      </c>
      <c r="L1597" s="1" t="str">
        <f>IFERROR(__xludf.DUMMYFUNCTION("""COMPUTED_VALUE"""),"Employer who appreciates learning and enables that environment")</f>
        <v>Employer who appreciates learning and enables that environment</v>
      </c>
      <c r="M159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597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1597" s="1" t="str">
        <f>IFERROR(__xludf.DUMMYFUNCTION("""COMPUTED_VALUE"""),"Manager who sets goal and helps me achieve it")</f>
        <v>Manager who sets goal and helps me achieve it</v>
      </c>
      <c r="P1597" s="1" t="str">
        <f>IFERROR(__xludf.DUMMYFUNCTION("""COMPUTED_VALUE"""),"Work with more than 10 people in my team")</f>
        <v>Work with more than 10 people in my team</v>
      </c>
      <c r="Q1597" s="1" t="str">
        <f>IFERROR(__xludf.DUMMYFUNCTION("""COMPUTED_VALUE"""),"Yes, I Understand this is gonna happen everywhere")</f>
        <v>Yes, I Understand this is gonna happen everywhere</v>
      </c>
      <c r="R1597" s="1" t="str">
        <f>IFERROR(__xludf.DUMMYFUNCTION("""COMPUTED_VALUE"""),"This will be hard to do, but if it is the right company I would try")</f>
        <v>This will be hard to do, but if it is the right company I would try</v>
      </c>
      <c r="S1597" s="1"/>
    </row>
    <row r="1598">
      <c r="A1598" s="2">
        <f>IFERROR(__xludf.DUMMYFUNCTION("""COMPUTED_VALUE"""),45045.897454907405)</f>
        <v>45045.89745</v>
      </c>
      <c r="B1598" s="1" t="str">
        <f>IFERROR(__xludf.DUMMYFUNCTION("""COMPUTED_VALUE"""),"India")</f>
        <v>India</v>
      </c>
      <c r="C1598" s="1">
        <f>IFERROR(__xludf.DUMMYFUNCTION("""COMPUTED_VALUE"""),509301.0)</f>
        <v>509301</v>
      </c>
      <c r="D1598" s="1" t="str">
        <f>IFERROR(__xludf.DUMMYFUNCTION("""COMPUTED_VALUE"""),"Female")</f>
        <v>Female</v>
      </c>
      <c r="E1598" s="1" t="str">
        <f>IFERROR(__xludf.DUMMYFUNCTION("""COMPUTED_VALUE"""),"My Parents")</f>
        <v>My Parents</v>
      </c>
      <c r="F1598" s="1" t="str">
        <f>IFERROR(__xludf.DUMMYFUNCTION("""COMPUTED_VALUE"""),"Yes, I will earn and do that")</f>
        <v>Yes, I will earn and do that</v>
      </c>
      <c r="G1598" s="1" t="str">
        <f>IFERROR(__xludf.DUMMYFUNCTION("""COMPUTED_VALUE"""),"This will be hard to do, but if it is the right company I would try")</f>
        <v>This will be hard to do, but if it is the right company I would try</v>
      </c>
      <c r="H1598" s="1" t="str">
        <f>IFERROR(__xludf.DUMMYFUNCTION("""COMPUTED_VALUE"""),"Yes")</f>
        <v>Yes</v>
      </c>
      <c r="I1598" s="1" t="str">
        <f>IFERROR(__xludf.DUMMYFUNCTION("""COMPUTED_VALUE"""),"Will work for them")</f>
        <v>Will work for them</v>
      </c>
      <c r="J1598" s="1">
        <f>IFERROR(__xludf.DUMMYFUNCTION("""COMPUTED_VALUE"""),9.0)</f>
        <v>9</v>
      </c>
      <c r="K1598" s="1" t="str">
        <f>IFERROR(__xludf.DUMMYFUNCTION("""COMPUTED_VALUE"""),"Hybrid Working Environment with more than 15 days a month at office")</f>
        <v>Hybrid Working Environment with more than 15 days a month at office</v>
      </c>
      <c r="L15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98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598" s="1" t="str">
        <f>IFERROR(__xludf.DUMMYFUNCTION("""COMPUTED_VALUE"""),"Manager who explains what is expected, sets a goal and helps achieve it")</f>
        <v>Manager who explains what is expected, sets a goal and helps achieve it</v>
      </c>
      <c r="P1598" s="1" t="str">
        <f>IFERROR(__xludf.DUMMYFUNCTION("""COMPUTED_VALUE"""),"Work with 5 to 6 people in my team")</f>
        <v>Work with 5 to 6 people in my team</v>
      </c>
      <c r="Q1598" s="1" t="str">
        <f>IFERROR(__xludf.DUMMYFUNCTION("""COMPUTED_VALUE"""),"Yes, I Understand this is gonna happen everywhere")</f>
        <v>Yes, I Understand this is gonna happen everywhere</v>
      </c>
      <c r="R1598" s="1" t="str">
        <f>IFERROR(__xludf.DUMMYFUNCTION("""COMPUTED_VALUE"""),"This will be hard to do, but if it is the right company I would try")</f>
        <v>This will be hard to do, but if it is the right company I would try</v>
      </c>
      <c r="S1598" s="1"/>
    </row>
    <row r="1599">
      <c r="A1599" s="2">
        <f>IFERROR(__xludf.DUMMYFUNCTION("""COMPUTED_VALUE"""),45045.899466365736)</f>
        <v>45045.89947</v>
      </c>
      <c r="B1599" s="1" t="str">
        <f>IFERROR(__xludf.DUMMYFUNCTION("""COMPUTED_VALUE"""),"India")</f>
        <v>India</v>
      </c>
      <c r="C1599" s="1">
        <f>IFERROR(__xludf.DUMMYFUNCTION("""COMPUTED_VALUE"""),110027.0)</f>
        <v>110027</v>
      </c>
      <c r="D1599" s="1" t="str">
        <f>IFERROR(__xludf.DUMMYFUNCTION("""COMPUTED_VALUE"""),"Female")</f>
        <v>Female</v>
      </c>
      <c r="E1599" s="1" t="str">
        <f>IFERROR(__xludf.DUMMYFUNCTION("""COMPUTED_VALUE"""),"People who have changed the world for better")</f>
        <v>People who have changed the world for better</v>
      </c>
      <c r="F1599" s="1" t="str">
        <f>IFERROR(__xludf.DUMMYFUNCTION("""COMPUTED_VALUE"""),"No, But if someone could bare the cost I will")</f>
        <v>No, But if someone could bare the cost I will</v>
      </c>
      <c r="G1599" s="1" t="str">
        <f>IFERROR(__xludf.DUMMYFUNCTION("""COMPUTED_VALUE"""),"This will be hard to do, but if it is the right company I would try")</f>
        <v>This will be hard to do, but if it is the right company I would try</v>
      </c>
      <c r="H1599" s="1" t="str">
        <f>IFERROR(__xludf.DUMMYFUNCTION("""COMPUTED_VALUE"""),"No")</f>
        <v>No</v>
      </c>
      <c r="I1599" s="1" t="str">
        <f>IFERROR(__xludf.DUMMYFUNCTION("""COMPUTED_VALUE"""),"Will NOT work for them")</f>
        <v>Will NOT work for them</v>
      </c>
      <c r="J1599" s="1">
        <f>IFERROR(__xludf.DUMMYFUNCTION("""COMPUTED_VALUE"""),7.0)</f>
        <v>7</v>
      </c>
      <c r="K1599" s="1" t="str">
        <f>IFERROR(__xludf.DUMMYFUNCTION("""COMPUTED_VALUE"""),"Hybrid Working Environment with less than 3 days a month at office")</f>
        <v>Hybrid Working Environment with less than 3 days a month at office</v>
      </c>
      <c r="L1599" s="1" t="str">
        <f>IFERROR(__xludf.DUMMYFUNCTION("""COMPUTED_VALUE"""),"Employer who appreciates learning and enables that environment")</f>
        <v>Employer who appreciates learning and enables that environment</v>
      </c>
      <c r="M159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599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599" s="1" t="str">
        <f>IFERROR(__xludf.DUMMYFUNCTION("""COMPUTED_VALUE"""),"Manager who explains what is expected, sets a goal and helps achieve it")</f>
        <v>Manager who explains what is expected, sets a goal and helps achieve it</v>
      </c>
      <c r="P1599" s="1" t="str">
        <f>IFERROR(__xludf.DUMMYFUNCTION("""COMPUTED_VALUE"""),"Work with 2 to 3 people in my team")</f>
        <v>Work with 2 to 3 people in my team</v>
      </c>
      <c r="Q1599" s="1" t="str">
        <f>IFERROR(__xludf.DUMMYFUNCTION("""COMPUTED_VALUE"""),"Yes, I Understand this is gonna happen everywhere")</f>
        <v>Yes, I Understand this is gonna happen everywhere</v>
      </c>
      <c r="R1599" s="1" t="str">
        <f>IFERROR(__xludf.DUMMYFUNCTION("""COMPUTED_VALUE"""),"This will be hard to do, but if it is the right company I would try")</f>
        <v>This will be hard to do, but if it is the right company I would try</v>
      </c>
      <c r="S1599" s="1"/>
    </row>
    <row r="1600">
      <c r="A1600" s="2">
        <f>IFERROR(__xludf.DUMMYFUNCTION("""COMPUTED_VALUE"""),45045.90144649305)</f>
        <v>45045.90145</v>
      </c>
      <c r="B1600" s="1" t="str">
        <f>IFERROR(__xludf.DUMMYFUNCTION("""COMPUTED_VALUE"""),"India")</f>
        <v>India</v>
      </c>
      <c r="C1600" s="1">
        <f>IFERROR(__xludf.DUMMYFUNCTION("""COMPUTED_VALUE"""),581301.0)</f>
        <v>581301</v>
      </c>
      <c r="D1600" s="1" t="str">
        <f>IFERROR(__xludf.DUMMYFUNCTION("""COMPUTED_VALUE"""),"Male")</f>
        <v>Male</v>
      </c>
      <c r="E1600" s="1" t="str">
        <f>IFERROR(__xludf.DUMMYFUNCTION("""COMPUTED_VALUE"""),"Influencers who had successful careers")</f>
        <v>Influencers who had successful careers</v>
      </c>
      <c r="F1600" s="1" t="str">
        <f>IFERROR(__xludf.DUMMYFUNCTION("""COMPUTED_VALUE"""),"No I would not be pursuing Higher Education outside of India")</f>
        <v>No I would not be pursuing Higher Education outside of India</v>
      </c>
      <c r="G1600" s="1" t="str">
        <f>IFERROR(__xludf.DUMMYFUNCTION("""COMPUTED_VALUE"""),"This will be hard to do, but if it is the right company I would try")</f>
        <v>This will be hard to do, but if it is the right company I would try</v>
      </c>
      <c r="H1600" s="1" t="str">
        <f>IFERROR(__xludf.DUMMYFUNCTION("""COMPUTED_VALUE"""),"Yes")</f>
        <v>Yes</v>
      </c>
      <c r="I1600" s="1" t="str">
        <f>IFERROR(__xludf.DUMMYFUNCTION("""COMPUTED_VALUE"""),"Will NOT work for them")</f>
        <v>Will NOT work for them</v>
      </c>
      <c r="J1600" s="1">
        <f>IFERROR(__xludf.DUMMYFUNCTION("""COMPUTED_VALUE"""),5.0)</f>
        <v>5</v>
      </c>
      <c r="K1600" s="1" t="str">
        <f>IFERROR(__xludf.DUMMYFUNCTION("""COMPUTED_VALUE"""),"Fully Remote with Options to travel as and when needed")</f>
        <v>Fully Remote with Options to travel as and when needed</v>
      </c>
      <c r="L1600" s="1" t="str">
        <f>IFERROR(__xludf.DUMMYFUNCTION("""COMPUTED_VALUE"""),"Employer who rewards learning and enables that environment")</f>
        <v>Employer who rewards learning and enables that environment</v>
      </c>
      <c r="M160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0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600" s="1" t="str">
        <f>IFERROR(__xludf.DUMMYFUNCTION("""COMPUTED_VALUE"""),"Manager who explains what is expected, sets a goal and helps achieve it")</f>
        <v>Manager who explains what is expected, sets a goal and helps achieve it</v>
      </c>
      <c r="P1600" s="1" t="str">
        <f>IFERROR(__xludf.DUMMYFUNCTION("""COMPUTED_VALUE"""),"Work alone, Work with 2 to 3 people in my team")</f>
        <v>Work alone, Work with 2 to 3 people in my team</v>
      </c>
      <c r="Q1600" s="1" t="str">
        <f>IFERROR(__xludf.DUMMYFUNCTION("""COMPUTED_VALUE"""),"Yes, I Understand this is gonna happen everywhere")</f>
        <v>Yes, I Understand this is gonna happen everywhere</v>
      </c>
      <c r="R1600" s="1" t="str">
        <f>IFERROR(__xludf.DUMMYFUNCTION("""COMPUTED_VALUE"""),"This will be hard to do, but if it is the right company I would try")</f>
        <v>This will be hard to do, but if it is the right company I would try</v>
      </c>
      <c r="S1600" s="1"/>
    </row>
    <row r="1601">
      <c r="A1601" s="2">
        <f>IFERROR(__xludf.DUMMYFUNCTION("""COMPUTED_VALUE"""),45045.90677291667)</f>
        <v>45045.90677</v>
      </c>
      <c r="B1601" s="1" t="str">
        <f>IFERROR(__xludf.DUMMYFUNCTION("""COMPUTED_VALUE"""),"India")</f>
        <v>India</v>
      </c>
      <c r="C1601" s="1">
        <f>IFERROR(__xludf.DUMMYFUNCTION("""COMPUTED_VALUE"""),110027.0)</f>
        <v>110027</v>
      </c>
      <c r="D1601" s="1" t="str">
        <f>IFERROR(__xludf.DUMMYFUNCTION("""COMPUTED_VALUE"""),"Female")</f>
        <v>Female</v>
      </c>
      <c r="E1601" s="1" t="str">
        <f>IFERROR(__xludf.DUMMYFUNCTION("""COMPUTED_VALUE"""),"People who have changed the world for better")</f>
        <v>People who have changed the world for better</v>
      </c>
      <c r="F1601" s="1" t="str">
        <f>IFERROR(__xludf.DUMMYFUNCTION("""COMPUTED_VALUE"""),"Yes, I will earn and do that")</f>
        <v>Yes, I will earn and do that</v>
      </c>
      <c r="G1601" s="1" t="str">
        <f>IFERROR(__xludf.DUMMYFUNCTION("""COMPUTED_VALUE"""),"This will be hard to do, but if it is the right company I would try")</f>
        <v>This will be hard to do, but if it is the right company I would try</v>
      </c>
      <c r="H1601" s="1" t="str">
        <f>IFERROR(__xludf.DUMMYFUNCTION("""COMPUTED_VALUE"""),"Yes")</f>
        <v>Yes</v>
      </c>
      <c r="I1601" s="1" t="str">
        <f>IFERROR(__xludf.DUMMYFUNCTION("""COMPUTED_VALUE"""),"Will NOT work for them")</f>
        <v>Will NOT work for them</v>
      </c>
      <c r="J1601" s="1">
        <f>IFERROR(__xludf.DUMMYFUNCTION("""COMPUTED_VALUE"""),5.0)</f>
        <v>5</v>
      </c>
      <c r="K1601" s="1" t="str">
        <f>IFERROR(__xludf.DUMMYFUNCTION("""COMPUTED_VALUE"""),"Hybrid Working Environment with more than 15 days a month at office")</f>
        <v>Hybrid Working Environment with more than 15 days a month at office</v>
      </c>
      <c r="L16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01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601" s="1" t="str">
        <f>IFERROR(__xludf.DUMMYFUNCTION("""COMPUTED_VALUE"""),"Manager who explains what is expected, sets a goal and helps achieve it")</f>
        <v>Manager who explains what is expected, sets a goal and helps achieve it</v>
      </c>
      <c r="P1601" s="1" t="str">
        <f>IFERROR(__xludf.DUMMYFUNCTION("""COMPUTED_VALUE"""),"Work with more than 10 people in my team")</f>
        <v>Work with more than 10 people in my team</v>
      </c>
      <c r="Q1601" s="1" t="str">
        <f>IFERROR(__xludf.DUMMYFUNCTION("""COMPUTED_VALUE"""),"No")</f>
        <v>No</v>
      </c>
      <c r="R1601" s="1" t="str">
        <f>IFERROR(__xludf.DUMMYFUNCTION("""COMPUTED_VALUE"""),"This will be hard to do, but if it is the right company I would try")</f>
        <v>This will be hard to do, but if it is the right company I would try</v>
      </c>
      <c r="S1601" s="1"/>
    </row>
    <row r="1602">
      <c r="A1602" s="2">
        <f>IFERROR(__xludf.DUMMYFUNCTION("""COMPUTED_VALUE"""),45045.91239699074)</f>
        <v>45045.9124</v>
      </c>
      <c r="B1602" s="1" t="str">
        <f>IFERROR(__xludf.DUMMYFUNCTION("""COMPUTED_VALUE"""),"India")</f>
        <v>India</v>
      </c>
      <c r="C1602" s="1">
        <f>IFERROR(__xludf.DUMMYFUNCTION("""COMPUTED_VALUE"""),201002.0)</f>
        <v>201002</v>
      </c>
      <c r="D1602" s="1" t="str">
        <f>IFERROR(__xludf.DUMMYFUNCTION("""COMPUTED_VALUE"""),"Male")</f>
        <v>Male</v>
      </c>
      <c r="E1602" s="1" t="str">
        <f>IFERROR(__xludf.DUMMYFUNCTION("""COMPUTED_VALUE"""),"Influencers who had successful careers")</f>
        <v>Influencers who had successful careers</v>
      </c>
      <c r="F1602" s="1" t="str">
        <f>IFERROR(__xludf.DUMMYFUNCTION("""COMPUTED_VALUE"""),"Yes, I will earn and do that")</f>
        <v>Yes, I will earn and do that</v>
      </c>
      <c r="G1602" s="1" t="str">
        <f>IFERROR(__xludf.DUMMYFUNCTION("""COMPUTED_VALUE"""),"This will be hard to do, but if it is the right company I would try")</f>
        <v>This will be hard to do, but if it is the right company I would try</v>
      </c>
      <c r="H1602" s="1" t="str">
        <f>IFERROR(__xludf.DUMMYFUNCTION("""COMPUTED_VALUE"""),"No")</f>
        <v>No</v>
      </c>
      <c r="I1602" s="1" t="str">
        <f>IFERROR(__xludf.DUMMYFUNCTION("""COMPUTED_VALUE"""),"Will NOT work for them")</f>
        <v>Will NOT work for them</v>
      </c>
      <c r="J1602" s="1">
        <f>IFERROR(__xludf.DUMMYFUNCTION("""COMPUTED_VALUE"""),1.0)</f>
        <v>1</v>
      </c>
      <c r="K1602" s="1" t="str">
        <f>IFERROR(__xludf.DUMMYFUNCTION("""COMPUTED_VALUE"""),"Hybrid Working Environment with less than 3 days a month at office")</f>
        <v>Hybrid Working Environment with less than 3 days a month at office</v>
      </c>
      <c r="L16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02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602" s="1" t="str">
        <f>IFERROR(__xludf.DUMMYFUNCTION("""COMPUTED_VALUE"""),"Manager who explains what is expected, sets a goal and helps achieve it")</f>
        <v>Manager who explains what is expected, sets a goal and helps achieve it</v>
      </c>
      <c r="P1602" s="1" t="str">
        <f>IFERROR(__xludf.DUMMYFUNCTION("""COMPUTED_VALUE"""),"Work with 5 to 6 people in my team")</f>
        <v>Work with 5 to 6 people in my team</v>
      </c>
      <c r="Q1602" s="1" t="str">
        <f>IFERROR(__xludf.DUMMYFUNCTION("""COMPUTED_VALUE"""),"Yes, I Understand this is gonna happen everywhere")</f>
        <v>Yes, I Understand this is gonna happen everywhere</v>
      </c>
      <c r="R1602" s="1" t="str">
        <f>IFERROR(__xludf.DUMMYFUNCTION("""COMPUTED_VALUE"""),"No way")</f>
        <v>No way</v>
      </c>
      <c r="S1602" s="1"/>
    </row>
    <row r="1603">
      <c r="A1603" s="2">
        <f>IFERROR(__xludf.DUMMYFUNCTION("""COMPUTED_VALUE"""),45045.91287539352)</f>
        <v>45045.91288</v>
      </c>
      <c r="B1603" s="1" t="str">
        <f>IFERROR(__xludf.DUMMYFUNCTION("""COMPUTED_VALUE"""),"India")</f>
        <v>India</v>
      </c>
      <c r="C1603" s="1">
        <f>IFERROR(__xludf.DUMMYFUNCTION("""COMPUTED_VALUE"""),43002.0)</f>
        <v>43002</v>
      </c>
      <c r="D1603" s="1" t="str">
        <f>IFERROR(__xludf.DUMMYFUNCTION("""COMPUTED_VALUE"""),"Female")</f>
        <v>Female</v>
      </c>
      <c r="E1603" s="1" t="str">
        <f>IFERROR(__xludf.DUMMYFUNCTION("""COMPUTED_VALUE"""),"My Parents")</f>
        <v>My Parents</v>
      </c>
      <c r="F1603" s="1" t="str">
        <f>IFERROR(__xludf.DUMMYFUNCTION("""COMPUTED_VALUE"""),"No I would not be pursuing Higher Education outside of India")</f>
        <v>No I would not be pursuing Higher Education outside of India</v>
      </c>
      <c r="G1603" s="1" t="str">
        <f>IFERROR(__xludf.DUMMYFUNCTION("""COMPUTED_VALUE"""),"This will be hard to do, but if it is the right company I would try")</f>
        <v>This will be hard to do, but if it is the right company I would try</v>
      </c>
      <c r="H1603" s="1" t="str">
        <f>IFERROR(__xludf.DUMMYFUNCTION("""COMPUTED_VALUE"""),"No")</f>
        <v>No</v>
      </c>
      <c r="I1603" s="1" t="str">
        <f>IFERROR(__xludf.DUMMYFUNCTION("""COMPUTED_VALUE"""),"Will NOT work for them")</f>
        <v>Will NOT work for them</v>
      </c>
      <c r="J1603" s="1">
        <f>IFERROR(__xludf.DUMMYFUNCTION("""COMPUTED_VALUE"""),8.0)</f>
        <v>8</v>
      </c>
      <c r="K1603" s="1" t="str">
        <f>IFERROR(__xludf.DUMMYFUNCTION("""COMPUTED_VALUE"""),"Every Day Office Environment")</f>
        <v>Every Day Office Environment</v>
      </c>
      <c r="L16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3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603" s="1" t="str">
        <f>IFERROR(__xludf.DUMMYFUNCTION("""COMPUTED_VALUE"""),"Manager who explains what is expected, sets a goal and helps achieve it")</f>
        <v>Manager who explains what is expected, sets a goal and helps achieve it</v>
      </c>
      <c r="P1603" s="1" t="str">
        <f>IFERROR(__xludf.DUMMYFUNCTION("""COMPUTED_VALUE"""),"Work with 2 to 3 people in my team")</f>
        <v>Work with 2 to 3 people in my team</v>
      </c>
      <c r="Q1603" s="1" t="str">
        <f>IFERROR(__xludf.DUMMYFUNCTION("""COMPUTED_VALUE"""),"Yes, I Understand this is gonna happen everywhere")</f>
        <v>Yes, I Understand this is gonna happen everywhere</v>
      </c>
      <c r="R1603" s="1" t="str">
        <f>IFERROR(__xludf.DUMMYFUNCTION("""COMPUTED_VALUE"""),"This will be hard to do, but if it is the right company I would try")</f>
        <v>This will be hard to do, but if it is the right company I would try</v>
      </c>
      <c r="S1603" s="1"/>
    </row>
    <row r="1604">
      <c r="A1604" s="2">
        <f>IFERROR(__xludf.DUMMYFUNCTION("""COMPUTED_VALUE"""),45045.915217534726)</f>
        <v>45045.91522</v>
      </c>
      <c r="B1604" s="1" t="str">
        <f>IFERROR(__xludf.DUMMYFUNCTION("""COMPUTED_VALUE"""),"India")</f>
        <v>India</v>
      </c>
      <c r="C1604" s="1">
        <f>IFERROR(__xludf.DUMMYFUNCTION("""COMPUTED_VALUE"""),110003.0)</f>
        <v>110003</v>
      </c>
      <c r="D1604" s="1" t="str">
        <f>IFERROR(__xludf.DUMMYFUNCTION("""COMPUTED_VALUE"""),"Male")</f>
        <v>Male</v>
      </c>
      <c r="E1604" s="1" t="str">
        <f>IFERROR(__xludf.DUMMYFUNCTION("""COMPUTED_VALUE"""),"People who have changed the world for better")</f>
        <v>People who have changed the world for better</v>
      </c>
      <c r="F1604" s="1" t="str">
        <f>IFERROR(__xludf.DUMMYFUNCTION("""COMPUTED_VALUE"""),"Yes, I will earn and do that")</f>
        <v>Yes, I will earn and do that</v>
      </c>
      <c r="G1604" s="1" t="str">
        <f>IFERROR(__xludf.DUMMYFUNCTION("""COMPUTED_VALUE"""),"This will be hard to do, but if it is the right company I would try")</f>
        <v>This will be hard to do, but if it is the right company I would try</v>
      </c>
      <c r="H1604" s="1" t="str">
        <f>IFERROR(__xludf.DUMMYFUNCTION("""COMPUTED_VALUE"""),"No")</f>
        <v>No</v>
      </c>
      <c r="I1604" s="1" t="str">
        <f>IFERROR(__xludf.DUMMYFUNCTION("""COMPUTED_VALUE"""),"Will NOT work for them")</f>
        <v>Will NOT work for them</v>
      </c>
      <c r="J1604" s="1">
        <f>IFERROR(__xludf.DUMMYFUNCTION("""COMPUTED_VALUE"""),8.0)</f>
        <v>8</v>
      </c>
      <c r="K1604" s="1" t="str">
        <f>IFERROR(__xludf.DUMMYFUNCTION("""COMPUTED_VALUE"""),"Fully Remote with Options to travel as and when needed")</f>
        <v>Fully Remote with Options to travel as and when needed</v>
      </c>
      <c r="L1604" s="1" t="str">
        <f>IFERROR(__xludf.DUMMYFUNCTION("""COMPUTED_VALUE"""),"Employer who appreciates learning and enables that environment")</f>
        <v>Employer who appreciates learning and enables that environment</v>
      </c>
      <c r="M160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0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604" s="1" t="str">
        <f>IFERROR(__xludf.DUMMYFUNCTION("""COMPUTED_VALUE"""),"Manager who sets goal and helps me achieve it")</f>
        <v>Manager who sets goal and helps me achieve it</v>
      </c>
      <c r="P1604" s="1" t="str">
        <f>IFERROR(__xludf.DUMMYFUNCTION("""COMPUTED_VALUE"""),"Work with 2 to 3 people in my team")</f>
        <v>Work with 2 to 3 people in my team</v>
      </c>
      <c r="Q1604" s="1" t="str">
        <f>IFERROR(__xludf.DUMMYFUNCTION("""COMPUTED_VALUE"""),"Yes, I Understand this is gonna happen everywhere")</f>
        <v>Yes, I Understand this is gonna happen everywhere</v>
      </c>
      <c r="R1604" s="1" t="str">
        <f>IFERROR(__xludf.DUMMYFUNCTION("""COMPUTED_VALUE"""),"No way")</f>
        <v>No way</v>
      </c>
      <c r="S1604" s="1"/>
    </row>
    <row r="1605">
      <c r="A1605" s="2">
        <f>IFERROR(__xludf.DUMMYFUNCTION("""COMPUTED_VALUE"""),45045.921675833335)</f>
        <v>45045.92168</v>
      </c>
      <c r="B1605" s="1" t="str">
        <f>IFERROR(__xludf.DUMMYFUNCTION("""COMPUTED_VALUE"""),"Canada")</f>
        <v>Canada</v>
      </c>
      <c r="C1605" s="1" t="str">
        <f>IFERROR(__xludf.DUMMYFUNCTION("""COMPUTED_VALUE"""),"H3X2V2")</f>
        <v>H3X2V2</v>
      </c>
      <c r="D1605" s="1" t="str">
        <f>IFERROR(__xludf.DUMMYFUNCTION("""COMPUTED_VALUE"""),"Male")</f>
        <v>Male</v>
      </c>
      <c r="E1605" s="1" t="str">
        <f>IFERROR(__xludf.DUMMYFUNCTION("""COMPUTED_VALUE"""),"People who have changed the world for better")</f>
        <v>People who have changed the world for better</v>
      </c>
      <c r="F1605" s="1" t="str">
        <f>IFERROR(__xludf.DUMMYFUNCTION("""COMPUTED_VALUE"""),"Yes, I will earn and do that")</f>
        <v>Yes, I will earn and do that</v>
      </c>
      <c r="G1605" s="1" t="str">
        <f>IFERROR(__xludf.DUMMYFUNCTION("""COMPUTED_VALUE"""),"This will be hard to do, but if it is the right company I would try")</f>
        <v>This will be hard to do, but if it is the right company I would try</v>
      </c>
      <c r="H1605" s="1" t="str">
        <f>IFERROR(__xludf.DUMMYFUNCTION("""COMPUTED_VALUE"""),"No")</f>
        <v>No</v>
      </c>
      <c r="I1605" s="1" t="str">
        <f>IFERROR(__xludf.DUMMYFUNCTION("""COMPUTED_VALUE"""),"Will NOT work for them")</f>
        <v>Will NOT work for them</v>
      </c>
      <c r="J1605" s="1">
        <f>IFERROR(__xludf.DUMMYFUNCTION("""COMPUTED_VALUE"""),1.0)</f>
        <v>1</v>
      </c>
      <c r="K1605" s="1" t="str">
        <f>IFERROR(__xludf.DUMMYFUNCTION("""COMPUTED_VALUE"""),"Hybrid Working Environment with more than 15 days a month at office")</f>
        <v>Hybrid Working Environment with more than 15 days a month at office</v>
      </c>
      <c r="L16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05" s="1" t="str">
        <f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1605" s="1" t="str">
        <f>IFERROR(__xludf.DUMMYFUNCTION("""COMPUTED_VALUE"""),"Manager who explains what is expected, sets a goal and helps achieve it")</f>
        <v>Manager who explains what is expected, sets a goal and helps achieve it</v>
      </c>
      <c r="P1605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605" s="1" t="str">
        <f>IFERROR(__xludf.DUMMYFUNCTION("""COMPUTED_VALUE"""),"Yes, I Understand this is gonna happen everywhere")</f>
        <v>Yes, I Understand this is gonna happen everywhere</v>
      </c>
      <c r="R1605" s="1" t="str">
        <f>IFERROR(__xludf.DUMMYFUNCTION("""COMPUTED_VALUE"""),"This will be hard to do, but if it is the right company I would try")</f>
        <v>This will be hard to do, but if it is the right company I would try</v>
      </c>
      <c r="S1605" s="1"/>
    </row>
    <row r="1606">
      <c r="A1606" s="2">
        <f>IFERROR(__xludf.DUMMYFUNCTION("""COMPUTED_VALUE"""),45045.92271168981)</f>
        <v>45045.92271</v>
      </c>
      <c r="B1606" s="1" t="str">
        <f>IFERROR(__xludf.DUMMYFUNCTION("""COMPUTED_VALUE"""),"India")</f>
        <v>India</v>
      </c>
      <c r="C1606" s="1">
        <f>IFERROR(__xludf.DUMMYFUNCTION("""COMPUTED_VALUE"""),500072.0)</f>
        <v>500072</v>
      </c>
      <c r="D1606" s="1" t="str">
        <f>IFERROR(__xludf.DUMMYFUNCTION("""COMPUTED_VALUE"""),"Female")</f>
        <v>Female</v>
      </c>
      <c r="E1606" s="1" t="str">
        <f>IFERROR(__xludf.DUMMYFUNCTION("""COMPUTED_VALUE"""),"Influencers who had successful careers")</f>
        <v>Influencers who had successful careers</v>
      </c>
      <c r="F1606" s="1" t="str">
        <f>IFERROR(__xludf.DUMMYFUNCTION("""COMPUTED_VALUE"""),"Yes, I will earn and do that")</f>
        <v>Yes, I will earn and do that</v>
      </c>
      <c r="G1606" s="1" t="str">
        <f>IFERROR(__xludf.DUMMYFUNCTION("""COMPUTED_VALUE"""),"Will work for 3 years or more")</f>
        <v>Will work for 3 years or more</v>
      </c>
      <c r="H1606" s="1" t="str">
        <f>IFERROR(__xludf.DUMMYFUNCTION("""COMPUTED_VALUE"""),"No")</f>
        <v>No</v>
      </c>
      <c r="I1606" s="1" t="str">
        <f>IFERROR(__xludf.DUMMYFUNCTION("""COMPUTED_VALUE"""),"Will NOT work for them")</f>
        <v>Will NOT work for them</v>
      </c>
      <c r="J1606" s="1">
        <f>IFERROR(__xludf.DUMMYFUNCTION("""COMPUTED_VALUE"""),6.0)</f>
        <v>6</v>
      </c>
      <c r="K1606" s="1" t="str">
        <f>IFERROR(__xludf.DUMMYFUNCTION("""COMPUTED_VALUE"""),"Every Day Office Environment")</f>
        <v>Every Day Office Environment</v>
      </c>
      <c r="L16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6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606" s="1" t="str">
        <f>IFERROR(__xludf.DUMMYFUNCTION("""COMPUTED_VALUE"""),"Manager who sets targets and expects me to achieve it")</f>
        <v>Manager who sets targets and expects me to achieve it</v>
      </c>
      <c r="P1606" s="1" t="str">
        <f>IFERROR(__xludf.DUMMYFUNCTION("""COMPUTED_VALUE"""),"Work alone, Work with 2 to 3 people in my team")</f>
        <v>Work alone, Work with 2 to 3 people in my team</v>
      </c>
      <c r="Q1606" s="1" t="str">
        <f>IFERROR(__xludf.DUMMYFUNCTION("""COMPUTED_VALUE"""),"Yes, I Understand this is gonna happen everywhere")</f>
        <v>Yes, I Understand this is gonna happen everywhere</v>
      </c>
      <c r="R1606" s="1" t="str">
        <f>IFERROR(__xludf.DUMMYFUNCTION("""COMPUTED_VALUE"""),"This will be hard to do, but if it is the right company I would try")</f>
        <v>This will be hard to do, but if it is the right company I would try</v>
      </c>
      <c r="S1606" s="1"/>
    </row>
    <row r="1607">
      <c r="A1607" s="2">
        <f>IFERROR(__xludf.DUMMYFUNCTION("""COMPUTED_VALUE"""),45045.9233549537)</f>
        <v>45045.92335</v>
      </c>
      <c r="B1607" s="1" t="str">
        <f>IFERROR(__xludf.DUMMYFUNCTION("""COMPUTED_VALUE"""),"India")</f>
        <v>India</v>
      </c>
      <c r="C1607" s="1">
        <f>IFERROR(__xludf.DUMMYFUNCTION("""COMPUTED_VALUE"""),495001.0)</f>
        <v>495001</v>
      </c>
      <c r="D1607" s="1" t="str">
        <f>IFERROR(__xludf.DUMMYFUNCTION("""COMPUTED_VALUE"""),"Female")</f>
        <v>Female</v>
      </c>
      <c r="E1607" s="1" t="str">
        <f>IFERROR(__xludf.DUMMYFUNCTION("""COMPUTED_VALUE"""),"My Parents")</f>
        <v>My Parents</v>
      </c>
      <c r="F1607" s="1" t="str">
        <f>IFERROR(__xludf.DUMMYFUNCTION("""COMPUTED_VALUE"""),"Yes, I will earn and do that")</f>
        <v>Yes, I will earn and do that</v>
      </c>
      <c r="G1607" s="1" t="str">
        <f>IFERROR(__xludf.DUMMYFUNCTION("""COMPUTED_VALUE"""),"Will work for 3 years or more")</f>
        <v>Will work for 3 years or more</v>
      </c>
      <c r="H1607" s="1" t="str">
        <f>IFERROR(__xludf.DUMMYFUNCTION("""COMPUTED_VALUE"""),"No")</f>
        <v>No</v>
      </c>
      <c r="I1607" s="1" t="str">
        <f>IFERROR(__xludf.DUMMYFUNCTION("""COMPUTED_VALUE"""),"Will NOT work for them")</f>
        <v>Will NOT work for them</v>
      </c>
      <c r="J1607" s="1">
        <f>IFERROR(__xludf.DUMMYFUNCTION("""COMPUTED_VALUE"""),4.0)</f>
        <v>4</v>
      </c>
      <c r="K1607" s="1" t="str">
        <f>IFERROR(__xludf.DUMMYFUNCTION("""COMPUTED_VALUE"""),"Hybrid Working Environment with more than 15 days a month at office")</f>
        <v>Hybrid Working Environment with more than 15 days a month at office</v>
      </c>
      <c r="L16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7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607" s="1" t="str">
        <f>IFERROR(__xludf.DUMMYFUNCTION("""COMPUTED_VALUE"""),"Manager who explains what is expected, sets a goal and helps achieve it")</f>
        <v>Manager who explains what is expected, sets a goal and helps achieve it</v>
      </c>
      <c r="P1607" s="1" t="str">
        <f>IFERROR(__xludf.DUMMYFUNCTION("""COMPUTED_VALUE"""),"Work with 2 to 3 people in my team, Work with 5 to 6 people in my team")</f>
        <v>Work with 2 to 3 people in my team, Work with 5 to 6 people in my team</v>
      </c>
      <c r="Q1607" s="1" t="str">
        <f>IFERROR(__xludf.DUMMYFUNCTION("""COMPUTED_VALUE"""),"Yes, I Understand this is gonna happen everywhere")</f>
        <v>Yes, I Understand this is gonna happen everywhere</v>
      </c>
      <c r="R1607" s="1" t="str">
        <f>IFERROR(__xludf.DUMMYFUNCTION("""COMPUTED_VALUE"""),"This will be hard to do, but if it is the right company I would try")</f>
        <v>This will be hard to do, but if it is the right company I would try</v>
      </c>
      <c r="S1607" s="1"/>
    </row>
    <row r="1608">
      <c r="A1608" s="2">
        <f>IFERROR(__xludf.DUMMYFUNCTION("""COMPUTED_VALUE"""),45045.924974988426)</f>
        <v>45045.92497</v>
      </c>
      <c r="B1608" s="1" t="str">
        <f>IFERROR(__xludf.DUMMYFUNCTION("""COMPUTED_VALUE"""),"India")</f>
        <v>India</v>
      </c>
      <c r="C1608" s="1">
        <f>IFERROR(__xludf.DUMMYFUNCTION("""COMPUTED_VALUE"""),456006.0)</f>
        <v>456006</v>
      </c>
      <c r="D1608" s="1" t="str">
        <f>IFERROR(__xludf.DUMMYFUNCTION("""COMPUTED_VALUE"""),"Female")</f>
        <v>Female</v>
      </c>
      <c r="E1608" s="1" t="str">
        <f>IFERROR(__xludf.DUMMYFUNCTION("""COMPUTED_VALUE"""),"People from my circle, but not family members")</f>
        <v>People from my circle, but not family members</v>
      </c>
      <c r="F1608" s="1" t="str">
        <f>IFERROR(__xludf.DUMMYFUNCTION("""COMPUTED_VALUE"""),"No, But if someone could bare the cost I will")</f>
        <v>No, But if someone could bare the cost I will</v>
      </c>
      <c r="G1608" s="1" t="str">
        <f>IFERROR(__xludf.DUMMYFUNCTION("""COMPUTED_VALUE"""),"This will be hard to do, but if it is the right company I would try")</f>
        <v>This will be hard to do, but if it is the right company I would try</v>
      </c>
      <c r="H1608" s="1" t="str">
        <f>IFERROR(__xludf.DUMMYFUNCTION("""COMPUTED_VALUE"""),"No")</f>
        <v>No</v>
      </c>
      <c r="I1608" s="1" t="str">
        <f>IFERROR(__xludf.DUMMYFUNCTION("""COMPUTED_VALUE"""),"Will NOT work for them")</f>
        <v>Will NOT work for them</v>
      </c>
      <c r="J1608" s="1">
        <f>IFERROR(__xludf.DUMMYFUNCTION("""COMPUTED_VALUE"""),10.0)</f>
        <v>10</v>
      </c>
      <c r="K1608" s="1" t="str">
        <f>IFERROR(__xludf.DUMMYFUNCTION("""COMPUTED_VALUE"""),"Fully Remote with Options to travel as and when needed")</f>
        <v>Fully Remote with Options to travel as and when needed</v>
      </c>
      <c r="L16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8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608" s="1" t="str">
        <f>IFERROR(__xludf.DUMMYFUNCTION("""COMPUTED_VALUE"""),"Manager who explains what is expected, sets a goal and helps achieve it")</f>
        <v>Manager who explains what is expected, sets a goal and helps achieve it</v>
      </c>
      <c r="P1608" s="1" t="str">
        <f>IFERROR(__xludf.DUMMYFUNCTION("""COMPUTED_VALUE"""),"Work with 7 to 10 or more people in my team")</f>
        <v>Work with 7 to 10 or more people in my team</v>
      </c>
      <c r="Q1608" s="1" t="str">
        <f>IFERROR(__xludf.DUMMYFUNCTION("""COMPUTED_VALUE"""),"Yes, I Understand this is gonna happen everywhere")</f>
        <v>Yes, I Understand this is gonna happen everywhere</v>
      </c>
      <c r="R1608" s="1" t="str">
        <f>IFERROR(__xludf.DUMMYFUNCTION("""COMPUTED_VALUE"""),"No way")</f>
        <v>No way</v>
      </c>
      <c r="S1608" s="1"/>
    </row>
    <row r="1609">
      <c r="A1609" s="2">
        <f>IFERROR(__xludf.DUMMYFUNCTION("""COMPUTED_VALUE"""),45045.92605123842)</f>
        <v>45045.92605</v>
      </c>
      <c r="B1609" s="1" t="str">
        <f>IFERROR(__xludf.DUMMYFUNCTION("""COMPUTED_VALUE"""),"India")</f>
        <v>India</v>
      </c>
      <c r="C1609" s="1">
        <f>IFERROR(__xludf.DUMMYFUNCTION("""COMPUTED_VALUE"""),473001.0)</f>
        <v>473001</v>
      </c>
      <c r="D1609" s="1" t="str">
        <f>IFERROR(__xludf.DUMMYFUNCTION("""COMPUTED_VALUE"""),"Male")</f>
        <v>Male</v>
      </c>
      <c r="E1609" s="1" t="str">
        <f>IFERROR(__xludf.DUMMYFUNCTION("""COMPUTED_VALUE"""),"People from my circle, but not family members")</f>
        <v>People from my circle, but not family members</v>
      </c>
      <c r="F1609" s="1" t="str">
        <f>IFERROR(__xludf.DUMMYFUNCTION("""COMPUTED_VALUE"""),"No I would not be pursuing Higher Education outside of India")</f>
        <v>No I would not be pursuing Higher Education outside of India</v>
      </c>
      <c r="G1609" s="1" t="str">
        <f>IFERROR(__xludf.DUMMYFUNCTION("""COMPUTED_VALUE"""),"This will be hard to do, but if it is the right company I would try")</f>
        <v>This will be hard to do, but if it is the right company I would try</v>
      </c>
      <c r="H1609" s="1" t="str">
        <f>IFERROR(__xludf.DUMMYFUNCTION("""COMPUTED_VALUE"""),"No")</f>
        <v>No</v>
      </c>
      <c r="I1609" s="1" t="str">
        <f>IFERROR(__xludf.DUMMYFUNCTION("""COMPUTED_VALUE"""),"Will NOT work for them")</f>
        <v>Will NOT work for them</v>
      </c>
      <c r="J1609" s="1">
        <f>IFERROR(__xludf.DUMMYFUNCTION("""COMPUTED_VALUE"""),3.0)</f>
        <v>3</v>
      </c>
      <c r="K1609" s="1" t="str">
        <f>IFERROR(__xludf.DUMMYFUNCTION("""COMPUTED_VALUE"""),"Hybrid Working Environment with more than 15 days a month at office")</f>
        <v>Hybrid Working Environment with more than 15 days a month at office</v>
      </c>
      <c r="L16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609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609" s="1" t="str">
        <f>IFERROR(__xludf.DUMMYFUNCTION("""COMPUTED_VALUE"""),"Manager who sets goal and helps me achieve it")</f>
        <v>Manager who sets goal and helps me achieve it</v>
      </c>
      <c r="P1609" s="1" t="str">
        <f>IFERROR(__xludf.DUMMYFUNCTION("""COMPUTED_VALUE"""),"Work with 5 to 6 people in my team")</f>
        <v>Work with 5 to 6 people in my team</v>
      </c>
      <c r="Q1609" s="1" t="str">
        <f>IFERROR(__xludf.DUMMYFUNCTION("""COMPUTED_VALUE"""),"Yes, I Understand this is gonna happen everywhere")</f>
        <v>Yes, I Understand this is gonna happen everywhere</v>
      </c>
      <c r="R1609" s="1" t="str">
        <f>IFERROR(__xludf.DUMMYFUNCTION("""COMPUTED_VALUE"""),"This will be hard to do, but if it is the right company I would try")</f>
        <v>This will be hard to do, but if it is the right company I would try</v>
      </c>
      <c r="S1609" s="1"/>
    </row>
    <row r="1610">
      <c r="A1610" s="2">
        <f>IFERROR(__xludf.DUMMYFUNCTION("""COMPUTED_VALUE"""),45045.927445625)</f>
        <v>45045.92745</v>
      </c>
      <c r="B1610" s="1" t="str">
        <f>IFERROR(__xludf.DUMMYFUNCTION("""COMPUTED_VALUE"""),"India")</f>
        <v>India</v>
      </c>
      <c r="C1610" s="1">
        <f>IFERROR(__xludf.DUMMYFUNCTION("""COMPUTED_VALUE"""),110006.0)</f>
        <v>110006</v>
      </c>
      <c r="D1610" s="1" t="str">
        <f>IFERROR(__xludf.DUMMYFUNCTION("""COMPUTED_VALUE"""),"Female")</f>
        <v>Female</v>
      </c>
      <c r="E1610" s="1" t="str">
        <f>IFERROR(__xludf.DUMMYFUNCTION("""COMPUTED_VALUE"""),"People from my circle, but not family members")</f>
        <v>People from my circle, but not family members</v>
      </c>
      <c r="F1610" s="1" t="str">
        <f>IFERROR(__xludf.DUMMYFUNCTION("""COMPUTED_VALUE"""),"No, But if someone could bare the cost I will")</f>
        <v>No, But if someone could bare the cost I will</v>
      </c>
      <c r="G1610" s="1" t="str">
        <f>IFERROR(__xludf.DUMMYFUNCTION("""COMPUTED_VALUE"""),"This will be hard to do, but if it is the right company I would try")</f>
        <v>This will be hard to do, but if it is the right company I would try</v>
      </c>
      <c r="H1610" s="1" t="str">
        <f>IFERROR(__xludf.DUMMYFUNCTION("""COMPUTED_VALUE"""),"No")</f>
        <v>No</v>
      </c>
      <c r="I1610" s="1" t="str">
        <f>IFERROR(__xludf.DUMMYFUNCTION("""COMPUTED_VALUE"""),"Will NOT work for them")</f>
        <v>Will NOT work for them</v>
      </c>
      <c r="J1610" s="1">
        <f>IFERROR(__xludf.DUMMYFUNCTION("""COMPUTED_VALUE"""),4.0)</f>
        <v>4</v>
      </c>
      <c r="K1610" s="1" t="str">
        <f>IFERROR(__xludf.DUMMYFUNCTION("""COMPUTED_VALUE"""),"Hybrid Working Environment with less than 3 days a month at office")</f>
        <v>Hybrid Working Environment with less than 3 days a month at office</v>
      </c>
      <c r="L16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0" s="1" t="str">
        <f>IFERROR(__xludf.DUMMYFUNCTION("""COMPUTED_VALUE"""),"Design and Creative strategy in any company, Teaching in any of the institutes/colleges/online or offline, Work as a freelancer and do my thing my way, I Want to sell things/Sales")</f>
        <v>Design and Creative strategy in any company, Teaching in any of the institutes/colleges/online or offline, Work as a freelancer and do my thing my way, I Want to sell things/Sales</v>
      </c>
      <c r="O1610" s="1" t="str">
        <f>IFERROR(__xludf.DUMMYFUNCTION("""COMPUTED_VALUE"""),"Manager who explains what is expected, sets a goal and helps achieve it")</f>
        <v>Manager who explains what is expected, sets a goal and helps achieve it</v>
      </c>
      <c r="P1610" s="1" t="str">
        <f>IFERROR(__xludf.DUMMYFUNCTION("""COMPUTED_VALUE"""),"Work with 2 to 3 people in my team, Work with 5 to 6 people in my team")</f>
        <v>Work with 2 to 3 people in my team, Work with 5 to 6 people in my team</v>
      </c>
      <c r="Q1610" s="1" t="str">
        <f>IFERROR(__xludf.DUMMYFUNCTION("""COMPUTED_VALUE"""),"No")</f>
        <v>No</v>
      </c>
      <c r="R1610" s="1" t="str">
        <f>IFERROR(__xludf.DUMMYFUNCTION("""COMPUTED_VALUE"""),"This will be hard to do, but if it is the right company I would try")</f>
        <v>This will be hard to do, but if it is the right company I would try</v>
      </c>
      <c r="S1610" s="1"/>
    </row>
    <row r="1611">
      <c r="A1611" s="2">
        <f>IFERROR(__xludf.DUMMYFUNCTION("""COMPUTED_VALUE"""),45045.929349328704)</f>
        <v>45045.92935</v>
      </c>
      <c r="B1611" s="1" t="str">
        <f>IFERROR(__xludf.DUMMYFUNCTION("""COMPUTED_VALUE"""),"United States of America")</f>
        <v>United States of America</v>
      </c>
      <c r="C1611" s="1">
        <f>IFERROR(__xludf.DUMMYFUNCTION("""COMPUTED_VALUE"""),27606.0)</f>
        <v>27606</v>
      </c>
      <c r="D1611" s="1" t="str">
        <f>IFERROR(__xludf.DUMMYFUNCTION("""COMPUTED_VALUE"""),"Female")</f>
        <v>Female</v>
      </c>
      <c r="E1611" s="1" t="str">
        <f>IFERROR(__xludf.DUMMYFUNCTION("""COMPUTED_VALUE"""),"People who have changed the world for better")</f>
        <v>People who have changed the world for better</v>
      </c>
      <c r="F1611" s="1" t="str">
        <f>IFERROR(__xludf.DUMMYFUNCTION("""COMPUTED_VALUE"""),"No, But if someone could bare the cost I will")</f>
        <v>No, But if someone could bare the cost I will</v>
      </c>
      <c r="G1611" s="1" t="str">
        <f>IFERROR(__xludf.DUMMYFUNCTION("""COMPUTED_VALUE"""),"Will work for 3 years or more")</f>
        <v>Will work for 3 years or more</v>
      </c>
      <c r="H1611" s="1" t="str">
        <f>IFERROR(__xludf.DUMMYFUNCTION("""COMPUTED_VALUE"""),"No")</f>
        <v>No</v>
      </c>
      <c r="I1611" s="1" t="str">
        <f>IFERROR(__xludf.DUMMYFUNCTION("""COMPUTED_VALUE"""),"Will NOT work for them")</f>
        <v>Will NOT work for them</v>
      </c>
      <c r="J1611" s="1">
        <f>IFERROR(__xludf.DUMMYFUNCTION("""COMPUTED_VALUE"""),5.0)</f>
        <v>5</v>
      </c>
      <c r="K1611" s="1" t="str">
        <f>IFERROR(__xludf.DUMMYFUNCTION("""COMPUTED_VALUE"""),"Hybrid Working Environment with more than 15 days a month at office")</f>
        <v>Hybrid Working Environment with more than 15 days a month at office</v>
      </c>
      <c r="L16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611" s="1" t="str">
        <f>IFERROR(__xludf.DUMMYFUNCTION("""COMPUTED_VALUE"""),"Manager who explains what is expected, sets a goal and helps achieve it")</f>
        <v>Manager who explains what is expected, sets a goal and helps achieve it</v>
      </c>
      <c r="P1611" s="1" t="str">
        <f>IFERROR(__xludf.DUMMYFUNCTION("""COMPUTED_VALUE"""),"Work with 5 to 6 people in my team")</f>
        <v>Work with 5 to 6 people in my team</v>
      </c>
      <c r="Q1611" s="1" t="str">
        <f>IFERROR(__xludf.DUMMYFUNCTION("""COMPUTED_VALUE"""),"Yes, I Understand this is gonna happen everywhere")</f>
        <v>Yes, I Understand this is gonna happen everywhere</v>
      </c>
      <c r="R1611" s="1" t="str">
        <f>IFERROR(__xludf.DUMMYFUNCTION("""COMPUTED_VALUE"""),"This will be hard to do, but if it is the right company I would try")</f>
        <v>This will be hard to do, but if it is the right company I would try</v>
      </c>
      <c r="S1611" s="1"/>
    </row>
    <row r="1612">
      <c r="A1612" s="2">
        <f>IFERROR(__xludf.DUMMYFUNCTION("""COMPUTED_VALUE"""),45045.9305853125)</f>
        <v>45045.93059</v>
      </c>
      <c r="B1612" s="1" t="str">
        <f>IFERROR(__xludf.DUMMYFUNCTION("""COMPUTED_VALUE"""),"India")</f>
        <v>India</v>
      </c>
      <c r="C1612" s="1">
        <f>IFERROR(__xludf.DUMMYFUNCTION("""COMPUTED_VALUE"""),721302.0)</f>
        <v>721302</v>
      </c>
      <c r="D1612" s="1" t="str">
        <f>IFERROR(__xludf.DUMMYFUNCTION("""COMPUTED_VALUE"""),"Male")</f>
        <v>Male</v>
      </c>
      <c r="E1612" s="1" t="str">
        <f>IFERROR(__xludf.DUMMYFUNCTION("""COMPUTED_VALUE"""),"Social Media like LinkedIn")</f>
        <v>Social Media like LinkedIn</v>
      </c>
      <c r="F1612" s="1" t="str">
        <f>IFERROR(__xludf.DUMMYFUNCTION("""COMPUTED_VALUE"""),"No I would not be pursuing Higher Education outside of India")</f>
        <v>No I would not be pursuing Higher Education outside of India</v>
      </c>
      <c r="G1612" s="1" t="str">
        <f>IFERROR(__xludf.DUMMYFUNCTION("""COMPUTED_VALUE"""),"This will be hard to do, but if it is the right company I would try")</f>
        <v>This will be hard to do, but if it is the right company I would try</v>
      </c>
      <c r="H1612" s="1" t="str">
        <f>IFERROR(__xludf.DUMMYFUNCTION("""COMPUTED_VALUE"""),"No")</f>
        <v>No</v>
      </c>
      <c r="I1612" s="1" t="str">
        <f>IFERROR(__xludf.DUMMYFUNCTION("""COMPUTED_VALUE"""),"Will NOT work for them")</f>
        <v>Will NOT work for them</v>
      </c>
      <c r="J1612" s="1">
        <f>IFERROR(__xludf.DUMMYFUNCTION("""COMPUTED_VALUE"""),6.0)</f>
        <v>6</v>
      </c>
      <c r="K1612" s="1" t="str">
        <f>IFERROR(__xludf.DUMMYFUNCTION("""COMPUTED_VALUE"""),"Every Day Office Environment")</f>
        <v>Every Day Office Environment</v>
      </c>
      <c r="L16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612" s="1" t="str">
        <f>IFERROR(__xludf.DUMMYFUNCTION("""COMPUTED_VALUE"""),"Design and Creative strategy in any company, Manage and drive End-to-End Projects or Products, Build and develop a Team, Manufacturing / Oil and Gas/ Construction / Hard Physical Work related")</f>
        <v>Design and Creative strategy in any company, Manage and drive End-to-End Projects or Products, Build and develop a Team, Manufacturing / Oil and Gas/ Construction / Hard Physical Work related</v>
      </c>
      <c r="O1612" s="1" t="str">
        <f>IFERROR(__xludf.DUMMYFUNCTION("""COMPUTED_VALUE"""),"Manager who sets goal and helps me achieve it")</f>
        <v>Manager who sets goal and helps me achieve it</v>
      </c>
      <c r="P1612" s="1" t="str">
        <f>IFERROR(__xludf.DUMMYFUNCTION("""COMPUTED_VALUE"""),"Work with 5 to 6 people in my team")</f>
        <v>Work with 5 to 6 people in my team</v>
      </c>
      <c r="Q1612" s="1" t="str">
        <f>IFERROR(__xludf.DUMMYFUNCTION("""COMPUTED_VALUE"""),"Yes, I Understand this is gonna happen everywhere")</f>
        <v>Yes, I Understand this is gonna happen everywhere</v>
      </c>
      <c r="R1612" s="1" t="str">
        <f>IFERROR(__xludf.DUMMYFUNCTION("""COMPUTED_VALUE"""),"This will be hard to do, but if it is the right company I would try")</f>
        <v>This will be hard to do, but if it is the right company I would try</v>
      </c>
      <c r="S1612" s="1"/>
    </row>
    <row r="1613">
      <c r="A1613" s="2">
        <f>IFERROR(__xludf.DUMMYFUNCTION("""COMPUTED_VALUE"""),45045.931969537036)</f>
        <v>45045.93197</v>
      </c>
      <c r="B1613" s="1" t="str">
        <f>IFERROR(__xludf.DUMMYFUNCTION("""COMPUTED_VALUE"""),"India")</f>
        <v>India</v>
      </c>
      <c r="C1613" s="1">
        <f>IFERROR(__xludf.DUMMYFUNCTION("""COMPUTED_VALUE"""),452001.0)</f>
        <v>452001</v>
      </c>
      <c r="D1613" s="1" t="str">
        <f>IFERROR(__xludf.DUMMYFUNCTION("""COMPUTED_VALUE"""),"Female")</f>
        <v>Female</v>
      </c>
      <c r="E1613" s="1" t="str">
        <f>IFERROR(__xludf.DUMMYFUNCTION("""COMPUTED_VALUE"""),"People who have changed the world for better")</f>
        <v>People who have changed the world for better</v>
      </c>
      <c r="F1613" s="1" t="str">
        <f>IFERROR(__xludf.DUMMYFUNCTION("""COMPUTED_VALUE"""),"No I would not be pursuing Higher Education outside of India")</f>
        <v>No I would not be pursuing Higher Education outside of India</v>
      </c>
      <c r="G1613" s="1" t="str">
        <f>IFERROR(__xludf.DUMMYFUNCTION("""COMPUTED_VALUE"""),"This will be hard to do, but if it is the right company I would try")</f>
        <v>This will be hard to do, but if it is the right company I would try</v>
      </c>
      <c r="H1613" s="1" t="str">
        <f>IFERROR(__xludf.DUMMYFUNCTION("""COMPUTED_VALUE"""),"No")</f>
        <v>No</v>
      </c>
      <c r="I1613" s="1" t="str">
        <f>IFERROR(__xludf.DUMMYFUNCTION("""COMPUTED_VALUE"""),"Will NOT work for them")</f>
        <v>Will NOT work for them</v>
      </c>
      <c r="J1613" s="1">
        <f>IFERROR(__xludf.DUMMYFUNCTION("""COMPUTED_VALUE"""),3.0)</f>
        <v>3</v>
      </c>
      <c r="K1613" s="1" t="str">
        <f>IFERROR(__xludf.DUMMYFUNCTION("""COMPUTED_VALUE"""),"Hybrid Working Environment with less than 3 days a month at office")</f>
        <v>Hybrid Working Environment with less than 3 days a month at office</v>
      </c>
      <c r="L16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13" s="1" t="str">
        <f>IFERROR(__xludf.DUMMYFUNCTION("""COMPUTED_VALUE"""),"Business Operations in any organization, Build and develop a Team, Look deeply into Data and generate insights, Become a content Creator in some platform")</f>
        <v>Business Operations in any organization, Build and develop a Team, Look deeply into Data and generate insights, Become a content Creator in some platform</v>
      </c>
      <c r="O1613" s="1" t="str">
        <f>IFERROR(__xludf.DUMMYFUNCTION("""COMPUTED_VALUE"""),"Manager who explains what is expected, sets a goal and helps achieve it")</f>
        <v>Manager who explains what is expected, sets a goal and helps achieve it</v>
      </c>
      <c r="P1613" s="1" t="str">
        <f>IFERROR(__xludf.DUMMYFUNCTION("""COMPUTED_VALUE"""),"Work with 5 to 6 people in my team")</f>
        <v>Work with 5 to 6 people in my team</v>
      </c>
      <c r="Q1613" s="1" t="str">
        <f>IFERROR(__xludf.DUMMYFUNCTION("""COMPUTED_VALUE"""),"Yes, I Understand this is gonna happen everywhere")</f>
        <v>Yes, I Understand this is gonna happen everywhere</v>
      </c>
      <c r="R1613" s="1" t="str">
        <f>IFERROR(__xludf.DUMMYFUNCTION("""COMPUTED_VALUE"""),"This will be hard to do, but if it is the right company I would try")</f>
        <v>This will be hard to do, but if it is the right company I would try</v>
      </c>
      <c r="S1613" s="1"/>
    </row>
    <row r="1614">
      <c r="A1614" s="2">
        <f>IFERROR(__xludf.DUMMYFUNCTION("""COMPUTED_VALUE"""),45045.93247944444)</f>
        <v>45045.93248</v>
      </c>
      <c r="B1614" s="1" t="str">
        <f>IFERROR(__xludf.DUMMYFUNCTION("""COMPUTED_VALUE"""),"India")</f>
        <v>India</v>
      </c>
      <c r="C1614" s="1">
        <f>IFERROR(__xludf.DUMMYFUNCTION("""COMPUTED_VALUE"""),828302.0)</f>
        <v>828302</v>
      </c>
      <c r="D1614" s="1" t="str">
        <f>IFERROR(__xludf.DUMMYFUNCTION("""COMPUTED_VALUE"""),"Male")</f>
        <v>Male</v>
      </c>
      <c r="E1614" s="1" t="str">
        <f>IFERROR(__xludf.DUMMYFUNCTION("""COMPUTED_VALUE"""),"Social Media like LinkedIn")</f>
        <v>Social Media like LinkedIn</v>
      </c>
      <c r="F1614" s="1" t="str">
        <f>IFERROR(__xludf.DUMMYFUNCTION("""COMPUTED_VALUE"""),"No I would not be pursuing Higher Education outside of India")</f>
        <v>No I would not be pursuing Higher Education outside of India</v>
      </c>
      <c r="G1614" s="1" t="str">
        <f>IFERROR(__xludf.DUMMYFUNCTION("""COMPUTED_VALUE"""),"This will be hard to do, but if it is the right company I would try")</f>
        <v>This will be hard to do, but if it is the right company I would try</v>
      </c>
      <c r="H1614" s="1" t="str">
        <f>IFERROR(__xludf.DUMMYFUNCTION("""COMPUTED_VALUE"""),"Yes")</f>
        <v>Yes</v>
      </c>
      <c r="I1614" s="1" t="str">
        <f>IFERROR(__xludf.DUMMYFUNCTION("""COMPUTED_VALUE"""),"Will NOT work for them")</f>
        <v>Will NOT work for them</v>
      </c>
      <c r="J1614" s="1">
        <f>IFERROR(__xludf.DUMMYFUNCTION("""COMPUTED_VALUE"""),6.0)</f>
        <v>6</v>
      </c>
      <c r="K1614" s="1" t="str">
        <f>IFERROR(__xludf.DUMMYFUNCTION("""COMPUTED_VALUE"""),"Fully Remote with Options to travel as and when needed")</f>
        <v>Fully Remote with Options to travel as and when needed</v>
      </c>
      <c r="L1614" s="1" t="str">
        <f>IFERROR(__xludf.DUMMYFUNCTION("""COMPUTED_VALUE"""),"Employer who appreciates learning and enables that environment")</f>
        <v>Employer who appreciates learning and enables that environment</v>
      </c>
      <c r="M161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614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614" s="1" t="str">
        <f>IFERROR(__xludf.DUMMYFUNCTION("""COMPUTED_VALUE"""),"Manager who clearly describes what she/he needs")</f>
        <v>Manager who clearly describes what she/he needs</v>
      </c>
      <c r="P1614" s="1" t="str">
        <f>IFERROR(__xludf.DUMMYFUNCTION("""COMPUTED_VALUE"""),"Work with 5 to 6 people in my team")</f>
        <v>Work with 5 to 6 people in my team</v>
      </c>
      <c r="Q1614" s="1" t="str">
        <f>IFERROR(__xludf.DUMMYFUNCTION("""COMPUTED_VALUE"""),"Yes")</f>
        <v>Yes</v>
      </c>
      <c r="R1614" s="1" t="str">
        <f>IFERROR(__xludf.DUMMYFUNCTION("""COMPUTED_VALUE"""),"This will be hard to do, but if it is the right company I would try")</f>
        <v>This will be hard to do, but if it is the right company I would try</v>
      </c>
      <c r="S1614" s="1"/>
    </row>
    <row r="1615">
      <c r="A1615" s="2">
        <f>IFERROR(__xludf.DUMMYFUNCTION("""COMPUTED_VALUE"""),45045.935455405095)</f>
        <v>45045.93546</v>
      </c>
      <c r="B1615" s="1" t="str">
        <f>IFERROR(__xludf.DUMMYFUNCTION("""COMPUTED_VALUE"""),"India")</f>
        <v>India</v>
      </c>
      <c r="C1615" s="1">
        <f>IFERROR(__xludf.DUMMYFUNCTION("""COMPUTED_VALUE"""),505001.0)</f>
        <v>505001</v>
      </c>
      <c r="D1615" s="1" t="str">
        <f>IFERROR(__xludf.DUMMYFUNCTION("""COMPUTED_VALUE"""),"Male")</f>
        <v>Male</v>
      </c>
      <c r="E1615" s="1" t="str">
        <f>IFERROR(__xludf.DUMMYFUNCTION("""COMPUTED_VALUE"""),"My Parents")</f>
        <v>My Parents</v>
      </c>
      <c r="F1615" s="1" t="str">
        <f>IFERROR(__xludf.DUMMYFUNCTION("""COMPUTED_VALUE"""),"Yes, I will earn and do that")</f>
        <v>Yes, I will earn and do that</v>
      </c>
      <c r="G1615" s="1" t="str">
        <f>IFERROR(__xludf.DUMMYFUNCTION("""COMPUTED_VALUE"""),"Will work for 3 years or more")</f>
        <v>Will work for 3 years or more</v>
      </c>
      <c r="H1615" s="1" t="str">
        <f>IFERROR(__xludf.DUMMYFUNCTION("""COMPUTED_VALUE"""),"Yes")</f>
        <v>Yes</v>
      </c>
      <c r="I1615" s="1" t="str">
        <f>IFERROR(__xludf.DUMMYFUNCTION("""COMPUTED_VALUE"""),"Will NOT work for them")</f>
        <v>Will NOT work for them</v>
      </c>
      <c r="J1615" s="1">
        <f>IFERROR(__xludf.DUMMYFUNCTION("""COMPUTED_VALUE"""),7.0)</f>
        <v>7</v>
      </c>
      <c r="K1615" s="1" t="str">
        <f>IFERROR(__xludf.DUMMYFUNCTION("""COMPUTED_VALUE"""),"Every Day Office Environment")</f>
        <v>Every Day Office Environment</v>
      </c>
      <c r="L16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15" s="1" t="str">
        <f>IFERROR(__xludf.DUMMYFUNCTION("""COMPUTED_VALUE"""),"Design and Develop amazing software, Work as a freelancer and do my thing my way, Become a content Creator in some platform, I Want to sell things/Sales")</f>
        <v>Design and Develop amazing software, Work as a freelancer and do my thing my way, Become a content Creator in some platform, I Want to sell things/Sales</v>
      </c>
      <c r="O1615" s="1" t="str">
        <f>IFERROR(__xludf.DUMMYFUNCTION("""COMPUTED_VALUE"""),"Manager who sets unrealistic targets")</f>
        <v>Manager who sets unrealistic targets</v>
      </c>
      <c r="P1615" s="1" t="str">
        <f>IFERROR(__xludf.DUMMYFUNCTION("""COMPUTED_VALUE"""),"Work with 7 to 10 or more people in my team")</f>
        <v>Work with 7 to 10 or more people in my team</v>
      </c>
      <c r="Q1615" s="1" t="str">
        <f>IFERROR(__xludf.DUMMYFUNCTION("""COMPUTED_VALUE"""),"Yes, I Understand this is gonna happen everywhere")</f>
        <v>Yes, I Understand this is gonna happen everywhere</v>
      </c>
      <c r="R1615" s="1" t="str">
        <f>IFERROR(__xludf.DUMMYFUNCTION("""COMPUTED_VALUE"""),"This will be hard to do, but if it is the right company I would try")</f>
        <v>This will be hard to do, but if it is the right company I would try</v>
      </c>
      <c r="S1615" s="1"/>
    </row>
    <row r="1616">
      <c r="A1616" s="2">
        <f>IFERROR(__xludf.DUMMYFUNCTION("""COMPUTED_VALUE"""),45045.942665625)</f>
        <v>45045.94267</v>
      </c>
      <c r="B1616" s="1" t="str">
        <f>IFERROR(__xludf.DUMMYFUNCTION("""COMPUTED_VALUE"""),"India")</f>
        <v>India</v>
      </c>
      <c r="C1616" s="1">
        <f>IFERROR(__xludf.DUMMYFUNCTION("""COMPUTED_VALUE"""),576101.0)</f>
        <v>576101</v>
      </c>
      <c r="D1616" s="1" t="str">
        <f>IFERROR(__xludf.DUMMYFUNCTION("""COMPUTED_VALUE"""),"Female")</f>
        <v>Female</v>
      </c>
      <c r="E1616" s="1" t="str">
        <f>IFERROR(__xludf.DUMMYFUNCTION("""COMPUTED_VALUE"""),"People from my circle, but not family members")</f>
        <v>People from my circle, but not family members</v>
      </c>
      <c r="F1616" s="1" t="str">
        <f>IFERROR(__xludf.DUMMYFUNCTION("""COMPUTED_VALUE"""),"Yes, I will earn and do that")</f>
        <v>Yes, I will earn and do that</v>
      </c>
      <c r="G1616" s="1" t="str">
        <f>IFERROR(__xludf.DUMMYFUNCTION("""COMPUTED_VALUE"""),"Will work for 3 years or more")</f>
        <v>Will work for 3 years or more</v>
      </c>
      <c r="H1616" s="1" t="str">
        <f>IFERROR(__xludf.DUMMYFUNCTION("""COMPUTED_VALUE"""),"No")</f>
        <v>No</v>
      </c>
      <c r="I1616" s="1" t="str">
        <f>IFERROR(__xludf.DUMMYFUNCTION("""COMPUTED_VALUE"""),"Will NOT work for them")</f>
        <v>Will NOT work for them</v>
      </c>
      <c r="J1616" s="1">
        <f>IFERROR(__xludf.DUMMYFUNCTION("""COMPUTED_VALUE"""),2.0)</f>
        <v>2</v>
      </c>
      <c r="K1616" s="1" t="str">
        <f>IFERROR(__xludf.DUMMYFUNCTION("""COMPUTED_VALUE"""),"Hybrid Working Environment with more than 15 days a month at office")</f>
        <v>Hybrid Working Environment with more than 15 days a month at office</v>
      </c>
      <c r="L1616" s="1" t="str">
        <f>IFERROR(__xludf.DUMMYFUNCTION("""COMPUTED_VALUE"""),"Employer who rewards learning and enables that environment")</f>
        <v>Employer who rewards learning and enables that environment</v>
      </c>
      <c r="M161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616" s="1" t="str">
        <f>IFERROR(__xludf.DUMMYFUNCTION("""COMPUTED_VALUE"""),"Manager who explains what is expected, sets a goal and helps achieve it")</f>
        <v>Manager who explains what is expected, sets a goal and helps achieve it</v>
      </c>
      <c r="P1616" s="1" t="str">
        <f>IFERROR(__xludf.DUMMYFUNCTION("""COMPUTED_VALUE"""),"Work with 5 to 6 people in my team")</f>
        <v>Work with 5 to 6 people in my team</v>
      </c>
      <c r="Q1616" s="1" t="str">
        <f>IFERROR(__xludf.DUMMYFUNCTION("""COMPUTED_VALUE"""),"Yes, I Understand this is gonna happen everywhere")</f>
        <v>Yes, I Understand this is gonna happen everywhere</v>
      </c>
      <c r="R1616" s="1" t="str">
        <f>IFERROR(__xludf.DUMMYFUNCTION("""COMPUTED_VALUE"""),"This will be hard to do, but if it is the right company I would try")</f>
        <v>This will be hard to do, but if it is the right company I would try</v>
      </c>
      <c r="S1616" s="1"/>
    </row>
    <row r="1617">
      <c r="A1617" s="2">
        <f>IFERROR(__xludf.DUMMYFUNCTION("""COMPUTED_VALUE"""),45045.94806688657)</f>
        <v>45045.94807</v>
      </c>
      <c r="B1617" s="1" t="str">
        <f>IFERROR(__xludf.DUMMYFUNCTION("""COMPUTED_VALUE"""),"India")</f>
        <v>India</v>
      </c>
      <c r="C1617" s="1">
        <f>IFERROR(__xludf.DUMMYFUNCTION("""COMPUTED_VALUE"""),515002.0)</f>
        <v>515002</v>
      </c>
      <c r="D1617" s="1" t="str">
        <f>IFERROR(__xludf.DUMMYFUNCTION("""COMPUTED_VALUE"""),"Female")</f>
        <v>Female</v>
      </c>
      <c r="E1617" s="1" t="str">
        <f>IFERROR(__xludf.DUMMYFUNCTION("""COMPUTED_VALUE"""),"My Parents")</f>
        <v>My Parents</v>
      </c>
      <c r="F1617" s="1" t="str">
        <f>IFERROR(__xludf.DUMMYFUNCTION("""COMPUTED_VALUE"""),"Yes, I will earn and do that")</f>
        <v>Yes, I will earn and do that</v>
      </c>
      <c r="G1617" s="1" t="str">
        <f>IFERROR(__xludf.DUMMYFUNCTION("""COMPUTED_VALUE"""),"Will work for 3 years or more")</f>
        <v>Will work for 3 years or more</v>
      </c>
      <c r="H1617" s="1" t="str">
        <f>IFERROR(__xludf.DUMMYFUNCTION("""COMPUTED_VALUE"""),"No")</f>
        <v>No</v>
      </c>
      <c r="I1617" s="1" t="str">
        <f>IFERROR(__xludf.DUMMYFUNCTION("""COMPUTED_VALUE"""),"Will work for them")</f>
        <v>Will work for them</v>
      </c>
      <c r="J1617" s="1">
        <f>IFERROR(__xludf.DUMMYFUNCTION("""COMPUTED_VALUE"""),5.0)</f>
        <v>5</v>
      </c>
      <c r="K1617" s="1" t="str">
        <f>IFERROR(__xludf.DUMMYFUNCTION("""COMPUTED_VALUE"""),"Hybrid Working Environment with less than 3 days a month at office")</f>
        <v>Hybrid Working Environment with less than 3 days a month at office</v>
      </c>
      <c r="L1617" s="1" t="str">
        <f>IFERROR(__xludf.DUMMYFUNCTION("""COMPUTED_VALUE"""),"Employer who appreciates learning and enables that environment")</f>
        <v>Employer who appreciates learning and enables that environment</v>
      </c>
      <c r="M161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17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1617" s="1" t="str">
        <f>IFERROR(__xludf.DUMMYFUNCTION("""COMPUTED_VALUE"""),"Manager who explains what is expected, sets a goal and helps achieve it")</f>
        <v>Manager who explains what is expected, sets a goal and helps achieve it</v>
      </c>
      <c r="P1617" s="1" t="str">
        <f>IFERROR(__xludf.DUMMYFUNCTION("""COMPUTED_VALUE"""),"Work with 7 to 10 or more people in my team")</f>
        <v>Work with 7 to 10 or more people in my team</v>
      </c>
      <c r="Q1617" s="1" t="str">
        <f>IFERROR(__xludf.DUMMYFUNCTION("""COMPUTED_VALUE"""),"Yes, I Understand this is gonna happen everywhere")</f>
        <v>Yes, I Understand this is gonna happen everywhere</v>
      </c>
      <c r="R1617" s="1" t="str">
        <f>IFERROR(__xludf.DUMMYFUNCTION("""COMPUTED_VALUE"""),"This will be hard to do, but if it is the right company I would try")</f>
        <v>This will be hard to do, but if it is the right company I would try</v>
      </c>
      <c r="S1617" s="1"/>
    </row>
    <row r="1618">
      <c r="A1618" s="2">
        <f>IFERROR(__xludf.DUMMYFUNCTION("""COMPUTED_VALUE"""),45045.94933736111)</f>
        <v>45045.94934</v>
      </c>
      <c r="B1618" s="1" t="str">
        <f>IFERROR(__xludf.DUMMYFUNCTION("""COMPUTED_VALUE"""),"India")</f>
        <v>India</v>
      </c>
      <c r="C1618" s="1">
        <f>IFERROR(__xludf.DUMMYFUNCTION("""COMPUTED_VALUE"""),518003.0)</f>
        <v>518003</v>
      </c>
      <c r="D1618" s="1" t="str">
        <f>IFERROR(__xludf.DUMMYFUNCTION("""COMPUTED_VALUE"""),"Female")</f>
        <v>Female</v>
      </c>
      <c r="E1618" s="1" t="str">
        <f>IFERROR(__xludf.DUMMYFUNCTION("""COMPUTED_VALUE"""),"My Parents")</f>
        <v>My Parents</v>
      </c>
      <c r="F1618" s="1" t="str">
        <f>IFERROR(__xludf.DUMMYFUNCTION("""COMPUTED_VALUE"""),"No I would not be pursuing Higher Education outside of India")</f>
        <v>No I would not be pursuing Higher Education outside of India</v>
      </c>
      <c r="G1618" s="1" t="str">
        <f>IFERROR(__xludf.DUMMYFUNCTION("""COMPUTED_VALUE"""),"This will be hard to do, but if it is the right company I would try")</f>
        <v>This will be hard to do, but if it is the right company I would try</v>
      </c>
      <c r="H1618" s="1" t="str">
        <f>IFERROR(__xludf.DUMMYFUNCTION("""COMPUTED_VALUE"""),"No")</f>
        <v>No</v>
      </c>
      <c r="I1618" s="1" t="str">
        <f>IFERROR(__xludf.DUMMYFUNCTION("""COMPUTED_VALUE"""),"Will work for them")</f>
        <v>Will work for them</v>
      </c>
      <c r="J1618" s="1">
        <f>IFERROR(__xludf.DUMMYFUNCTION("""COMPUTED_VALUE"""),7.0)</f>
        <v>7</v>
      </c>
      <c r="K1618" s="1" t="str">
        <f>IFERROR(__xludf.DUMMYFUNCTION("""COMPUTED_VALUE"""),"Fully Remote with Options to travel as and when needed")</f>
        <v>Fully Remote with Options to travel as and when needed</v>
      </c>
      <c r="L16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8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618" s="1" t="str">
        <f>IFERROR(__xludf.DUMMYFUNCTION("""COMPUTED_VALUE"""),"Manager who sets goal and helps me achieve it")</f>
        <v>Manager who sets goal and helps me achieve it</v>
      </c>
      <c r="P1618" s="1" t="str">
        <f>IFERROR(__xludf.DUMMYFUNCTION("""COMPUTED_VALUE"""),"Work with 5 to 6 people in my team")</f>
        <v>Work with 5 to 6 people in my team</v>
      </c>
      <c r="Q1618" s="1" t="str">
        <f>IFERROR(__xludf.DUMMYFUNCTION("""COMPUTED_VALUE"""),"Yes, I Understand this is gonna happen everywhere")</f>
        <v>Yes, I Understand this is gonna happen everywhere</v>
      </c>
      <c r="R1618" s="1" t="str">
        <f>IFERROR(__xludf.DUMMYFUNCTION("""COMPUTED_VALUE"""),"This will be hard to do, but if it is the right company I would try")</f>
        <v>This will be hard to do, but if it is the right company I would try</v>
      </c>
      <c r="S1618" s="1"/>
    </row>
    <row r="1619">
      <c r="A1619" s="2">
        <f>IFERROR(__xludf.DUMMYFUNCTION("""COMPUTED_VALUE"""),45045.95358230324)</f>
        <v>45045.95358</v>
      </c>
      <c r="B1619" s="1" t="str">
        <f>IFERROR(__xludf.DUMMYFUNCTION("""COMPUTED_VALUE"""),"India")</f>
        <v>India</v>
      </c>
      <c r="C1619" s="1">
        <f>IFERROR(__xludf.DUMMYFUNCTION("""COMPUTED_VALUE"""),524004.0)</f>
        <v>524004</v>
      </c>
      <c r="D1619" s="1" t="str">
        <f>IFERROR(__xludf.DUMMYFUNCTION("""COMPUTED_VALUE"""),"Female")</f>
        <v>Female</v>
      </c>
      <c r="E1619" s="1" t="str">
        <f>IFERROR(__xludf.DUMMYFUNCTION("""COMPUTED_VALUE"""),"My Parents")</f>
        <v>My Parents</v>
      </c>
      <c r="F1619" s="1" t="str">
        <f>IFERROR(__xludf.DUMMYFUNCTION("""COMPUTED_VALUE"""),"Yes, I will earn and do that")</f>
        <v>Yes, I will earn and do that</v>
      </c>
      <c r="G1619" s="1" t="str">
        <f>IFERROR(__xludf.DUMMYFUNCTION("""COMPUTED_VALUE"""),"This will be hard to do, but if it is the right company I would try")</f>
        <v>This will be hard to do, but if it is the right company I would try</v>
      </c>
      <c r="H1619" s="1" t="str">
        <f>IFERROR(__xludf.DUMMYFUNCTION("""COMPUTED_VALUE"""),"No")</f>
        <v>No</v>
      </c>
      <c r="I1619" s="1" t="str">
        <f>IFERROR(__xludf.DUMMYFUNCTION("""COMPUTED_VALUE"""),"Will work for them")</f>
        <v>Will work for them</v>
      </c>
      <c r="J1619" s="1">
        <f>IFERROR(__xludf.DUMMYFUNCTION("""COMPUTED_VALUE"""),10.0)</f>
        <v>10</v>
      </c>
      <c r="K1619" s="1" t="str">
        <f>IFERROR(__xludf.DUMMYFUNCTION("""COMPUTED_VALUE"""),"Every Day Office Environment")</f>
        <v>Every Day Office Environment</v>
      </c>
      <c r="L1619" s="1" t="str">
        <f>IFERROR(__xludf.DUMMYFUNCTION("""COMPUTED_VALUE"""),"Employer who appreciates learning and enables that environment")</f>
        <v>Employer who appreciates learning and enables that environment</v>
      </c>
      <c r="M16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9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1619" s="1" t="str">
        <f>IFERROR(__xludf.DUMMYFUNCTION("""COMPUTED_VALUE"""),"Manager who clearly describes what she/he needs")</f>
        <v>Manager who clearly describes what she/he needs</v>
      </c>
      <c r="P1619" s="1" t="str">
        <f>IFERROR(__xludf.DUMMYFUNCTION("""COMPUTED_VALUE"""),"Work with 5 to 6 people in my team")</f>
        <v>Work with 5 to 6 people in my team</v>
      </c>
      <c r="Q1619" s="1" t="str">
        <f>IFERROR(__xludf.DUMMYFUNCTION("""COMPUTED_VALUE"""),"No")</f>
        <v>No</v>
      </c>
      <c r="R1619" s="1" t="str">
        <f>IFERROR(__xludf.DUMMYFUNCTION("""COMPUTED_VALUE"""),"This will be hard to do, but if it is the right company I would try")</f>
        <v>This will be hard to do, but if it is the right company I would try</v>
      </c>
      <c r="S1619" s="1"/>
    </row>
    <row r="1620">
      <c r="A1620" s="2">
        <f>IFERROR(__xludf.DUMMYFUNCTION("""COMPUTED_VALUE"""),45045.95466552083)</f>
        <v>45045.95467</v>
      </c>
      <c r="B1620" s="1" t="str">
        <f>IFERROR(__xludf.DUMMYFUNCTION("""COMPUTED_VALUE"""),"India")</f>
        <v>India</v>
      </c>
      <c r="C1620" s="1">
        <f>IFERROR(__xludf.DUMMYFUNCTION("""COMPUTED_VALUE"""),516434.0)</f>
        <v>516434</v>
      </c>
      <c r="D1620" s="1" t="str">
        <f>IFERROR(__xludf.DUMMYFUNCTION("""COMPUTED_VALUE"""),"Female")</f>
        <v>Female</v>
      </c>
      <c r="E1620" s="1" t="str">
        <f>IFERROR(__xludf.DUMMYFUNCTION("""COMPUTED_VALUE"""),"My Parents")</f>
        <v>My Parents</v>
      </c>
      <c r="F1620" s="1" t="str">
        <f>IFERROR(__xludf.DUMMYFUNCTION("""COMPUTED_VALUE"""),"No I would not be pursuing Higher Education outside of India")</f>
        <v>No I would not be pursuing Higher Education outside of India</v>
      </c>
      <c r="G1620" s="1" t="str">
        <f>IFERROR(__xludf.DUMMYFUNCTION("""COMPUTED_VALUE"""),"Will work for 3 years or more")</f>
        <v>Will work for 3 years or more</v>
      </c>
      <c r="H1620" s="1" t="str">
        <f>IFERROR(__xludf.DUMMYFUNCTION("""COMPUTED_VALUE"""),"No")</f>
        <v>No</v>
      </c>
      <c r="I1620" s="1" t="str">
        <f>IFERROR(__xludf.DUMMYFUNCTION("""COMPUTED_VALUE"""),"Will NOT work for them")</f>
        <v>Will NOT work for them</v>
      </c>
      <c r="J1620" s="1">
        <f>IFERROR(__xludf.DUMMYFUNCTION("""COMPUTED_VALUE"""),2.0)</f>
        <v>2</v>
      </c>
      <c r="K1620" s="1" t="str">
        <f>IFERROR(__xludf.DUMMYFUNCTION("""COMPUTED_VALUE"""),"Every Day Office Environment")</f>
        <v>Every Day Office Environment</v>
      </c>
      <c r="L1620" s="1" t="str">
        <f>IFERROR(__xludf.DUMMYFUNCTION("""COMPUTED_VALUE"""),"Employer who appreciates learning and enables that environment")</f>
        <v>Employer who appreciates learning and enables that environment</v>
      </c>
      <c r="M162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20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1620" s="1" t="str">
        <f>IFERROR(__xludf.DUMMYFUNCTION("""COMPUTED_VALUE"""),"Manager who explains what is expected, sets a goal and helps achieve it")</f>
        <v>Manager who explains what is expected, sets a goal and helps achieve it</v>
      </c>
      <c r="P1620" s="1" t="str">
        <f>IFERROR(__xludf.DUMMYFUNCTION("""COMPUTED_VALUE"""),"Work with 5 to 6 people in my team")</f>
        <v>Work with 5 to 6 people in my team</v>
      </c>
      <c r="Q1620" s="1" t="str">
        <f>IFERROR(__xludf.DUMMYFUNCTION("""COMPUTED_VALUE"""),"Yes, I Understand this is gonna happen everywhere")</f>
        <v>Yes, I Understand this is gonna happen everywhere</v>
      </c>
      <c r="R1620" s="1" t="str">
        <f>IFERROR(__xludf.DUMMYFUNCTION("""COMPUTED_VALUE"""),"This will be hard to do, but if it is the right company I would try")</f>
        <v>This will be hard to do, but if it is the right company I would try</v>
      </c>
      <c r="S1620" s="1"/>
    </row>
    <row r="1621">
      <c r="A1621" s="2">
        <f>IFERROR(__xludf.DUMMYFUNCTION("""COMPUTED_VALUE"""),45045.95794091435)</f>
        <v>45045.95794</v>
      </c>
      <c r="B1621" s="1" t="str">
        <f>IFERROR(__xludf.DUMMYFUNCTION("""COMPUTED_VALUE"""),"Others")</f>
        <v>Others</v>
      </c>
      <c r="C1621" s="1" t="str">
        <f>IFERROR(__xludf.DUMMYFUNCTION("""COMPUTED_VALUE"""),"0000")</f>
        <v>0000</v>
      </c>
      <c r="D1621" s="1" t="str">
        <f>IFERROR(__xludf.DUMMYFUNCTION("""COMPUTED_VALUE"""),"Female")</f>
        <v>Female</v>
      </c>
      <c r="E1621" s="1" t="str">
        <f>IFERROR(__xludf.DUMMYFUNCTION("""COMPUTED_VALUE"""),"People who have changed the world for better")</f>
        <v>People who have changed the world for better</v>
      </c>
      <c r="F1621" s="1" t="str">
        <f>IFERROR(__xludf.DUMMYFUNCTION("""COMPUTED_VALUE"""),"No I would not be pursuing Higher Education outside of India")</f>
        <v>No I would not be pursuing Higher Education outside of India</v>
      </c>
      <c r="G1621" s="1" t="str">
        <f>IFERROR(__xludf.DUMMYFUNCTION("""COMPUTED_VALUE"""),"This will be hard to do, but if it is the right company I would try")</f>
        <v>This will be hard to do, but if it is the right company I would try</v>
      </c>
      <c r="H1621" s="1" t="str">
        <f>IFERROR(__xludf.DUMMYFUNCTION("""COMPUTED_VALUE"""),"No")</f>
        <v>No</v>
      </c>
      <c r="I1621" s="1" t="str">
        <f>IFERROR(__xludf.DUMMYFUNCTION("""COMPUTED_VALUE"""),"Will NOT work for them")</f>
        <v>Will NOT work for them</v>
      </c>
      <c r="J1621" s="1">
        <f>IFERROR(__xludf.DUMMYFUNCTION("""COMPUTED_VALUE"""),4.0)</f>
        <v>4</v>
      </c>
      <c r="K1621" s="1" t="str">
        <f>IFERROR(__xludf.DUMMYFUNCTION("""COMPUTED_VALUE"""),"Hybrid Working Environment with more than 15 days a month at office")</f>
        <v>Hybrid Working Environment with more than 15 days a month at office</v>
      </c>
      <c r="L1621" s="1" t="str">
        <f>IFERROR(__xludf.DUMMYFUNCTION("""COMPUTED_VALUE"""),"Employer who appreciates learning and enables that environment")</f>
        <v>Employer who appreciates learning and enables that environment</v>
      </c>
      <c r="M162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621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1621" s="1" t="str">
        <f>IFERROR(__xludf.DUMMYFUNCTION("""COMPUTED_VALUE"""),"Manager who clearly describes what she/he needs")</f>
        <v>Manager who clearly describes what she/he needs</v>
      </c>
      <c r="P1621" s="1" t="str">
        <f>IFERROR(__xludf.DUMMYFUNCTION("""COMPUTED_VALUE"""),"Work with 5 to 6 people in my team")</f>
        <v>Work with 5 to 6 people in my team</v>
      </c>
      <c r="Q1621" s="1" t="str">
        <f>IFERROR(__xludf.DUMMYFUNCTION("""COMPUTED_VALUE"""),"Yes, I Understand this is gonna happen everywhere")</f>
        <v>Yes, I Understand this is gonna happen everywhere</v>
      </c>
      <c r="R1621" s="1" t="str">
        <f>IFERROR(__xludf.DUMMYFUNCTION("""COMPUTED_VALUE"""),"No way")</f>
        <v>No way</v>
      </c>
      <c r="S1621" s="1"/>
    </row>
    <row r="1622">
      <c r="A1622" s="2">
        <f>IFERROR(__xludf.DUMMYFUNCTION("""COMPUTED_VALUE"""),45045.959862731484)</f>
        <v>45045.95986</v>
      </c>
      <c r="B1622" s="1" t="str">
        <f>IFERROR(__xludf.DUMMYFUNCTION("""COMPUTED_VALUE"""),"India")</f>
        <v>India</v>
      </c>
      <c r="C1622" s="1">
        <f>IFERROR(__xludf.DUMMYFUNCTION("""COMPUTED_VALUE"""),500045.0)</f>
        <v>500045</v>
      </c>
      <c r="D1622" s="1" t="str">
        <f>IFERROR(__xludf.DUMMYFUNCTION("""COMPUTED_VALUE"""),"Male")</f>
        <v>Male</v>
      </c>
      <c r="E1622" s="1" t="str">
        <f>IFERROR(__xludf.DUMMYFUNCTION("""COMPUTED_VALUE"""),"Social Media like LinkedIn")</f>
        <v>Social Media like LinkedIn</v>
      </c>
      <c r="F1622" s="1" t="str">
        <f>IFERROR(__xludf.DUMMYFUNCTION("""COMPUTED_VALUE"""),"Yes, I will earn and do that")</f>
        <v>Yes, I will earn and do that</v>
      </c>
      <c r="G1622" s="1" t="str">
        <f>IFERROR(__xludf.DUMMYFUNCTION("""COMPUTED_VALUE"""),"This will be hard to do, but if it is the right company I would try")</f>
        <v>This will be hard to do, but if it is the right company I would try</v>
      </c>
      <c r="H1622" s="1" t="str">
        <f>IFERROR(__xludf.DUMMYFUNCTION("""COMPUTED_VALUE"""),"No")</f>
        <v>No</v>
      </c>
      <c r="I1622" s="1" t="str">
        <f>IFERROR(__xludf.DUMMYFUNCTION("""COMPUTED_VALUE"""),"Will work for them")</f>
        <v>Will work for them</v>
      </c>
      <c r="J1622" s="1">
        <f>IFERROR(__xludf.DUMMYFUNCTION("""COMPUTED_VALUE"""),2.0)</f>
        <v>2</v>
      </c>
      <c r="K1622" s="1" t="str">
        <f>IFERROR(__xludf.DUMMYFUNCTION("""COMPUTED_VALUE"""),"Hybrid Working Environment with more than 15 days a month at office")</f>
        <v>Hybrid Working Environment with more than 15 days a month at office</v>
      </c>
      <c r="L1622" s="1" t="str">
        <f>IFERROR(__xludf.DUMMYFUNCTION("""COMPUTED_VALUE"""),"Employer who appreciates learning and enables that environment")</f>
        <v>Employer who appreciates learning and enables that environment</v>
      </c>
      <c r="M162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22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622" s="1" t="str">
        <f>IFERROR(__xludf.DUMMYFUNCTION("""COMPUTED_VALUE"""),"Manager who clearly describes what she/he needs")</f>
        <v>Manager who clearly describes what she/he needs</v>
      </c>
      <c r="P1622" s="1" t="str">
        <f>IFERROR(__xludf.DUMMYFUNCTION("""COMPUTED_VALUE"""),"Work with 5 to 6 people in my team")</f>
        <v>Work with 5 to 6 people in my team</v>
      </c>
      <c r="Q1622" s="1" t="str">
        <f>IFERROR(__xludf.DUMMYFUNCTION("""COMPUTED_VALUE"""),"Yes")</f>
        <v>Yes</v>
      </c>
      <c r="R1622" s="1" t="str">
        <f>IFERROR(__xludf.DUMMYFUNCTION("""COMPUTED_VALUE"""),"No way")</f>
        <v>No way</v>
      </c>
      <c r="S1622" s="1"/>
    </row>
    <row r="1623">
      <c r="A1623" s="2">
        <f>IFERROR(__xludf.DUMMYFUNCTION("""COMPUTED_VALUE"""),45045.964420081014)</f>
        <v>45045.96442</v>
      </c>
      <c r="B1623" s="1" t="str">
        <f>IFERROR(__xludf.DUMMYFUNCTION("""COMPUTED_VALUE"""),"India")</f>
        <v>India</v>
      </c>
      <c r="C1623" s="1">
        <f>IFERROR(__xludf.DUMMYFUNCTION("""COMPUTED_VALUE"""),751002.0)</f>
        <v>751002</v>
      </c>
      <c r="D1623" s="1" t="str">
        <f>IFERROR(__xludf.DUMMYFUNCTION("""COMPUTED_VALUE"""),"Female")</f>
        <v>Female</v>
      </c>
      <c r="E1623" s="1" t="str">
        <f>IFERROR(__xludf.DUMMYFUNCTION("""COMPUTED_VALUE"""),"Influencers who had successful careers")</f>
        <v>Influencers who had successful careers</v>
      </c>
      <c r="F1623" s="1" t="str">
        <f>IFERROR(__xludf.DUMMYFUNCTION("""COMPUTED_VALUE"""),"No, But if someone could bare the cost I will")</f>
        <v>No, But if someone could bare the cost I will</v>
      </c>
      <c r="G1623" s="1" t="str">
        <f>IFERROR(__xludf.DUMMYFUNCTION("""COMPUTED_VALUE"""),"This will be hard to do, but if it is the right company I would try")</f>
        <v>This will be hard to do, but if it is the right company I would try</v>
      </c>
      <c r="H1623" s="1" t="str">
        <f>IFERROR(__xludf.DUMMYFUNCTION("""COMPUTED_VALUE"""),"No")</f>
        <v>No</v>
      </c>
      <c r="I1623" s="1" t="str">
        <f>IFERROR(__xludf.DUMMYFUNCTION("""COMPUTED_VALUE"""),"Will NOT work for them")</f>
        <v>Will NOT work for them</v>
      </c>
      <c r="J1623" s="1">
        <f>IFERROR(__xludf.DUMMYFUNCTION("""COMPUTED_VALUE"""),1.0)</f>
        <v>1</v>
      </c>
      <c r="K1623" s="1" t="str">
        <f>IFERROR(__xludf.DUMMYFUNCTION("""COMPUTED_VALUE"""),"Hybrid Working Environment with less than 3 days a month at office")</f>
        <v>Hybrid Working Environment with less than 3 days a month at office</v>
      </c>
      <c r="L16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23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623" s="1" t="str">
        <f>IFERROR(__xludf.DUMMYFUNCTION("""COMPUTED_VALUE"""),"Manager who explains what is expected, sets a goal and helps achieve it")</f>
        <v>Manager who explains what is expected, sets a goal and helps achieve it</v>
      </c>
      <c r="P1623" s="1" t="str">
        <f>IFERROR(__xludf.DUMMYFUNCTION("""COMPUTED_VALUE"""),"Work with 5 to 6 people in my team")</f>
        <v>Work with 5 to 6 people in my team</v>
      </c>
      <c r="Q1623" s="1" t="str">
        <f>IFERROR(__xludf.DUMMYFUNCTION("""COMPUTED_VALUE"""),"Yes, I Understand this is gonna happen everywhere")</f>
        <v>Yes, I Understand this is gonna happen everywhere</v>
      </c>
      <c r="R1623" s="1" t="str">
        <f>IFERROR(__xludf.DUMMYFUNCTION("""COMPUTED_VALUE"""),"This will be hard to do, but if it is the right company I would try")</f>
        <v>This will be hard to do, but if it is the right company I would try</v>
      </c>
      <c r="S1623" s="1"/>
    </row>
    <row r="1624">
      <c r="A1624" s="2">
        <f>IFERROR(__xludf.DUMMYFUNCTION("""COMPUTED_VALUE"""),45045.97001887731)</f>
        <v>45045.97002</v>
      </c>
      <c r="B1624" s="1" t="str">
        <f>IFERROR(__xludf.DUMMYFUNCTION("""COMPUTED_VALUE"""),"India")</f>
        <v>India</v>
      </c>
      <c r="C1624" s="1">
        <f>IFERROR(__xludf.DUMMYFUNCTION("""COMPUTED_VALUE"""),505001.0)</f>
        <v>505001</v>
      </c>
      <c r="D1624" s="1" t="str">
        <f>IFERROR(__xludf.DUMMYFUNCTION("""COMPUTED_VALUE"""),"Male")</f>
        <v>Male</v>
      </c>
      <c r="E1624" s="1" t="str">
        <f>IFERROR(__xludf.DUMMYFUNCTION("""COMPUTED_VALUE"""),"People who have changed the world for better")</f>
        <v>People who have changed the world for better</v>
      </c>
      <c r="F1624" s="1" t="str">
        <f>IFERROR(__xludf.DUMMYFUNCTION("""COMPUTED_VALUE"""),"Yes, I will earn and do that")</f>
        <v>Yes, I will earn and do that</v>
      </c>
      <c r="G1624" s="1" t="str">
        <f>IFERROR(__xludf.DUMMYFUNCTION("""COMPUTED_VALUE"""),"Will work for 3 years or more")</f>
        <v>Will work for 3 years or more</v>
      </c>
      <c r="H1624" s="1" t="str">
        <f>IFERROR(__xludf.DUMMYFUNCTION("""COMPUTED_VALUE"""),"No")</f>
        <v>No</v>
      </c>
      <c r="I1624" s="1" t="str">
        <f>IFERROR(__xludf.DUMMYFUNCTION("""COMPUTED_VALUE"""),"Will NOT work for them")</f>
        <v>Will NOT work for them</v>
      </c>
      <c r="J1624" s="1">
        <f>IFERROR(__xludf.DUMMYFUNCTION("""COMPUTED_VALUE"""),4.0)</f>
        <v>4</v>
      </c>
      <c r="K1624" s="1" t="str">
        <f>IFERROR(__xludf.DUMMYFUNCTION("""COMPUTED_VALUE"""),"Fully Remote with Options to travel as and when needed")</f>
        <v>Fully Remote with Options to travel as and when needed</v>
      </c>
      <c r="L1624" s="1" t="str">
        <f>IFERROR(__xludf.DUMMYFUNCTION("""COMPUTED_VALUE"""),"Employer who appreciates learning and enables that environment")</f>
        <v>Employer who appreciates learning and enables that environment</v>
      </c>
      <c r="M16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24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624" s="1" t="str">
        <f>IFERROR(__xludf.DUMMYFUNCTION("""COMPUTED_VALUE"""),"Manager who sets goal and helps me achieve it")</f>
        <v>Manager who sets goal and helps me achieve it</v>
      </c>
      <c r="P1624" s="1" t="str">
        <f>IFERROR(__xludf.DUMMYFUNCTION("""COMPUTED_VALUE"""),"Work with more than 10 people in my team")</f>
        <v>Work with more than 10 people in my team</v>
      </c>
      <c r="Q1624" s="1" t="str">
        <f>IFERROR(__xludf.DUMMYFUNCTION("""COMPUTED_VALUE"""),"Yes, I Understand this is gonna happen everywhere")</f>
        <v>Yes, I Understand this is gonna happen everywhere</v>
      </c>
      <c r="R1624" s="1" t="str">
        <f>IFERROR(__xludf.DUMMYFUNCTION("""COMPUTED_VALUE"""),"Will work for 7 years or more")</f>
        <v>Will work for 7 years or more</v>
      </c>
      <c r="S1624" s="1"/>
    </row>
    <row r="1625">
      <c r="A1625" s="2">
        <f>IFERROR(__xludf.DUMMYFUNCTION("""COMPUTED_VALUE"""),45046.000606875)</f>
        <v>45046.00061</v>
      </c>
      <c r="B1625" s="1" t="str">
        <f>IFERROR(__xludf.DUMMYFUNCTION("""COMPUTED_VALUE"""),"India")</f>
        <v>India</v>
      </c>
      <c r="C1625" s="1">
        <f>IFERROR(__xludf.DUMMYFUNCTION("""COMPUTED_VALUE"""),600089.0)</f>
        <v>600089</v>
      </c>
      <c r="D1625" s="1" t="str">
        <f>IFERROR(__xludf.DUMMYFUNCTION("""COMPUTED_VALUE"""),"Male")</f>
        <v>Male</v>
      </c>
      <c r="E1625" s="1" t="str">
        <f>IFERROR(__xludf.DUMMYFUNCTION("""COMPUTED_VALUE"""),"My Parents")</f>
        <v>My Parents</v>
      </c>
      <c r="F1625" s="1" t="str">
        <f>IFERROR(__xludf.DUMMYFUNCTION("""COMPUTED_VALUE"""),"Yes, I will earn and do that")</f>
        <v>Yes, I will earn and do that</v>
      </c>
      <c r="G1625" s="1" t="str">
        <f>IFERROR(__xludf.DUMMYFUNCTION("""COMPUTED_VALUE"""),"This will be hard to do, but if it is the right company I would try")</f>
        <v>This will be hard to do, but if it is the right company I would try</v>
      </c>
      <c r="H1625" s="1" t="str">
        <f>IFERROR(__xludf.DUMMYFUNCTION("""COMPUTED_VALUE"""),"No")</f>
        <v>No</v>
      </c>
      <c r="I1625" s="1" t="str">
        <f>IFERROR(__xludf.DUMMYFUNCTION("""COMPUTED_VALUE"""),"Will NOT work for them")</f>
        <v>Will NOT work for them</v>
      </c>
      <c r="J1625" s="1">
        <f>IFERROR(__xludf.DUMMYFUNCTION("""COMPUTED_VALUE"""),3.0)</f>
        <v>3</v>
      </c>
      <c r="K1625" s="1" t="str">
        <f>IFERROR(__xludf.DUMMYFUNCTION("""COMPUTED_VALUE"""),"Hybrid Working Environment with more than 15 days a month at office")</f>
        <v>Hybrid Working Environment with more than 15 days a month at office</v>
      </c>
      <c r="L16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25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625" s="1" t="str">
        <f>IFERROR(__xludf.DUMMYFUNCTION("""COMPUTED_VALUE"""),"Manager who sets goal and helps me achieve it")</f>
        <v>Manager who sets goal and helps me achieve it</v>
      </c>
      <c r="P1625" s="1" t="str">
        <f>IFERROR(__xludf.DUMMYFUNCTION("""COMPUTED_VALUE"""),"Work with 5 to 6 people in my team")</f>
        <v>Work with 5 to 6 people in my team</v>
      </c>
      <c r="Q1625" s="1" t="str">
        <f>IFERROR(__xludf.DUMMYFUNCTION("""COMPUTED_VALUE"""),"Yes, I Understand this is gonna happen everywhere")</f>
        <v>Yes, I Understand this is gonna happen everywhere</v>
      </c>
      <c r="R1625" s="1" t="str">
        <f>IFERROR(__xludf.DUMMYFUNCTION("""COMPUTED_VALUE"""),"This will be hard to do, but if it is the right company I would try")</f>
        <v>This will be hard to do, but if it is the right company I would try</v>
      </c>
      <c r="S1625" s="1"/>
    </row>
    <row r="1626">
      <c r="A1626" s="2">
        <f>IFERROR(__xludf.DUMMYFUNCTION("""COMPUTED_VALUE"""),45046.02700814814)</f>
        <v>45046.02701</v>
      </c>
      <c r="B1626" s="1" t="str">
        <f>IFERROR(__xludf.DUMMYFUNCTION("""COMPUTED_VALUE"""),"India")</f>
        <v>India</v>
      </c>
      <c r="C1626" s="1">
        <f>IFERROR(__xludf.DUMMYFUNCTION("""COMPUTED_VALUE"""),470001.0)</f>
        <v>470001</v>
      </c>
      <c r="D1626" s="1" t="str">
        <f>IFERROR(__xludf.DUMMYFUNCTION("""COMPUTED_VALUE"""),"Female")</f>
        <v>Female</v>
      </c>
      <c r="E1626" s="1" t="str">
        <f>IFERROR(__xludf.DUMMYFUNCTION("""COMPUTED_VALUE"""),"Influencers who had successful careers")</f>
        <v>Influencers who had successful careers</v>
      </c>
      <c r="F1626" s="1" t="str">
        <f>IFERROR(__xludf.DUMMYFUNCTION("""COMPUTED_VALUE"""),"Yes, I will earn and do that")</f>
        <v>Yes, I will earn and do that</v>
      </c>
      <c r="G1626" s="1" t="str">
        <f>IFERROR(__xludf.DUMMYFUNCTION("""COMPUTED_VALUE"""),"This will be hard to do, but if it is the right company I would try")</f>
        <v>This will be hard to do, but if it is the right company I would try</v>
      </c>
      <c r="H1626" s="1" t="str">
        <f>IFERROR(__xludf.DUMMYFUNCTION("""COMPUTED_VALUE"""),"No")</f>
        <v>No</v>
      </c>
      <c r="I1626" s="1" t="str">
        <f>IFERROR(__xludf.DUMMYFUNCTION("""COMPUTED_VALUE"""),"Will NOT work for them")</f>
        <v>Will NOT work for them</v>
      </c>
      <c r="J1626" s="1">
        <f>IFERROR(__xludf.DUMMYFUNCTION("""COMPUTED_VALUE"""),6.0)</f>
        <v>6</v>
      </c>
      <c r="K1626" s="1" t="str">
        <f>IFERROR(__xludf.DUMMYFUNCTION("""COMPUTED_VALUE"""),"Fully Remote with Options to travel as and when needed")</f>
        <v>Fully Remote with Options to travel as and when needed</v>
      </c>
      <c r="L16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26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626" s="1" t="str">
        <f>IFERROR(__xludf.DUMMYFUNCTION("""COMPUTED_VALUE"""),"Manager who explains what is expected, sets a goal and helps achieve it")</f>
        <v>Manager who explains what is expected, sets a goal and helps achieve it</v>
      </c>
      <c r="P1626" s="1" t="str">
        <f>IFERROR(__xludf.DUMMYFUNCTION("""COMPUTED_VALUE"""),"Work alone")</f>
        <v>Work alone</v>
      </c>
      <c r="Q1626" s="1" t="str">
        <f>IFERROR(__xludf.DUMMYFUNCTION("""COMPUTED_VALUE"""),"Yes, I Understand this is gonna happen everywhere")</f>
        <v>Yes, I Understand this is gonna happen everywhere</v>
      </c>
      <c r="R1626" s="1" t="str">
        <f>IFERROR(__xludf.DUMMYFUNCTION("""COMPUTED_VALUE"""),"This will be hard to do, but if it is the right company I would try")</f>
        <v>This will be hard to do, but if it is the right company I would try</v>
      </c>
      <c r="S1626" s="1"/>
    </row>
    <row r="1627">
      <c r="A1627" s="2">
        <f>IFERROR(__xludf.DUMMYFUNCTION("""COMPUTED_VALUE"""),45046.02789429398)</f>
        <v>45046.02789</v>
      </c>
      <c r="B1627" s="1" t="str">
        <f>IFERROR(__xludf.DUMMYFUNCTION("""COMPUTED_VALUE"""),"India")</f>
        <v>India</v>
      </c>
      <c r="C1627" s="1">
        <f>IFERROR(__xludf.DUMMYFUNCTION("""COMPUTED_VALUE"""),18.0)</f>
        <v>18</v>
      </c>
      <c r="D1627" s="1" t="str">
        <f>IFERROR(__xludf.DUMMYFUNCTION("""COMPUTED_VALUE"""),"Male")</f>
        <v>Male</v>
      </c>
      <c r="E1627" s="1" t="str">
        <f>IFERROR(__xludf.DUMMYFUNCTION("""COMPUTED_VALUE"""),"My Parents")</f>
        <v>My Parents</v>
      </c>
      <c r="F1627" s="1" t="str">
        <f>IFERROR(__xludf.DUMMYFUNCTION("""COMPUTED_VALUE"""),"Yes, I will earn and do that")</f>
        <v>Yes, I will earn and do that</v>
      </c>
      <c r="G1627" s="1" t="str">
        <f>IFERROR(__xludf.DUMMYFUNCTION("""COMPUTED_VALUE"""),"This will be hard to do, but if it is the right company I would try")</f>
        <v>This will be hard to do, but if it is the right company I would try</v>
      </c>
      <c r="H1627" s="1" t="str">
        <f>IFERROR(__xludf.DUMMYFUNCTION("""COMPUTED_VALUE"""),"No")</f>
        <v>No</v>
      </c>
      <c r="I1627" s="1" t="str">
        <f>IFERROR(__xludf.DUMMYFUNCTION("""COMPUTED_VALUE"""),"Will NOT work for them")</f>
        <v>Will NOT work for them</v>
      </c>
      <c r="J1627" s="1">
        <f>IFERROR(__xludf.DUMMYFUNCTION("""COMPUTED_VALUE"""),5.0)</f>
        <v>5</v>
      </c>
      <c r="K1627" s="1" t="str">
        <f>IFERROR(__xludf.DUMMYFUNCTION("""COMPUTED_VALUE"""),"Hybrid Working Environment with more than 15 days a month at office")</f>
        <v>Hybrid Working Environment with more than 15 days a month at office</v>
      </c>
      <c r="L1627" s="1" t="str">
        <f>IFERROR(__xludf.DUMMYFUNCTION("""COMPUTED_VALUE"""),"Employer who appreciates learning and enables that environment")</f>
        <v>Employer who appreciates learning and enables that environment</v>
      </c>
      <c r="M162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627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627" s="1" t="str">
        <f>IFERROR(__xludf.DUMMYFUNCTION("""COMPUTED_VALUE"""),"Manager who explains what is expected, sets a goal and helps achieve it")</f>
        <v>Manager who explains what is expected, sets a goal and helps achieve it</v>
      </c>
      <c r="P1627" s="1" t="str">
        <f>IFERROR(__xludf.DUMMYFUNCTION("""COMPUTED_VALUE"""),"Work with 5 to 6 people in my team")</f>
        <v>Work with 5 to 6 people in my team</v>
      </c>
      <c r="Q1627" s="1" t="str">
        <f>IFERROR(__xludf.DUMMYFUNCTION("""COMPUTED_VALUE"""),"Yes, I Understand this is gonna happen everywhere")</f>
        <v>Yes, I Understand this is gonna happen everywhere</v>
      </c>
      <c r="R1627" s="1" t="str">
        <f>IFERROR(__xludf.DUMMYFUNCTION("""COMPUTED_VALUE"""),"This will be hard to do, but if it is the right company I would try")</f>
        <v>This will be hard to do, but if it is the right company I would try</v>
      </c>
      <c r="S1627" s="1"/>
    </row>
    <row r="1628">
      <c r="A1628" s="2">
        <f>IFERROR(__xludf.DUMMYFUNCTION("""COMPUTED_VALUE"""),45046.035219537036)</f>
        <v>45046.03522</v>
      </c>
      <c r="B1628" s="1" t="str">
        <f>IFERROR(__xludf.DUMMYFUNCTION("""COMPUTED_VALUE"""),"India")</f>
        <v>India</v>
      </c>
      <c r="C1628" s="1">
        <f>IFERROR(__xludf.DUMMYFUNCTION("""COMPUTED_VALUE"""),500091.0)</f>
        <v>500091</v>
      </c>
      <c r="D1628" s="1" t="str">
        <f>IFERROR(__xludf.DUMMYFUNCTION("""COMPUTED_VALUE"""),"Male")</f>
        <v>Male</v>
      </c>
      <c r="E1628" s="1" t="str">
        <f>IFERROR(__xludf.DUMMYFUNCTION("""COMPUTED_VALUE"""),"People from my circle, but not family members")</f>
        <v>People from my circle, but not family members</v>
      </c>
      <c r="F1628" s="1" t="str">
        <f>IFERROR(__xludf.DUMMYFUNCTION("""COMPUTED_VALUE"""),"Yes, I will earn and do that")</f>
        <v>Yes, I will earn and do that</v>
      </c>
      <c r="G1628" s="1" t="str">
        <f>IFERROR(__xludf.DUMMYFUNCTION("""COMPUTED_VALUE"""),"This will be hard to do, but if it is the right company I would try")</f>
        <v>This will be hard to do, but if it is the right company I would try</v>
      </c>
      <c r="H1628" s="1" t="str">
        <f>IFERROR(__xludf.DUMMYFUNCTION("""COMPUTED_VALUE"""),"No")</f>
        <v>No</v>
      </c>
      <c r="I1628" s="1" t="str">
        <f>IFERROR(__xludf.DUMMYFUNCTION("""COMPUTED_VALUE"""),"Will NOT work for them")</f>
        <v>Will NOT work for them</v>
      </c>
      <c r="J1628" s="1">
        <f>IFERROR(__xludf.DUMMYFUNCTION("""COMPUTED_VALUE"""),5.0)</f>
        <v>5</v>
      </c>
      <c r="K1628" s="1" t="str">
        <f>IFERROR(__xludf.DUMMYFUNCTION("""COMPUTED_VALUE"""),"Hybrid Working Environment with less than 3 days a month at office")</f>
        <v>Hybrid Working Environment with less than 3 days a month at office</v>
      </c>
      <c r="L1628" s="1" t="str">
        <f>IFERROR(__xludf.DUMMYFUNCTION("""COMPUTED_VALUE"""),"Employer who rewards learning and enables that environment")</f>
        <v>Employer who rewards learning and enables that environment</v>
      </c>
      <c r="M162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28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1628" s="1" t="str">
        <f>IFERROR(__xludf.DUMMYFUNCTION("""COMPUTED_VALUE"""),"Manager who explains what is expected, sets a goal and helps achieve it")</f>
        <v>Manager who explains what is expected, sets a goal and helps achieve it</v>
      </c>
      <c r="P1628" s="1" t="str">
        <f>IFERROR(__xludf.DUMMYFUNCTION("""COMPUTED_VALUE"""),"Work alone, Work with 2 to 3 people in my team")</f>
        <v>Work alone, Work with 2 to 3 people in my team</v>
      </c>
      <c r="Q1628" s="1" t="str">
        <f>IFERROR(__xludf.DUMMYFUNCTION("""COMPUTED_VALUE"""),"Yes, I Understand this is gonna happen everywhere")</f>
        <v>Yes, I Understand this is gonna happen everywhere</v>
      </c>
      <c r="R1628" s="1" t="str">
        <f>IFERROR(__xludf.DUMMYFUNCTION("""COMPUTED_VALUE"""),"This will be hard to do, but if it is the right company I would try")</f>
        <v>This will be hard to do, but if it is the right company I would try</v>
      </c>
      <c r="S1628" s="1"/>
    </row>
    <row r="1629">
      <c r="A1629" s="2">
        <f>IFERROR(__xludf.DUMMYFUNCTION("""COMPUTED_VALUE"""),45046.04285277778)</f>
        <v>45046.04285</v>
      </c>
      <c r="B1629" s="1" t="str">
        <f>IFERROR(__xludf.DUMMYFUNCTION("""COMPUTED_VALUE"""),"India")</f>
        <v>India</v>
      </c>
      <c r="C1629" s="1">
        <f>IFERROR(__xludf.DUMMYFUNCTION("""COMPUTED_VALUE"""),605003.0)</f>
        <v>605003</v>
      </c>
      <c r="D1629" s="1" t="str">
        <f>IFERROR(__xludf.DUMMYFUNCTION("""COMPUTED_VALUE"""),"Female")</f>
        <v>Female</v>
      </c>
      <c r="E1629" s="1" t="str">
        <f>IFERROR(__xludf.DUMMYFUNCTION("""COMPUTED_VALUE"""),"People who have changed the world for better")</f>
        <v>People who have changed the world for better</v>
      </c>
      <c r="F1629" s="1" t="str">
        <f>IFERROR(__xludf.DUMMYFUNCTION("""COMPUTED_VALUE"""),"No I would not be pursuing Higher Education outside of India")</f>
        <v>No I would not be pursuing Higher Education outside of India</v>
      </c>
      <c r="G1629" s="1" t="str">
        <f>IFERROR(__xludf.DUMMYFUNCTION("""COMPUTED_VALUE"""),"Will work for 3 years or more")</f>
        <v>Will work for 3 years or more</v>
      </c>
      <c r="H1629" s="1" t="str">
        <f>IFERROR(__xludf.DUMMYFUNCTION("""COMPUTED_VALUE"""),"No")</f>
        <v>No</v>
      </c>
      <c r="I1629" s="1" t="str">
        <f>IFERROR(__xludf.DUMMYFUNCTION("""COMPUTED_VALUE"""),"Will NOT work for them")</f>
        <v>Will NOT work for them</v>
      </c>
      <c r="J1629" s="1">
        <f>IFERROR(__xludf.DUMMYFUNCTION("""COMPUTED_VALUE"""),7.0)</f>
        <v>7</v>
      </c>
      <c r="K1629" s="1" t="str">
        <f>IFERROR(__xludf.DUMMYFUNCTION("""COMPUTED_VALUE"""),"Hybrid Working Environment with less than 3 days a month at office")</f>
        <v>Hybrid Working Environment with less than 3 days a month at office</v>
      </c>
      <c r="L16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29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1629" s="1" t="str">
        <f>IFERROR(__xludf.DUMMYFUNCTION("""COMPUTED_VALUE"""),"Manager who sets targets and expects me to achieve it")</f>
        <v>Manager who sets targets and expects me to achieve it</v>
      </c>
      <c r="P1629" s="1" t="str">
        <f>IFERROR(__xludf.DUMMYFUNCTION("""COMPUTED_VALUE"""),"Work with more than 10 people in my team")</f>
        <v>Work with more than 10 people in my team</v>
      </c>
      <c r="Q1629" s="1" t="str">
        <f>IFERROR(__xludf.DUMMYFUNCTION("""COMPUTED_VALUE"""),"Yes, I Understand this is gonna happen everywhere")</f>
        <v>Yes, I Understand this is gonna happen everywhere</v>
      </c>
      <c r="R1629" s="1" t="str">
        <f>IFERROR(__xludf.DUMMYFUNCTION("""COMPUTED_VALUE"""),"This will be hard to do, but if it is the right company I would try")</f>
        <v>This will be hard to do, but if it is the right company I would try</v>
      </c>
      <c r="S1629" s="1"/>
    </row>
    <row r="1630">
      <c r="A1630" s="2">
        <f>IFERROR(__xludf.DUMMYFUNCTION("""COMPUTED_VALUE"""),45046.04767130787)</f>
        <v>45046.04767</v>
      </c>
      <c r="B1630" s="1" t="str">
        <f>IFERROR(__xludf.DUMMYFUNCTION("""COMPUTED_VALUE"""),"Canada")</f>
        <v>Canada</v>
      </c>
      <c r="C1630" s="1" t="str">
        <f>IFERROR(__xludf.DUMMYFUNCTION("""COMPUTED_VALUE"""),"V4C4G1")</f>
        <v>V4C4G1</v>
      </c>
      <c r="D1630" s="1" t="str">
        <f>IFERROR(__xludf.DUMMYFUNCTION("""COMPUTED_VALUE"""),"Female")</f>
        <v>Female</v>
      </c>
      <c r="E1630" s="1" t="str">
        <f>IFERROR(__xludf.DUMMYFUNCTION("""COMPUTED_VALUE"""),"Social Media like LinkedIn")</f>
        <v>Social Media like LinkedIn</v>
      </c>
      <c r="F1630" s="1" t="str">
        <f>IFERROR(__xludf.DUMMYFUNCTION("""COMPUTED_VALUE"""),"Yes, I will earn and do that")</f>
        <v>Yes, I will earn and do that</v>
      </c>
      <c r="G1630" s="1" t="str">
        <f>IFERROR(__xludf.DUMMYFUNCTION("""COMPUTED_VALUE"""),"This will be hard to do, but if it is the right company I would try")</f>
        <v>This will be hard to do, but if it is the right company I would try</v>
      </c>
      <c r="H1630" s="1" t="str">
        <f>IFERROR(__xludf.DUMMYFUNCTION("""COMPUTED_VALUE"""),"No")</f>
        <v>No</v>
      </c>
      <c r="I1630" s="1" t="str">
        <f>IFERROR(__xludf.DUMMYFUNCTION("""COMPUTED_VALUE"""),"Will NOT work for them")</f>
        <v>Will NOT work for them</v>
      </c>
      <c r="J1630" s="1">
        <f>IFERROR(__xludf.DUMMYFUNCTION("""COMPUTED_VALUE"""),5.0)</f>
        <v>5</v>
      </c>
      <c r="K1630" s="1" t="str">
        <f>IFERROR(__xludf.DUMMYFUNCTION("""COMPUTED_VALUE"""),"Hybrid Working Environment with less than 3 days a month at office")</f>
        <v>Hybrid Working Environment with less than 3 days a month at office</v>
      </c>
      <c r="L16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3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630" s="1" t="str">
        <f>IFERROR(__xludf.DUMMYFUNCTION("""COMPUTED_VALUE"""),"Manager who sets targets and expects me to achieve it")</f>
        <v>Manager who sets targets and expects me to achieve it</v>
      </c>
      <c r="P1630" s="1" t="str">
        <f>IFERROR(__xludf.DUMMYFUNCTION("""COMPUTED_VALUE"""),"Work with 5 to 6 people in my team")</f>
        <v>Work with 5 to 6 people in my team</v>
      </c>
      <c r="Q1630" s="1" t="str">
        <f>IFERROR(__xludf.DUMMYFUNCTION("""COMPUTED_VALUE"""),"No")</f>
        <v>No</v>
      </c>
      <c r="R1630" s="1" t="str">
        <f>IFERROR(__xludf.DUMMYFUNCTION("""COMPUTED_VALUE"""),"This will be hard to do, but if it is the right company I would try")</f>
        <v>This will be hard to do, but if it is the right company I would try</v>
      </c>
      <c r="S1630" s="1"/>
    </row>
    <row r="1631">
      <c r="A1631" s="2">
        <f>IFERROR(__xludf.DUMMYFUNCTION("""COMPUTED_VALUE"""),45046.15486203704)</f>
        <v>45046.15486</v>
      </c>
      <c r="B1631" s="1" t="str">
        <f>IFERROR(__xludf.DUMMYFUNCTION("""COMPUTED_VALUE"""),"India")</f>
        <v>India</v>
      </c>
      <c r="C1631" s="1">
        <f>IFERROR(__xludf.DUMMYFUNCTION("""COMPUTED_VALUE"""),110007.0)</f>
        <v>110007</v>
      </c>
      <c r="D1631" s="1" t="str">
        <f>IFERROR(__xludf.DUMMYFUNCTION("""COMPUTED_VALUE"""),"Male")</f>
        <v>Male</v>
      </c>
      <c r="E1631" s="1" t="str">
        <f>IFERROR(__xludf.DUMMYFUNCTION("""COMPUTED_VALUE"""),"Influencers who had successful careers")</f>
        <v>Influencers who had successful careers</v>
      </c>
      <c r="F1631" s="1" t="str">
        <f>IFERROR(__xludf.DUMMYFUNCTION("""COMPUTED_VALUE"""),"Yes, I will earn and do that")</f>
        <v>Yes, I will earn and do that</v>
      </c>
      <c r="G1631" s="1" t="str">
        <f>IFERROR(__xludf.DUMMYFUNCTION("""COMPUTED_VALUE"""),"Will work for 3 years or more")</f>
        <v>Will work for 3 years or more</v>
      </c>
      <c r="H1631" s="1" t="str">
        <f>IFERROR(__xludf.DUMMYFUNCTION("""COMPUTED_VALUE"""),"No")</f>
        <v>No</v>
      </c>
      <c r="I1631" s="1" t="str">
        <f>IFERROR(__xludf.DUMMYFUNCTION("""COMPUTED_VALUE"""),"Will NOT work for them")</f>
        <v>Will NOT work for them</v>
      </c>
      <c r="J1631" s="1">
        <f>IFERROR(__xludf.DUMMYFUNCTION("""COMPUTED_VALUE"""),4.0)</f>
        <v>4</v>
      </c>
      <c r="K1631" s="1" t="str">
        <f>IFERROR(__xludf.DUMMYFUNCTION("""COMPUTED_VALUE"""),"Hybrid Working Environment with more than 15 days a month at office")</f>
        <v>Hybrid Working Environment with more than 15 days a month at office</v>
      </c>
      <c r="L16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1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631" s="1" t="str">
        <f>IFERROR(__xludf.DUMMYFUNCTION("""COMPUTED_VALUE"""),"Build and develop a Team, Work in a BPO setup for some well known client, Work as a freelancer and do my thing my way, I Want to sell things/Sales")</f>
        <v>Build and develop a Team, Work in a BPO setup for some well known client, Work as a freelancer and do my thing my way, I Want to sell things/Sales</v>
      </c>
      <c r="O1631" s="1" t="str">
        <f>IFERROR(__xludf.DUMMYFUNCTION("""COMPUTED_VALUE"""),"Manager who sets targets and expects me to achieve it")</f>
        <v>Manager who sets targets and expects me to achieve it</v>
      </c>
      <c r="P1631" s="1" t="str">
        <f>IFERROR(__xludf.DUMMYFUNCTION("""COMPUTED_VALUE"""),"Work with 5 to 6 people in my team")</f>
        <v>Work with 5 to 6 people in my team</v>
      </c>
      <c r="Q1631" s="1" t="str">
        <f>IFERROR(__xludf.DUMMYFUNCTION("""COMPUTED_VALUE"""),"No")</f>
        <v>No</v>
      </c>
      <c r="R1631" s="1" t="str">
        <f>IFERROR(__xludf.DUMMYFUNCTION("""COMPUTED_VALUE"""),"No way")</f>
        <v>No way</v>
      </c>
      <c r="S1631" s="1"/>
    </row>
    <row r="1632">
      <c r="A1632" s="2">
        <f>IFERROR(__xludf.DUMMYFUNCTION("""COMPUTED_VALUE"""),45046.18347508102)</f>
        <v>45046.18348</v>
      </c>
      <c r="B1632" s="1" t="str">
        <f>IFERROR(__xludf.DUMMYFUNCTION("""COMPUTED_VALUE"""),"India")</f>
        <v>India</v>
      </c>
      <c r="C1632" s="1">
        <f>IFERROR(__xludf.DUMMYFUNCTION("""COMPUTED_VALUE"""),110062.0)</f>
        <v>110062</v>
      </c>
      <c r="D1632" s="1" t="str">
        <f>IFERROR(__xludf.DUMMYFUNCTION("""COMPUTED_VALUE"""),"Male")</f>
        <v>Male</v>
      </c>
      <c r="E1632" s="1" t="str">
        <f>IFERROR(__xludf.DUMMYFUNCTION("""COMPUTED_VALUE"""),"Influencers who had successful careers")</f>
        <v>Influencers who had successful careers</v>
      </c>
      <c r="F1632" s="1" t="str">
        <f>IFERROR(__xludf.DUMMYFUNCTION("""COMPUTED_VALUE"""),"No I would not be pursuing Higher Education outside of India")</f>
        <v>No I would not be pursuing Higher Education outside of India</v>
      </c>
      <c r="G1632" s="1" t="str">
        <f>IFERROR(__xludf.DUMMYFUNCTION("""COMPUTED_VALUE"""),"No way")</f>
        <v>No way</v>
      </c>
      <c r="H1632" s="1" t="str">
        <f>IFERROR(__xludf.DUMMYFUNCTION("""COMPUTED_VALUE"""),"No")</f>
        <v>No</v>
      </c>
      <c r="I1632" s="1" t="str">
        <f>IFERROR(__xludf.DUMMYFUNCTION("""COMPUTED_VALUE"""),"Will NOT work for them")</f>
        <v>Will NOT work for them</v>
      </c>
      <c r="J1632" s="1">
        <f>IFERROR(__xludf.DUMMYFUNCTION("""COMPUTED_VALUE"""),5.0)</f>
        <v>5</v>
      </c>
      <c r="K1632" s="1" t="str">
        <f>IFERROR(__xludf.DUMMYFUNCTION("""COMPUTED_VALUE"""),"Fully Remote with Options to travel as and when needed")</f>
        <v>Fully Remote with Options to travel as and when needed</v>
      </c>
      <c r="L1632" s="1" t="str">
        <f>IFERROR(__xludf.DUMMYFUNCTION("""COMPUTED_VALUE"""),"Employer who rewards learning and enables that environment")</f>
        <v>Employer who rewards learning and enables that environment</v>
      </c>
      <c r="M16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32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632" s="1" t="str">
        <f>IFERROR(__xludf.DUMMYFUNCTION("""COMPUTED_VALUE"""),"Manager who explains what is expected, sets a goal and helps achieve it")</f>
        <v>Manager who explains what is expected, sets a goal and helps achieve it</v>
      </c>
      <c r="P1632" s="1" t="str">
        <f>IFERROR(__xludf.DUMMYFUNCTION("""COMPUTED_VALUE"""),"Work with more than 10 people in my team")</f>
        <v>Work with more than 10 people in my team</v>
      </c>
      <c r="Q1632" s="1" t="str">
        <f>IFERROR(__xludf.DUMMYFUNCTION("""COMPUTED_VALUE"""),"Yes, I Understand this is gonna happen everywhere")</f>
        <v>Yes, I Understand this is gonna happen everywhere</v>
      </c>
      <c r="R1632" s="1" t="str">
        <f>IFERROR(__xludf.DUMMYFUNCTION("""COMPUTED_VALUE"""),"No way")</f>
        <v>No way</v>
      </c>
      <c r="S1632" s="1"/>
    </row>
    <row r="1633">
      <c r="A1633" s="2">
        <f>IFERROR(__xludf.DUMMYFUNCTION("""COMPUTED_VALUE"""),45046.30003623843)</f>
        <v>45046.30004</v>
      </c>
      <c r="B1633" s="1" t="str">
        <f>IFERROR(__xludf.DUMMYFUNCTION("""COMPUTED_VALUE"""),"India")</f>
        <v>India</v>
      </c>
      <c r="C1633" s="1">
        <f>IFERROR(__xludf.DUMMYFUNCTION("""COMPUTED_VALUE"""),473001.0)</f>
        <v>473001</v>
      </c>
      <c r="D1633" s="1" t="str">
        <f>IFERROR(__xludf.DUMMYFUNCTION("""COMPUTED_VALUE"""),"Male")</f>
        <v>Male</v>
      </c>
      <c r="E1633" s="1" t="str">
        <f>IFERROR(__xludf.DUMMYFUNCTION("""COMPUTED_VALUE"""),"My Parents")</f>
        <v>My Parents</v>
      </c>
      <c r="F1633" s="1" t="str">
        <f>IFERROR(__xludf.DUMMYFUNCTION("""COMPUTED_VALUE"""),"No, But if someone could bare the cost I will")</f>
        <v>No, But if someone could bare the cost I will</v>
      </c>
      <c r="G1633" s="1" t="str">
        <f>IFERROR(__xludf.DUMMYFUNCTION("""COMPUTED_VALUE"""),"No way")</f>
        <v>No way</v>
      </c>
      <c r="H1633" s="1" t="str">
        <f>IFERROR(__xludf.DUMMYFUNCTION("""COMPUTED_VALUE"""),"No")</f>
        <v>No</v>
      </c>
      <c r="I1633" s="1" t="str">
        <f>IFERROR(__xludf.DUMMYFUNCTION("""COMPUTED_VALUE"""),"Will NOT work for them")</f>
        <v>Will NOT work for them</v>
      </c>
      <c r="J1633" s="1">
        <f>IFERROR(__xludf.DUMMYFUNCTION("""COMPUTED_VALUE"""),4.0)</f>
        <v>4</v>
      </c>
      <c r="K1633" s="1" t="str">
        <f>IFERROR(__xludf.DUMMYFUNCTION("""COMPUTED_VALUE"""),"Every Day Office Environment")</f>
        <v>Every Day Office Environment</v>
      </c>
      <c r="L16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33" s="1" t="str">
        <f>IFERROR(__xludf.DUMMYFUNCTION("""COMPUTED_VALUE"""),"Teaching in any of the institutes/colleges/online or offline, Look deeply into Data and generate insights, Entrepreneur or Start Up, An Artificial Intelligence Specialist / Talking to Robots")</f>
        <v>Teaching in any of the institutes/colleges/online or offline, Look deeply into Data and generate insights, Entrepreneur or Start Up, An Artificial Intelligence Specialist / Talking to Robots</v>
      </c>
      <c r="O1633" s="1" t="str">
        <f>IFERROR(__xludf.DUMMYFUNCTION("""COMPUTED_VALUE"""),"Manager who explains what is expected, sets a goal and helps achieve it")</f>
        <v>Manager who explains what is expected, sets a goal and helps achieve it</v>
      </c>
      <c r="P1633" s="1" t="str">
        <f>IFERROR(__xludf.DUMMYFUNCTION("""COMPUTED_VALUE"""),"Work with 2 to 3 people in my team")</f>
        <v>Work with 2 to 3 people in my team</v>
      </c>
      <c r="Q1633" s="1" t="str">
        <f>IFERROR(__xludf.DUMMYFUNCTION("""COMPUTED_VALUE"""),"No")</f>
        <v>No</v>
      </c>
      <c r="R1633" s="1" t="str">
        <f>IFERROR(__xludf.DUMMYFUNCTION("""COMPUTED_VALUE"""),"No way")</f>
        <v>No way</v>
      </c>
      <c r="S1633" s="1"/>
    </row>
    <row r="1634">
      <c r="A1634" s="2">
        <f>IFERROR(__xludf.DUMMYFUNCTION("""COMPUTED_VALUE"""),45046.307986238426)</f>
        <v>45046.30799</v>
      </c>
      <c r="B1634" s="1" t="str">
        <f>IFERROR(__xludf.DUMMYFUNCTION("""COMPUTED_VALUE"""),"India")</f>
        <v>India</v>
      </c>
      <c r="C1634" s="1">
        <f>IFERROR(__xludf.DUMMYFUNCTION("""COMPUTED_VALUE"""),505460.0)</f>
        <v>505460</v>
      </c>
      <c r="D1634" s="1" t="str">
        <f>IFERROR(__xludf.DUMMYFUNCTION("""COMPUTED_VALUE"""),"Female")</f>
        <v>Female</v>
      </c>
      <c r="E1634" s="1" t="str">
        <f>IFERROR(__xludf.DUMMYFUNCTION("""COMPUTED_VALUE"""),"My Parents")</f>
        <v>My Parents</v>
      </c>
      <c r="F1634" s="1" t="str">
        <f>IFERROR(__xludf.DUMMYFUNCTION("""COMPUTED_VALUE"""),"No, But if someone could bare the cost I will")</f>
        <v>No, But if someone could bare the cost I will</v>
      </c>
      <c r="G1634" s="1" t="str">
        <f>IFERROR(__xludf.DUMMYFUNCTION("""COMPUTED_VALUE"""),"No way")</f>
        <v>No way</v>
      </c>
      <c r="H1634" s="1" t="str">
        <f>IFERROR(__xludf.DUMMYFUNCTION("""COMPUTED_VALUE"""),"Yes")</f>
        <v>Yes</v>
      </c>
      <c r="I1634" s="1" t="str">
        <f>IFERROR(__xludf.DUMMYFUNCTION("""COMPUTED_VALUE"""),"Will NOT work for them")</f>
        <v>Will NOT work for them</v>
      </c>
      <c r="J1634" s="1">
        <f>IFERROR(__xludf.DUMMYFUNCTION("""COMPUTED_VALUE"""),5.0)</f>
        <v>5</v>
      </c>
      <c r="K1634" s="1" t="str">
        <f>IFERROR(__xludf.DUMMYFUNCTION("""COMPUTED_VALUE"""),"Hybrid Working Environment with less than 3 days a month at office")</f>
        <v>Hybrid Working Environment with less than 3 days a month at office</v>
      </c>
      <c r="L1634" s="1" t="str">
        <f>IFERROR(__xludf.DUMMYFUNCTION("""COMPUTED_VALUE"""),"Employer who appreciates learning and enables that environment")</f>
        <v>Employer who appreciates learning and enables that environment</v>
      </c>
      <c r="M163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34" s="1" t="str">
        <f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1634" s="1" t="str">
        <f>IFERROR(__xludf.DUMMYFUNCTION("""COMPUTED_VALUE"""),"Manager who sets goal and helps me achieve it")</f>
        <v>Manager who sets goal and helps me achieve it</v>
      </c>
      <c r="P1634" s="1" t="str">
        <f>IFERROR(__xludf.DUMMYFUNCTION("""COMPUTED_VALUE"""),"Work with 5 to 6 people in my team")</f>
        <v>Work with 5 to 6 people in my team</v>
      </c>
      <c r="Q1634" s="1" t="str">
        <f>IFERROR(__xludf.DUMMYFUNCTION("""COMPUTED_VALUE"""),"I have NO other choice")</f>
        <v>I have NO other choice</v>
      </c>
      <c r="R1634" s="1" t="str">
        <f>IFERROR(__xludf.DUMMYFUNCTION("""COMPUTED_VALUE"""),"No way")</f>
        <v>No way</v>
      </c>
      <c r="S1634" s="1"/>
    </row>
    <row r="1635">
      <c r="A1635" s="2">
        <f>IFERROR(__xludf.DUMMYFUNCTION("""COMPUTED_VALUE"""),45046.32309747685)</f>
        <v>45046.3231</v>
      </c>
      <c r="B1635" s="1" t="str">
        <f>IFERROR(__xludf.DUMMYFUNCTION("""COMPUTED_VALUE"""),"India")</f>
        <v>India</v>
      </c>
      <c r="C1635" s="1">
        <f>IFERROR(__xludf.DUMMYFUNCTION("""COMPUTED_VALUE"""),110006.0)</f>
        <v>110006</v>
      </c>
      <c r="D1635" s="1" t="str">
        <f>IFERROR(__xludf.DUMMYFUNCTION("""COMPUTED_VALUE"""),"Female")</f>
        <v>Female</v>
      </c>
      <c r="E1635" s="1" t="str">
        <f>IFERROR(__xludf.DUMMYFUNCTION("""COMPUTED_VALUE"""),"My Parents")</f>
        <v>My Parents</v>
      </c>
      <c r="F1635" s="1" t="str">
        <f>IFERROR(__xludf.DUMMYFUNCTION("""COMPUTED_VALUE"""),"Yes, I will earn and do that")</f>
        <v>Yes, I will earn and do that</v>
      </c>
      <c r="G1635" s="1" t="str">
        <f>IFERROR(__xludf.DUMMYFUNCTION("""COMPUTED_VALUE"""),"This will be hard to do, but if it is the right company I would try")</f>
        <v>This will be hard to do, but if it is the right company I would try</v>
      </c>
      <c r="H1635" s="1" t="str">
        <f>IFERROR(__xludf.DUMMYFUNCTION("""COMPUTED_VALUE"""),"No")</f>
        <v>No</v>
      </c>
      <c r="I1635" s="1" t="str">
        <f>IFERROR(__xludf.DUMMYFUNCTION("""COMPUTED_VALUE"""),"Will NOT work for them")</f>
        <v>Will NOT work for them</v>
      </c>
      <c r="J1635" s="1">
        <f>IFERROR(__xludf.DUMMYFUNCTION("""COMPUTED_VALUE"""),1.0)</f>
        <v>1</v>
      </c>
      <c r="K1635" s="1" t="str">
        <f>IFERROR(__xludf.DUMMYFUNCTION("""COMPUTED_VALUE"""),"Hybrid Working Environment with more than 15 days a month at office")</f>
        <v>Hybrid Working Environment with more than 15 days a month at office</v>
      </c>
      <c r="L16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35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635" s="1" t="str">
        <f>IFERROR(__xludf.DUMMYFUNCTION("""COMPUTED_VALUE"""),"Manager who explains what is expected, sets a goal and helps achieve it")</f>
        <v>Manager who explains what is expected, sets a goal and helps achieve it</v>
      </c>
      <c r="P1635" s="1" t="str">
        <f>IFERROR(__xludf.DUMMYFUNCTION("""COMPUTED_VALUE"""),"Work with 7 to 10 or more people in my team")</f>
        <v>Work with 7 to 10 or more people in my team</v>
      </c>
      <c r="Q1635" s="1" t="str">
        <f>IFERROR(__xludf.DUMMYFUNCTION("""COMPUTED_VALUE"""),"Yes, I Understand this is gonna happen everywhere")</f>
        <v>Yes, I Understand this is gonna happen everywhere</v>
      </c>
      <c r="R1635" s="1" t="str">
        <f>IFERROR(__xludf.DUMMYFUNCTION("""COMPUTED_VALUE"""),"This will be hard to do, but if it is the right company I would try")</f>
        <v>This will be hard to do, but if it is the right company I would try</v>
      </c>
      <c r="S1635" s="1"/>
    </row>
    <row r="1636">
      <c r="A1636" s="2">
        <f>IFERROR(__xludf.DUMMYFUNCTION("""COMPUTED_VALUE"""),45046.331081446755)</f>
        <v>45046.33108</v>
      </c>
      <c r="B1636" s="1" t="str">
        <f>IFERROR(__xludf.DUMMYFUNCTION("""COMPUTED_VALUE"""),"India")</f>
        <v>India</v>
      </c>
      <c r="C1636" s="1">
        <f>IFERROR(__xludf.DUMMYFUNCTION("""COMPUTED_VALUE"""),560066.0)</f>
        <v>560066</v>
      </c>
      <c r="D1636" s="1" t="str">
        <f>IFERROR(__xludf.DUMMYFUNCTION("""COMPUTED_VALUE"""),"Female")</f>
        <v>Female</v>
      </c>
      <c r="E1636" s="1" t="str">
        <f>IFERROR(__xludf.DUMMYFUNCTION("""COMPUTED_VALUE"""),"People from my circle, but not family members")</f>
        <v>People from my circle, but not family members</v>
      </c>
      <c r="F1636" s="1" t="str">
        <f>IFERROR(__xludf.DUMMYFUNCTION("""COMPUTED_VALUE"""),"No, But if someone could bare the cost I will")</f>
        <v>No, But if someone could bare the cost I will</v>
      </c>
      <c r="G1636" s="1" t="str">
        <f>IFERROR(__xludf.DUMMYFUNCTION("""COMPUTED_VALUE"""),"This will be hard to do, but if it is the right company I would try")</f>
        <v>This will be hard to do, but if it is the right company I would try</v>
      </c>
      <c r="H1636" s="1" t="str">
        <f>IFERROR(__xludf.DUMMYFUNCTION("""COMPUTED_VALUE"""),"No")</f>
        <v>No</v>
      </c>
      <c r="I1636" s="1" t="str">
        <f>IFERROR(__xludf.DUMMYFUNCTION("""COMPUTED_VALUE"""),"Will NOT work for them")</f>
        <v>Will NOT work for them</v>
      </c>
      <c r="J1636" s="1">
        <f>IFERROR(__xludf.DUMMYFUNCTION("""COMPUTED_VALUE"""),6.0)</f>
        <v>6</v>
      </c>
      <c r="K1636" s="1" t="str">
        <f>IFERROR(__xludf.DUMMYFUNCTION("""COMPUTED_VALUE"""),"Hybrid Working Environment with more than 15 days a month at office")</f>
        <v>Hybrid Working Environment with more than 15 days a month at office</v>
      </c>
      <c r="L16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36" s="1" t="str">
        <f>IFERROR(__xludf.DUMMYFUNCTION("""COMPUTED_VALUE"""),"Design and Creative strategy in any company, Teaching in any of the institutes/colleges/online or offline, Work in a BPO setup for some well known client, Entrepreneur or Start Up")</f>
        <v>Design and Creative strategy in any company, Teaching in any of the institutes/colleges/online or offline, Work in a BPO setup for some well known client, Entrepreneur or Start Up</v>
      </c>
      <c r="O1636" s="1" t="str">
        <f>IFERROR(__xludf.DUMMYFUNCTION("""COMPUTED_VALUE"""),"Manager who explains what is expected, sets a goal and helps achieve it")</f>
        <v>Manager who explains what is expected, sets a goal and helps achieve it</v>
      </c>
      <c r="P1636" s="1" t="str">
        <f>IFERROR(__xludf.DUMMYFUNCTION("""COMPUTED_VALUE"""),"Work with 7 to 10 or more people in my team")</f>
        <v>Work with 7 to 10 or more people in my team</v>
      </c>
      <c r="Q1636" s="1" t="str">
        <f>IFERROR(__xludf.DUMMYFUNCTION("""COMPUTED_VALUE"""),"Yes, I Understand this is gonna happen everywhere")</f>
        <v>Yes, I Understand this is gonna happen everywhere</v>
      </c>
      <c r="R1636" s="1" t="str">
        <f>IFERROR(__xludf.DUMMYFUNCTION("""COMPUTED_VALUE"""),"This will be hard to do, but if it is the right company I would try")</f>
        <v>This will be hard to do, but if it is the right company I would try</v>
      </c>
      <c r="S1636" s="1"/>
    </row>
    <row r="1637">
      <c r="A1637" s="2">
        <f>IFERROR(__xludf.DUMMYFUNCTION("""COMPUTED_VALUE"""),45046.35857965278)</f>
        <v>45046.35858</v>
      </c>
      <c r="B1637" s="1" t="str">
        <f>IFERROR(__xludf.DUMMYFUNCTION("""COMPUTED_VALUE"""),"India")</f>
        <v>India</v>
      </c>
      <c r="C1637" s="1">
        <f>IFERROR(__xludf.DUMMYFUNCTION("""COMPUTED_VALUE"""),160002.0)</f>
        <v>160002</v>
      </c>
      <c r="D1637" s="1" t="str">
        <f>IFERROR(__xludf.DUMMYFUNCTION("""COMPUTED_VALUE"""),"Female")</f>
        <v>Female</v>
      </c>
      <c r="E1637" s="1" t="str">
        <f>IFERROR(__xludf.DUMMYFUNCTION("""COMPUTED_VALUE"""),"My Parents")</f>
        <v>My Parents</v>
      </c>
      <c r="F1637" s="1" t="str">
        <f>IFERROR(__xludf.DUMMYFUNCTION("""COMPUTED_VALUE"""),"No I would not be pursuing Higher Education outside of India")</f>
        <v>No I would not be pursuing Higher Education outside of India</v>
      </c>
      <c r="G1637" s="1" t="str">
        <f>IFERROR(__xludf.DUMMYFUNCTION("""COMPUTED_VALUE"""),"This will be hard to do, but if it is the right company I would try")</f>
        <v>This will be hard to do, but if it is the right company I would try</v>
      </c>
      <c r="H1637" s="1" t="str">
        <f>IFERROR(__xludf.DUMMYFUNCTION("""COMPUTED_VALUE"""),"No")</f>
        <v>No</v>
      </c>
      <c r="I1637" s="1" t="str">
        <f>IFERROR(__xludf.DUMMYFUNCTION("""COMPUTED_VALUE"""),"Will NOT work for them")</f>
        <v>Will NOT work for them</v>
      </c>
      <c r="J1637" s="1">
        <f>IFERROR(__xludf.DUMMYFUNCTION("""COMPUTED_VALUE"""),1.0)</f>
        <v>1</v>
      </c>
      <c r="K1637" s="1" t="str">
        <f>IFERROR(__xludf.DUMMYFUNCTION("""COMPUTED_VALUE"""),"Fully Remote with No option to visit offices")</f>
        <v>Fully Remote with No option to visit offices</v>
      </c>
      <c r="L1637" s="1" t="str">
        <f>IFERROR(__xludf.DUMMYFUNCTION("""COMPUTED_VALUE"""),"Employer who appreciates learning and enables that environment")</f>
        <v>Employer who appreciates learning and enables that environment</v>
      </c>
      <c r="M16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37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637" s="1" t="str">
        <f>IFERROR(__xludf.DUMMYFUNCTION("""COMPUTED_VALUE"""),"Manager who clearly describes what she/he needs")</f>
        <v>Manager who clearly describes what she/he needs</v>
      </c>
      <c r="P1637" s="1" t="str">
        <f>IFERROR(__xludf.DUMMYFUNCTION("""COMPUTED_VALUE"""),"Work with 2 to 3 people in my team")</f>
        <v>Work with 2 to 3 people in my team</v>
      </c>
      <c r="Q1637" s="1" t="str">
        <f>IFERROR(__xludf.DUMMYFUNCTION("""COMPUTED_VALUE"""),"No")</f>
        <v>No</v>
      </c>
      <c r="R1637" s="1" t="str">
        <f>IFERROR(__xludf.DUMMYFUNCTION("""COMPUTED_VALUE"""),"No way")</f>
        <v>No way</v>
      </c>
      <c r="S1637" s="1"/>
    </row>
    <row r="1638">
      <c r="A1638" s="2">
        <f>IFERROR(__xludf.DUMMYFUNCTION("""COMPUTED_VALUE"""),45046.41788299769)</f>
        <v>45046.41788</v>
      </c>
      <c r="B1638" s="1" t="str">
        <f>IFERROR(__xludf.DUMMYFUNCTION("""COMPUTED_VALUE"""),"India")</f>
        <v>India</v>
      </c>
      <c r="C1638" s="1">
        <f>IFERROR(__xludf.DUMMYFUNCTION("""COMPUTED_VALUE"""),605010.0)</f>
        <v>605010</v>
      </c>
      <c r="D1638" s="1" t="str">
        <f>IFERROR(__xludf.DUMMYFUNCTION("""COMPUTED_VALUE"""),"Female")</f>
        <v>Female</v>
      </c>
      <c r="E1638" s="1" t="str">
        <f>IFERROR(__xludf.DUMMYFUNCTION("""COMPUTED_VALUE"""),"People from my circle, but not family members")</f>
        <v>People from my circle, but not family members</v>
      </c>
      <c r="F1638" s="1" t="str">
        <f>IFERROR(__xludf.DUMMYFUNCTION("""COMPUTED_VALUE"""),"No, But if someone could bare the cost I will")</f>
        <v>No, But if someone could bare the cost I will</v>
      </c>
      <c r="G1638" s="1" t="str">
        <f>IFERROR(__xludf.DUMMYFUNCTION("""COMPUTED_VALUE"""),"Will work for 3 years or more")</f>
        <v>Will work for 3 years or more</v>
      </c>
      <c r="H1638" s="1" t="str">
        <f>IFERROR(__xludf.DUMMYFUNCTION("""COMPUTED_VALUE"""),"No")</f>
        <v>No</v>
      </c>
      <c r="I1638" s="1" t="str">
        <f>IFERROR(__xludf.DUMMYFUNCTION("""COMPUTED_VALUE"""),"Will NOT work for them")</f>
        <v>Will NOT work for them</v>
      </c>
      <c r="J1638" s="1">
        <f>IFERROR(__xludf.DUMMYFUNCTION("""COMPUTED_VALUE"""),6.0)</f>
        <v>6</v>
      </c>
      <c r="K1638" s="1" t="str">
        <f>IFERROR(__xludf.DUMMYFUNCTION("""COMPUTED_VALUE"""),"Fully Remote with Options to travel as and when needed")</f>
        <v>Fully Remote with Options to travel as and when needed</v>
      </c>
      <c r="L1638" s="1" t="str">
        <f>IFERROR(__xludf.DUMMYFUNCTION("""COMPUTED_VALUE"""),"Employer who rewards learning and enables that environment")</f>
        <v>Employer who rewards learning and enables that environment</v>
      </c>
      <c r="M163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38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1638" s="1" t="str">
        <f>IFERROR(__xludf.DUMMYFUNCTION("""COMPUTED_VALUE"""),"Manager who sets goal and helps me achieve it")</f>
        <v>Manager who sets goal and helps me achieve it</v>
      </c>
      <c r="P1638" s="1" t="str">
        <f>IFERROR(__xludf.DUMMYFUNCTION("""COMPUTED_VALUE"""),"Work with 2 to 3 people in my team")</f>
        <v>Work with 2 to 3 people in my team</v>
      </c>
      <c r="Q1638" s="1" t="str">
        <f>IFERROR(__xludf.DUMMYFUNCTION("""COMPUTED_VALUE"""),"Yes, I Understand this is gonna happen everywhere")</f>
        <v>Yes, I Understand this is gonna happen everywhere</v>
      </c>
      <c r="R1638" s="1" t="str">
        <f>IFERROR(__xludf.DUMMYFUNCTION("""COMPUTED_VALUE"""),"This will be hard to do, but if it is the right company I would try")</f>
        <v>This will be hard to do, but if it is the right company I would try</v>
      </c>
      <c r="S1638" s="1"/>
    </row>
    <row r="1639">
      <c r="A1639" s="2">
        <f>IFERROR(__xludf.DUMMYFUNCTION("""COMPUTED_VALUE"""),45046.42126459491)</f>
        <v>45046.42126</v>
      </c>
      <c r="B1639" s="1" t="str">
        <f>IFERROR(__xludf.DUMMYFUNCTION("""COMPUTED_VALUE"""),"India")</f>
        <v>India</v>
      </c>
      <c r="C1639" s="1">
        <f>IFERROR(__xludf.DUMMYFUNCTION("""COMPUTED_VALUE"""),571301.0)</f>
        <v>571301</v>
      </c>
      <c r="D1639" s="1" t="str">
        <f>IFERROR(__xludf.DUMMYFUNCTION("""COMPUTED_VALUE"""),"Male")</f>
        <v>Male</v>
      </c>
      <c r="E1639" s="1" t="str">
        <f>IFERROR(__xludf.DUMMYFUNCTION("""COMPUTED_VALUE"""),"My Parents")</f>
        <v>My Parents</v>
      </c>
      <c r="F1639" s="1" t="str">
        <f>IFERROR(__xludf.DUMMYFUNCTION("""COMPUTED_VALUE"""),"No I would not be pursuing Higher Education outside of India")</f>
        <v>No I would not be pursuing Higher Education outside of India</v>
      </c>
      <c r="G1639" s="1" t="str">
        <f>IFERROR(__xludf.DUMMYFUNCTION("""COMPUTED_VALUE"""),"This will be hard to do, but if it is the right company I would try")</f>
        <v>This will be hard to do, but if it is the right company I would try</v>
      </c>
      <c r="H1639" s="1" t="str">
        <f>IFERROR(__xludf.DUMMYFUNCTION("""COMPUTED_VALUE"""),"No")</f>
        <v>No</v>
      </c>
      <c r="I1639" s="1" t="str">
        <f>IFERROR(__xludf.DUMMYFUNCTION("""COMPUTED_VALUE"""),"Will NOT work for them")</f>
        <v>Will NOT work for them</v>
      </c>
      <c r="J1639" s="1">
        <f>IFERROR(__xludf.DUMMYFUNCTION("""COMPUTED_VALUE"""),5.0)</f>
        <v>5</v>
      </c>
      <c r="K1639" s="1" t="str">
        <f>IFERROR(__xludf.DUMMYFUNCTION("""COMPUTED_VALUE"""),"Hybrid Working Environment with more than 15 days a month at office")</f>
        <v>Hybrid Working Environment with more than 15 days a month at office</v>
      </c>
      <c r="L1639" s="1" t="str">
        <f>IFERROR(__xludf.DUMMYFUNCTION("""COMPUTED_VALUE"""),"Employer who appreciates learning and enables that environment")</f>
        <v>Employer who appreciates learning and enables that environment</v>
      </c>
      <c r="M163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39" s="1" t="str">
        <f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1639" s="1" t="str">
        <f>IFERROR(__xludf.DUMMYFUNCTION("""COMPUTED_VALUE"""),"Manager who clearly describes what she/he needs")</f>
        <v>Manager who clearly describes what she/he needs</v>
      </c>
      <c r="P1639" s="1" t="str">
        <f>IFERROR(__xludf.DUMMYFUNCTION("""COMPUTED_VALUE"""),"Work with more than 10 people in my team")</f>
        <v>Work with more than 10 people in my team</v>
      </c>
      <c r="Q1639" s="1" t="str">
        <f>IFERROR(__xludf.DUMMYFUNCTION("""COMPUTED_VALUE"""),"Yes, I Understand this is gonna happen everywhere")</f>
        <v>Yes, I Understand this is gonna happen everywhere</v>
      </c>
      <c r="R1639" s="1" t="str">
        <f>IFERROR(__xludf.DUMMYFUNCTION("""COMPUTED_VALUE"""),"This will be hard to do, but if it is the right company I would try")</f>
        <v>This will be hard to do, but if it is the right company I would try</v>
      </c>
      <c r="S1639" s="1"/>
    </row>
    <row r="1640">
      <c r="A1640" s="2">
        <f>IFERROR(__xludf.DUMMYFUNCTION("""COMPUTED_VALUE"""),45046.42990204861)</f>
        <v>45046.4299</v>
      </c>
      <c r="B1640" s="1" t="str">
        <f>IFERROR(__xludf.DUMMYFUNCTION("""COMPUTED_VALUE"""),"Canada")</f>
        <v>Canada</v>
      </c>
      <c r="C1640" s="1" t="str">
        <f>IFERROR(__xludf.DUMMYFUNCTION("""COMPUTED_VALUE"""),"M3J0E5")</f>
        <v>M3J0E5</v>
      </c>
      <c r="D1640" s="1" t="str">
        <f>IFERROR(__xludf.DUMMYFUNCTION("""COMPUTED_VALUE"""),"Female")</f>
        <v>Female</v>
      </c>
      <c r="E1640" s="1" t="str">
        <f>IFERROR(__xludf.DUMMYFUNCTION("""COMPUTED_VALUE"""),"People from my circle, but not family members")</f>
        <v>People from my circle, but not family members</v>
      </c>
      <c r="F1640" s="1" t="str">
        <f>IFERROR(__xludf.DUMMYFUNCTION("""COMPUTED_VALUE"""),"Yes, I will earn and do that")</f>
        <v>Yes, I will earn and do that</v>
      </c>
      <c r="G1640" s="1" t="str">
        <f>IFERROR(__xludf.DUMMYFUNCTION("""COMPUTED_VALUE"""),"No way")</f>
        <v>No way</v>
      </c>
      <c r="H1640" s="1" t="str">
        <f>IFERROR(__xludf.DUMMYFUNCTION("""COMPUTED_VALUE"""),"No")</f>
        <v>No</v>
      </c>
      <c r="I1640" s="1" t="str">
        <f>IFERROR(__xludf.DUMMYFUNCTION("""COMPUTED_VALUE"""),"Will work for them")</f>
        <v>Will work for them</v>
      </c>
      <c r="J1640" s="1">
        <f>IFERROR(__xludf.DUMMYFUNCTION("""COMPUTED_VALUE"""),8.0)</f>
        <v>8</v>
      </c>
      <c r="K1640" s="1" t="str">
        <f>IFERROR(__xludf.DUMMYFUNCTION("""COMPUTED_VALUE"""),"Fully Remote with Options to travel as and when needed")</f>
        <v>Fully Remote with Options to travel as and when needed</v>
      </c>
      <c r="L16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0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640" s="1" t="str">
        <f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1640" s="1" t="str">
        <f>IFERROR(__xludf.DUMMYFUNCTION("""COMPUTED_VALUE"""),"Manager who sets goal and helps me achieve it")</f>
        <v>Manager who sets goal and helps me achieve it</v>
      </c>
      <c r="P1640" s="1" t="str">
        <f>IFERROR(__xludf.DUMMYFUNCTION("""COMPUTED_VALUE"""),"Work with more than 10 people in my team")</f>
        <v>Work with more than 10 people in my team</v>
      </c>
      <c r="Q1640" s="1" t="str">
        <f>IFERROR(__xludf.DUMMYFUNCTION("""COMPUTED_VALUE"""),"Yes, I Understand this is gonna happen everywhere")</f>
        <v>Yes, I Understand this is gonna happen everywhere</v>
      </c>
      <c r="R1640" s="1" t="str">
        <f>IFERROR(__xludf.DUMMYFUNCTION("""COMPUTED_VALUE"""),"No way")</f>
        <v>No way</v>
      </c>
      <c r="S1640" s="1"/>
    </row>
    <row r="1641">
      <c r="A1641" s="2">
        <f>IFERROR(__xludf.DUMMYFUNCTION("""COMPUTED_VALUE"""),45046.442172986106)</f>
        <v>45046.44217</v>
      </c>
      <c r="B1641" s="1" t="str">
        <f>IFERROR(__xludf.DUMMYFUNCTION("""COMPUTED_VALUE"""),"India")</f>
        <v>India</v>
      </c>
      <c r="C1641" s="1">
        <f>IFERROR(__xludf.DUMMYFUNCTION("""COMPUTED_VALUE"""),243006.0)</f>
        <v>243006</v>
      </c>
      <c r="D1641" s="1" t="str">
        <f>IFERROR(__xludf.DUMMYFUNCTION("""COMPUTED_VALUE"""),"Male")</f>
        <v>Male</v>
      </c>
      <c r="E1641" s="1" t="str">
        <f>IFERROR(__xludf.DUMMYFUNCTION("""COMPUTED_VALUE"""),"Influencers who had successful careers")</f>
        <v>Influencers who had successful careers</v>
      </c>
      <c r="F1641" s="1" t="str">
        <f>IFERROR(__xludf.DUMMYFUNCTION("""COMPUTED_VALUE"""),"No I would not be pursuing Higher Education outside of India")</f>
        <v>No I would not be pursuing Higher Education outside of India</v>
      </c>
      <c r="G1641" s="1" t="str">
        <f>IFERROR(__xludf.DUMMYFUNCTION("""COMPUTED_VALUE"""),"This will be hard to do, but if it is the right company I would try")</f>
        <v>This will be hard to do, but if it is the right company I would try</v>
      </c>
      <c r="H1641" s="1" t="str">
        <f>IFERROR(__xludf.DUMMYFUNCTION("""COMPUTED_VALUE"""),"Yes")</f>
        <v>Yes</v>
      </c>
      <c r="I1641" s="1" t="str">
        <f>IFERROR(__xludf.DUMMYFUNCTION("""COMPUTED_VALUE"""),"Will NOT work for them")</f>
        <v>Will NOT work for them</v>
      </c>
      <c r="J1641" s="1">
        <f>IFERROR(__xludf.DUMMYFUNCTION("""COMPUTED_VALUE"""),5.0)</f>
        <v>5</v>
      </c>
      <c r="K1641" s="1" t="str">
        <f>IFERROR(__xludf.DUMMYFUNCTION("""COMPUTED_VALUE"""),"Hybrid Working Environment with less than 3 days a month at office")</f>
        <v>Hybrid Working Environment with less than 3 days a month at office</v>
      </c>
      <c r="L16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41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641" s="1" t="str">
        <f>IFERROR(__xludf.DUMMYFUNCTION("""COMPUTED_VALUE"""),"Manager who explains what is expected, sets a goal and helps achieve it")</f>
        <v>Manager who explains what is expected, sets a goal and helps achieve it</v>
      </c>
      <c r="P1641" s="1" t="str">
        <f>IFERROR(__xludf.DUMMYFUNCTION("""COMPUTED_VALUE"""),"Work with 5 to 6 people in my team")</f>
        <v>Work with 5 to 6 people in my team</v>
      </c>
      <c r="Q1641" s="1" t="str">
        <f>IFERROR(__xludf.DUMMYFUNCTION("""COMPUTED_VALUE"""),"Yes, I Understand this is gonna happen everywhere")</f>
        <v>Yes, I Understand this is gonna happen everywhere</v>
      </c>
      <c r="R1641" s="1" t="str">
        <f>IFERROR(__xludf.DUMMYFUNCTION("""COMPUTED_VALUE"""),"This will be hard to do, but if it is the right company I would try")</f>
        <v>This will be hard to do, but if it is the right company I would try</v>
      </c>
      <c r="S1641" s="1"/>
    </row>
    <row r="1642">
      <c r="A1642" s="2">
        <f>IFERROR(__xludf.DUMMYFUNCTION("""COMPUTED_VALUE"""),45046.450261238424)</f>
        <v>45046.45026</v>
      </c>
      <c r="B1642" s="1" t="str">
        <f>IFERROR(__xludf.DUMMYFUNCTION("""COMPUTED_VALUE"""),"India")</f>
        <v>India</v>
      </c>
      <c r="C1642" s="1">
        <f>IFERROR(__xludf.DUMMYFUNCTION("""COMPUTED_VALUE"""),142026.0)</f>
        <v>142026</v>
      </c>
      <c r="D1642" s="1" t="str">
        <f>IFERROR(__xludf.DUMMYFUNCTION("""COMPUTED_VALUE"""),"Female")</f>
        <v>Female</v>
      </c>
      <c r="E1642" s="1" t="str">
        <f>IFERROR(__xludf.DUMMYFUNCTION("""COMPUTED_VALUE"""),"My Parents")</f>
        <v>My Parents</v>
      </c>
      <c r="F1642" s="1" t="str">
        <f>IFERROR(__xludf.DUMMYFUNCTION("""COMPUTED_VALUE"""),"Yes, I will earn and do that")</f>
        <v>Yes, I will earn and do that</v>
      </c>
      <c r="G1642" s="1" t="str">
        <f>IFERROR(__xludf.DUMMYFUNCTION("""COMPUTED_VALUE"""),"Will work for 3 years or more")</f>
        <v>Will work for 3 years or more</v>
      </c>
      <c r="H1642" s="1" t="str">
        <f>IFERROR(__xludf.DUMMYFUNCTION("""COMPUTED_VALUE"""),"No")</f>
        <v>No</v>
      </c>
      <c r="I1642" s="1" t="str">
        <f>IFERROR(__xludf.DUMMYFUNCTION("""COMPUTED_VALUE"""),"Will NOT work for them")</f>
        <v>Will NOT work for them</v>
      </c>
      <c r="J1642" s="1">
        <f>IFERROR(__xludf.DUMMYFUNCTION("""COMPUTED_VALUE"""),8.0)</f>
        <v>8</v>
      </c>
      <c r="K1642" s="1" t="str">
        <f>IFERROR(__xludf.DUMMYFUNCTION("""COMPUTED_VALUE"""),"Fully Remote with Options to travel as and when needed")</f>
        <v>Fully Remote with Options to travel as and when needed</v>
      </c>
      <c r="L16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42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642" s="1" t="str">
        <f>IFERROR(__xludf.DUMMYFUNCTION("""COMPUTED_VALUE"""),"Manager who sets goal and helps me achieve it")</f>
        <v>Manager who sets goal and helps me achieve it</v>
      </c>
      <c r="P1642" s="1" t="str">
        <f>IFERROR(__xludf.DUMMYFUNCTION("""COMPUTED_VALUE"""),"Work alone")</f>
        <v>Work alone</v>
      </c>
      <c r="Q1642" s="1" t="str">
        <f>IFERROR(__xludf.DUMMYFUNCTION("""COMPUTED_VALUE"""),"Yes")</f>
        <v>Yes</v>
      </c>
      <c r="R1642" s="1" t="str">
        <f>IFERROR(__xludf.DUMMYFUNCTION("""COMPUTED_VALUE"""),"This will be hard to do, but if it is the right company I would try")</f>
        <v>This will be hard to do, but if it is the right company I would try</v>
      </c>
      <c r="S1642" s="1"/>
    </row>
    <row r="1643">
      <c r="A1643" s="2">
        <f>IFERROR(__xludf.DUMMYFUNCTION("""COMPUTED_VALUE"""),45046.46526469907)</f>
        <v>45046.46526</v>
      </c>
      <c r="B1643" s="1" t="str">
        <f>IFERROR(__xludf.DUMMYFUNCTION("""COMPUTED_VALUE"""),"India")</f>
        <v>India</v>
      </c>
      <c r="C1643" s="1">
        <f>IFERROR(__xludf.DUMMYFUNCTION("""COMPUTED_VALUE"""),605013.0)</f>
        <v>605013</v>
      </c>
      <c r="D1643" s="1" t="str">
        <f>IFERROR(__xludf.DUMMYFUNCTION("""COMPUTED_VALUE"""),"Female")</f>
        <v>Female</v>
      </c>
      <c r="E1643" s="1" t="str">
        <f>IFERROR(__xludf.DUMMYFUNCTION("""COMPUTED_VALUE"""),"My Parents")</f>
        <v>My Parents</v>
      </c>
      <c r="F1643" s="1" t="str">
        <f>IFERROR(__xludf.DUMMYFUNCTION("""COMPUTED_VALUE"""),"Yes, I will earn and do that")</f>
        <v>Yes, I will earn and do that</v>
      </c>
      <c r="G1643" s="1" t="str">
        <f>IFERROR(__xludf.DUMMYFUNCTION("""COMPUTED_VALUE"""),"Will work for 3 years or more")</f>
        <v>Will work for 3 years or more</v>
      </c>
      <c r="H1643" s="1" t="str">
        <f>IFERROR(__xludf.DUMMYFUNCTION("""COMPUTED_VALUE"""),"No")</f>
        <v>No</v>
      </c>
      <c r="I1643" s="1" t="str">
        <f>IFERROR(__xludf.DUMMYFUNCTION("""COMPUTED_VALUE"""),"Will NOT work for them")</f>
        <v>Will NOT work for them</v>
      </c>
      <c r="J1643" s="1">
        <f>IFERROR(__xludf.DUMMYFUNCTION("""COMPUTED_VALUE"""),9.0)</f>
        <v>9</v>
      </c>
      <c r="K1643" s="1" t="str">
        <f>IFERROR(__xludf.DUMMYFUNCTION("""COMPUTED_VALUE"""),"Hybrid Working Environment with more than 15 days a month at office")</f>
        <v>Hybrid Working Environment with more than 15 days a month at office</v>
      </c>
      <c r="L1643" s="1" t="str">
        <f>IFERROR(__xludf.DUMMYFUNCTION("""COMPUTED_VALUE"""),"Employer who appreciates learning and enables that environment")</f>
        <v>Employer who appreciates learning and enables that environment</v>
      </c>
      <c r="M164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643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643" s="1" t="str">
        <f>IFERROR(__xludf.DUMMYFUNCTION("""COMPUTED_VALUE"""),"Manager who explains what is expected, sets a goal and helps achieve it")</f>
        <v>Manager who explains what is expected, sets a goal and helps achieve it</v>
      </c>
      <c r="P1643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43" s="1" t="str">
        <f>IFERROR(__xludf.DUMMYFUNCTION("""COMPUTED_VALUE"""),"Yes, I Understand this is gonna happen everywhere")</f>
        <v>Yes, I Understand this is gonna happen everywhere</v>
      </c>
      <c r="R1643" s="1" t="str">
        <f>IFERROR(__xludf.DUMMYFUNCTION("""COMPUTED_VALUE"""),"This will be hard to do, but if it is the right company I would try")</f>
        <v>This will be hard to do, but if it is the right company I would try</v>
      </c>
      <c r="S1643" s="1"/>
    </row>
    <row r="1644">
      <c r="A1644" s="2">
        <f>IFERROR(__xludf.DUMMYFUNCTION("""COMPUTED_VALUE"""),45046.477730150466)</f>
        <v>45046.47773</v>
      </c>
      <c r="B1644" s="1" t="str">
        <f>IFERROR(__xludf.DUMMYFUNCTION("""COMPUTED_VALUE"""),"India")</f>
        <v>India</v>
      </c>
      <c r="C1644" s="1">
        <f>IFERROR(__xludf.DUMMYFUNCTION("""COMPUTED_VALUE"""),201010.0)</f>
        <v>201010</v>
      </c>
      <c r="D1644" s="1" t="str">
        <f>IFERROR(__xludf.DUMMYFUNCTION("""COMPUTED_VALUE"""),"Male")</f>
        <v>Male</v>
      </c>
      <c r="E1644" s="1" t="str">
        <f>IFERROR(__xludf.DUMMYFUNCTION("""COMPUTED_VALUE"""),"People from my circle, but not family members")</f>
        <v>People from my circle, but not family members</v>
      </c>
      <c r="F1644" s="1" t="str">
        <f>IFERROR(__xludf.DUMMYFUNCTION("""COMPUTED_VALUE"""),"No I would not be pursuing Higher Education outside of India")</f>
        <v>No I would not be pursuing Higher Education outside of India</v>
      </c>
      <c r="G1644" s="1" t="str">
        <f>IFERROR(__xludf.DUMMYFUNCTION("""COMPUTED_VALUE"""),"Will work for 3 years or more")</f>
        <v>Will work for 3 years or more</v>
      </c>
      <c r="H1644" s="1" t="str">
        <f>IFERROR(__xludf.DUMMYFUNCTION("""COMPUTED_VALUE"""),"No")</f>
        <v>No</v>
      </c>
      <c r="I1644" s="1" t="str">
        <f>IFERROR(__xludf.DUMMYFUNCTION("""COMPUTED_VALUE"""),"Will work for them")</f>
        <v>Will work for them</v>
      </c>
      <c r="J1644" s="1">
        <f>IFERROR(__xludf.DUMMYFUNCTION("""COMPUTED_VALUE"""),10.0)</f>
        <v>10</v>
      </c>
      <c r="K1644" s="1" t="str">
        <f>IFERROR(__xludf.DUMMYFUNCTION("""COMPUTED_VALUE"""),"Every Day Office Environment")</f>
        <v>Every Day Office Environment</v>
      </c>
      <c r="L16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4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644" s="1" t="str">
        <f>IFERROR(__xludf.DUMMYFUNCTION("""COMPUTED_VALUE"""),"Design and Creative strategy in any company, Look deeply into Data and generate insights, Entrepreneur or Start Up, I Want to sell things/Sales")</f>
        <v>Design and Creative strategy in any company, Look deeply into Data and generate insights, Entrepreneur or Start Up, I Want to sell things/Sales</v>
      </c>
      <c r="O1644" s="1" t="str">
        <f>IFERROR(__xludf.DUMMYFUNCTION("""COMPUTED_VALUE"""),"Manager who explains what is expected, sets a goal and helps achieve it")</f>
        <v>Manager who explains what is expected, sets a goal and helps achieve it</v>
      </c>
      <c r="P1644" s="1" t="str">
        <f>IFERROR(__xludf.DUMMYFUNCTION("""COMPUTED_VALUE"""),"Work with 7 to 10 or more people in my team")</f>
        <v>Work with 7 to 10 or more people in my team</v>
      </c>
      <c r="Q1644" s="1" t="str">
        <f>IFERROR(__xludf.DUMMYFUNCTION("""COMPUTED_VALUE"""),"No")</f>
        <v>No</v>
      </c>
      <c r="R1644" s="1" t="str">
        <f>IFERROR(__xludf.DUMMYFUNCTION("""COMPUTED_VALUE"""),"This will be hard to do, but if it is the right company I would try")</f>
        <v>This will be hard to do, but if it is the right company I would try</v>
      </c>
      <c r="S1644" s="1"/>
    </row>
    <row r="1645">
      <c r="A1645" s="2">
        <f>IFERROR(__xludf.DUMMYFUNCTION("""COMPUTED_VALUE"""),45046.517253611106)</f>
        <v>45046.51725</v>
      </c>
      <c r="B1645" s="1" t="str">
        <f>IFERROR(__xludf.DUMMYFUNCTION("""COMPUTED_VALUE"""),"India")</f>
        <v>India</v>
      </c>
      <c r="C1645" s="1">
        <f>IFERROR(__xludf.DUMMYFUNCTION("""COMPUTED_VALUE"""),518395.0)</f>
        <v>518395</v>
      </c>
      <c r="D1645" s="1" t="str">
        <f>IFERROR(__xludf.DUMMYFUNCTION("""COMPUTED_VALUE"""),"Male")</f>
        <v>Male</v>
      </c>
      <c r="E1645" s="1" t="str">
        <f>IFERROR(__xludf.DUMMYFUNCTION("""COMPUTED_VALUE"""),"People who have changed the world for better")</f>
        <v>People who have changed the world for better</v>
      </c>
      <c r="F1645" s="1" t="str">
        <f>IFERROR(__xludf.DUMMYFUNCTION("""COMPUTED_VALUE"""),"No I would not be pursuing Higher Education outside of India")</f>
        <v>No I would not be pursuing Higher Education outside of India</v>
      </c>
      <c r="G1645" s="1" t="str">
        <f>IFERROR(__xludf.DUMMYFUNCTION("""COMPUTED_VALUE"""),"Will work for 3 years or more")</f>
        <v>Will work for 3 years or more</v>
      </c>
      <c r="H1645" s="1" t="str">
        <f>IFERROR(__xludf.DUMMYFUNCTION("""COMPUTED_VALUE"""),"No")</f>
        <v>No</v>
      </c>
      <c r="I1645" s="1" t="str">
        <f>IFERROR(__xludf.DUMMYFUNCTION("""COMPUTED_VALUE"""),"Will NOT work for them")</f>
        <v>Will NOT work for them</v>
      </c>
      <c r="J1645" s="1">
        <f>IFERROR(__xludf.DUMMYFUNCTION("""COMPUTED_VALUE"""),8.0)</f>
        <v>8</v>
      </c>
      <c r="K1645" s="1" t="str">
        <f>IFERROR(__xludf.DUMMYFUNCTION("""COMPUTED_VALUE"""),"Fully Remote with Options to travel as and when needed")</f>
        <v>Fully Remote with Options to travel as and when needed</v>
      </c>
      <c r="L1645" s="1" t="str">
        <f>IFERROR(__xludf.DUMMYFUNCTION("""COMPUTED_VALUE"""),"Employer who appreciates learning and enables that environment")</f>
        <v>Employer who appreciates learning and enables that environment</v>
      </c>
      <c r="M164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45" s="1" t="str">
        <f>IFERROR(__xludf.DUMMYFUNCTION("""COMPUTED_VALUE"""),"Teaching in any of the institutes/colleges/online or offline, Build and develop a Team, Look deeply into Data and generate insights, Work in a BPO setup for some well known client")</f>
        <v>Teaching in any of the institutes/colleges/online or offline, Build and develop a Team, Look deeply into Data and generate insights, Work in a BPO setup for some well known client</v>
      </c>
      <c r="O1645" s="1" t="str">
        <f>IFERROR(__xludf.DUMMYFUNCTION("""COMPUTED_VALUE"""),"Manager who clearly describes what she/he needs")</f>
        <v>Manager who clearly describes what she/he needs</v>
      </c>
      <c r="P1645" s="1" t="str">
        <f>IFERROR(__xludf.DUMMYFUNCTION("""COMPUTED_VALUE"""),"Work with more than 10 people in my team")</f>
        <v>Work with more than 10 people in my team</v>
      </c>
      <c r="Q1645" s="1" t="str">
        <f>IFERROR(__xludf.DUMMYFUNCTION("""COMPUTED_VALUE"""),"Yes")</f>
        <v>Yes</v>
      </c>
      <c r="R1645" s="1" t="str">
        <f>IFERROR(__xludf.DUMMYFUNCTION("""COMPUTED_VALUE"""),"No way")</f>
        <v>No way</v>
      </c>
      <c r="S1645" s="1"/>
    </row>
    <row r="1646">
      <c r="A1646" s="2">
        <f>IFERROR(__xludf.DUMMYFUNCTION("""COMPUTED_VALUE"""),45046.52032163195)</f>
        <v>45046.52032</v>
      </c>
      <c r="B1646" s="1" t="str">
        <f>IFERROR(__xludf.DUMMYFUNCTION("""COMPUTED_VALUE"""),"India")</f>
        <v>India</v>
      </c>
      <c r="C1646" s="1">
        <f>IFERROR(__xludf.DUMMYFUNCTION("""COMPUTED_VALUE"""),700032.0)</f>
        <v>700032</v>
      </c>
      <c r="D1646" s="1" t="str">
        <f>IFERROR(__xludf.DUMMYFUNCTION("""COMPUTED_VALUE"""),"Female")</f>
        <v>Female</v>
      </c>
      <c r="E1646" s="1" t="str">
        <f>IFERROR(__xludf.DUMMYFUNCTION("""COMPUTED_VALUE"""),"Influencers who had successful careers")</f>
        <v>Influencers who had successful careers</v>
      </c>
      <c r="F1646" s="1" t="str">
        <f>IFERROR(__xludf.DUMMYFUNCTION("""COMPUTED_VALUE"""),"No, But if someone could bare the cost I will")</f>
        <v>No, But if someone could bare the cost I will</v>
      </c>
      <c r="G1646" s="1" t="str">
        <f>IFERROR(__xludf.DUMMYFUNCTION("""COMPUTED_VALUE"""),"Will work for 3 years or more")</f>
        <v>Will work for 3 years or more</v>
      </c>
      <c r="H1646" s="1" t="str">
        <f>IFERROR(__xludf.DUMMYFUNCTION("""COMPUTED_VALUE"""),"Yes")</f>
        <v>Yes</v>
      </c>
      <c r="I1646" s="1" t="str">
        <f>IFERROR(__xludf.DUMMYFUNCTION("""COMPUTED_VALUE"""),"Will work for them")</f>
        <v>Will work for them</v>
      </c>
      <c r="J1646" s="1">
        <f>IFERROR(__xludf.DUMMYFUNCTION("""COMPUTED_VALUE"""),7.0)</f>
        <v>7</v>
      </c>
      <c r="K1646" s="1" t="str">
        <f>IFERROR(__xludf.DUMMYFUNCTION("""COMPUTED_VALUE"""),"Hybrid Working Environment with less than 3 days a month at office")</f>
        <v>Hybrid Working Environment with less than 3 days a month at office</v>
      </c>
      <c r="L16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46" s="1" t="str">
        <f>IFERROR(__xludf.DUMMYFUNCTION("""COMPUTED_VALUE"""),"Design and Creative strategy in any company, Look deeply into Data and generate insights, Work in a BPO setup for some well known client, Work as a freelancer and do my thing my way")</f>
        <v>Design and Creative strategy in any company, Look deeply into Data and generate insights, Work in a BPO setup for some well known client, Work as a freelancer and do my thing my way</v>
      </c>
      <c r="O1646" s="1" t="str">
        <f>IFERROR(__xludf.DUMMYFUNCTION("""COMPUTED_VALUE"""),"Manager who explains what is expected, sets a goal and helps achieve it")</f>
        <v>Manager who explains what is expected, sets a goal and helps achieve it</v>
      </c>
      <c r="P1646" s="1" t="str">
        <f>IFERROR(__xludf.DUMMYFUNCTION("""COMPUTED_VALUE"""),"Work with 2 to 3 people in my team")</f>
        <v>Work with 2 to 3 people in my team</v>
      </c>
      <c r="Q1646" s="1" t="str">
        <f>IFERROR(__xludf.DUMMYFUNCTION("""COMPUTED_VALUE"""),"No")</f>
        <v>No</v>
      </c>
      <c r="R1646" s="1" t="str">
        <f>IFERROR(__xludf.DUMMYFUNCTION("""COMPUTED_VALUE"""),"This will be hard to do, but if it is the right company I would try")</f>
        <v>This will be hard to do, but if it is the right company I would try</v>
      </c>
      <c r="S1646" s="1"/>
    </row>
    <row r="1647">
      <c r="A1647" s="2">
        <f>IFERROR(__xludf.DUMMYFUNCTION("""COMPUTED_VALUE"""),45046.52172931713)</f>
        <v>45046.52173</v>
      </c>
      <c r="B1647" s="1" t="str">
        <f>IFERROR(__xludf.DUMMYFUNCTION("""COMPUTED_VALUE"""),"India")</f>
        <v>India</v>
      </c>
      <c r="C1647" s="1">
        <f>IFERROR(__xludf.DUMMYFUNCTION("""COMPUTED_VALUE"""),395006.0)</f>
        <v>395006</v>
      </c>
      <c r="D1647" s="1" t="str">
        <f>IFERROR(__xludf.DUMMYFUNCTION("""COMPUTED_VALUE"""),"Male")</f>
        <v>Male</v>
      </c>
      <c r="E1647" s="1" t="str">
        <f>IFERROR(__xludf.DUMMYFUNCTION("""COMPUTED_VALUE"""),"People who have changed the world for better")</f>
        <v>People who have changed the world for better</v>
      </c>
      <c r="F1647" s="1" t="str">
        <f>IFERROR(__xludf.DUMMYFUNCTION("""COMPUTED_VALUE"""),"Yes, I will earn and do that")</f>
        <v>Yes, I will earn and do that</v>
      </c>
      <c r="G1647" s="1" t="str">
        <f>IFERROR(__xludf.DUMMYFUNCTION("""COMPUTED_VALUE"""),"This will be hard to do, but if it is the right company I would try")</f>
        <v>This will be hard to do, but if it is the right company I would try</v>
      </c>
      <c r="H1647" s="1" t="str">
        <f>IFERROR(__xludf.DUMMYFUNCTION("""COMPUTED_VALUE"""),"No")</f>
        <v>No</v>
      </c>
      <c r="I1647" s="1" t="str">
        <f>IFERROR(__xludf.DUMMYFUNCTION("""COMPUTED_VALUE"""),"Will NOT work for them")</f>
        <v>Will NOT work for them</v>
      </c>
      <c r="J1647" s="1">
        <f>IFERROR(__xludf.DUMMYFUNCTION("""COMPUTED_VALUE"""),8.0)</f>
        <v>8</v>
      </c>
      <c r="K1647" s="1" t="str">
        <f>IFERROR(__xludf.DUMMYFUNCTION("""COMPUTED_VALUE"""),"Fully Remote with Options to travel as and when needed")</f>
        <v>Fully Remote with Options to travel as and when needed</v>
      </c>
      <c r="L16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47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1647" s="1" t="str">
        <f>IFERROR(__xludf.DUMMYFUNCTION("""COMPUTED_VALUE"""),"Manager who sets goal and helps me achieve it")</f>
        <v>Manager who sets goal and helps me achieve it</v>
      </c>
      <c r="P164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47" s="1" t="str">
        <f>IFERROR(__xludf.DUMMYFUNCTION("""COMPUTED_VALUE"""),"Yes, I Understand this is gonna happen everywhere")</f>
        <v>Yes, I Understand this is gonna happen everywhere</v>
      </c>
      <c r="R1647" s="1" t="str">
        <f>IFERROR(__xludf.DUMMYFUNCTION("""COMPUTED_VALUE"""),"This will be hard to do, but if it is the right company I would try")</f>
        <v>This will be hard to do, but if it is the right company I would try</v>
      </c>
      <c r="S1647" s="1"/>
    </row>
    <row r="1648">
      <c r="A1648" s="2">
        <f>IFERROR(__xludf.DUMMYFUNCTION("""COMPUTED_VALUE"""),45046.524731631944)</f>
        <v>45046.52473</v>
      </c>
      <c r="B1648" s="1" t="str">
        <f>IFERROR(__xludf.DUMMYFUNCTION("""COMPUTED_VALUE"""),"India")</f>
        <v>India</v>
      </c>
      <c r="C1648" s="1">
        <f>IFERROR(__xludf.DUMMYFUNCTION("""COMPUTED_VALUE"""),395004.0)</f>
        <v>395004</v>
      </c>
      <c r="D1648" s="1" t="str">
        <f>IFERROR(__xludf.DUMMYFUNCTION("""COMPUTED_VALUE"""),"Male")</f>
        <v>Male</v>
      </c>
      <c r="E1648" s="1" t="str">
        <f>IFERROR(__xludf.DUMMYFUNCTION("""COMPUTED_VALUE"""),"My Parents")</f>
        <v>My Parents</v>
      </c>
      <c r="F1648" s="1" t="str">
        <f>IFERROR(__xludf.DUMMYFUNCTION("""COMPUTED_VALUE"""),"No, But if someone could bare the cost I will")</f>
        <v>No, But if someone could bare the cost I will</v>
      </c>
      <c r="G1648" s="1" t="str">
        <f>IFERROR(__xludf.DUMMYFUNCTION("""COMPUTED_VALUE"""),"This will be hard to do, but if it is the right company I would try")</f>
        <v>This will be hard to do, but if it is the right company I would try</v>
      </c>
      <c r="H1648" s="1" t="str">
        <f>IFERROR(__xludf.DUMMYFUNCTION("""COMPUTED_VALUE"""),"No")</f>
        <v>No</v>
      </c>
      <c r="I1648" s="1" t="str">
        <f>IFERROR(__xludf.DUMMYFUNCTION("""COMPUTED_VALUE"""),"Will NOT work for them")</f>
        <v>Will NOT work for them</v>
      </c>
      <c r="J1648" s="1">
        <f>IFERROR(__xludf.DUMMYFUNCTION("""COMPUTED_VALUE"""),1.0)</f>
        <v>1</v>
      </c>
      <c r="K1648" s="1" t="str">
        <f>IFERROR(__xludf.DUMMYFUNCTION("""COMPUTED_VALUE"""),"Every Day Office Environment")</f>
        <v>Every Day Office Environment</v>
      </c>
      <c r="L1648" s="1" t="str">
        <f>IFERROR(__xludf.DUMMYFUNCTION("""COMPUTED_VALUE"""),"Employer who rewards learning and enables that environment")</f>
        <v>Employer who rewards learning and enables that environment</v>
      </c>
      <c r="M164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48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648" s="1" t="str">
        <f>IFERROR(__xludf.DUMMYFUNCTION("""COMPUTED_VALUE"""),"Manager who explains what is expected, sets a goal and helps achieve it")</f>
        <v>Manager who explains what is expected, sets a goal and helps achieve it</v>
      </c>
      <c r="P164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648" s="1" t="str">
        <f>IFERROR(__xludf.DUMMYFUNCTION("""COMPUTED_VALUE"""),"Yes, I Understand this is gonna happen everywhere")</f>
        <v>Yes, I Understand this is gonna happen everywhere</v>
      </c>
      <c r="R1648" s="1" t="str">
        <f>IFERROR(__xludf.DUMMYFUNCTION("""COMPUTED_VALUE"""),"This will be hard to do, but if it is the right company I would try")</f>
        <v>This will be hard to do, but if it is the right company I would try</v>
      </c>
      <c r="S1648" s="1"/>
    </row>
    <row r="1649">
      <c r="A1649" s="2">
        <f>IFERROR(__xludf.DUMMYFUNCTION("""COMPUTED_VALUE"""),45046.52807945602)</f>
        <v>45046.52808</v>
      </c>
      <c r="B1649" s="1" t="str">
        <f>IFERROR(__xludf.DUMMYFUNCTION("""COMPUTED_VALUE"""),"India")</f>
        <v>India</v>
      </c>
      <c r="C1649" s="1">
        <f>IFERROR(__xludf.DUMMYFUNCTION("""COMPUTED_VALUE"""),395006.0)</f>
        <v>395006</v>
      </c>
      <c r="D1649" s="1" t="str">
        <f>IFERROR(__xludf.DUMMYFUNCTION("""COMPUTED_VALUE"""),"Female")</f>
        <v>Female</v>
      </c>
      <c r="E1649" s="1" t="str">
        <f>IFERROR(__xludf.DUMMYFUNCTION("""COMPUTED_VALUE"""),"My Parents")</f>
        <v>My Parents</v>
      </c>
      <c r="F1649" s="1" t="str">
        <f>IFERROR(__xludf.DUMMYFUNCTION("""COMPUTED_VALUE"""),"No I would not be pursuing Higher Education outside of India")</f>
        <v>No I would not be pursuing Higher Education outside of India</v>
      </c>
      <c r="G1649" s="1" t="str">
        <f>IFERROR(__xludf.DUMMYFUNCTION("""COMPUTED_VALUE"""),"This will be hard to do, but if it is the right company I would try")</f>
        <v>This will be hard to do, but if it is the right company I would try</v>
      </c>
      <c r="H1649" s="1" t="str">
        <f>IFERROR(__xludf.DUMMYFUNCTION("""COMPUTED_VALUE"""),"No")</f>
        <v>No</v>
      </c>
      <c r="I1649" s="1" t="str">
        <f>IFERROR(__xludf.DUMMYFUNCTION("""COMPUTED_VALUE"""),"Will NOT work for them")</f>
        <v>Will NOT work for them</v>
      </c>
      <c r="J1649" s="1">
        <f>IFERROR(__xludf.DUMMYFUNCTION("""COMPUTED_VALUE"""),3.0)</f>
        <v>3</v>
      </c>
      <c r="K1649" s="1" t="str">
        <f>IFERROR(__xludf.DUMMYFUNCTION("""COMPUTED_VALUE"""),"Every Day Office Environment")</f>
        <v>Every Day Office Environment</v>
      </c>
      <c r="L1649" s="1" t="str">
        <f>IFERROR(__xludf.DUMMYFUNCTION("""COMPUTED_VALUE"""),"Employer who appreciates learning and enables that environment")</f>
        <v>Employer who appreciates learning and enables that environment</v>
      </c>
      <c r="M164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49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649" s="1" t="str">
        <f>IFERROR(__xludf.DUMMYFUNCTION("""COMPUTED_VALUE"""),"Manager who sets goal and helps me achieve it")</f>
        <v>Manager who sets goal and helps me achieve it</v>
      </c>
      <c r="P1649" s="1" t="str">
        <f>IFERROR(__xludf.DUMMYFUNCTION("""COMPUTED_VALUE"""),"Work with 7 to 10 or more people in my team")</f>
        <v>Work with 7 to 10 or more people in my team</v>
      </c>
      <c r="Q1649" s="1" t="str">
        <f>IFERROR(__xludf.DUMMYFUNCTION("""COMPUTED_VALUE"""),"No")</f>
        <v>No</v>
      </c>
      <c r="R1649" s="1" t="str">
        <f>IFERROR(__xludf.DUMMYFUNCTION("""COMPUTED_VALUE"""),"This will be hard to do, but if it is the right company I would try")</f>
        <v>This will be hard to do, but if it is the right company I would try</v>
      </c>
      <c r="S1649" s="1"/>
    </row>
    <row r="1650">
      <c r="A1650" s="2">
        <f>IFERROR(__xludf.DUMMYFUNCTION("""COMPUTED_VALUE"""),45046.528575613425)</f>
        <v>45046.52858</v>
      </c>
      <c r="B1650" s="1" t="str">
        <f>IFERROR(__xludf.DUMMYFUNCTION("""COMPUTED_VALUE"""),"India")</f>
        <v>India</v>
      </c>
      <c r="C1650" s="1">
        <f>IFERROR(__xludf.DUMMYFUNCTION("""COMPUTED_VALUE"""),492001.0)</f>
        <v>492001</v>
      </c>
      <c r="D1650" s="1" t="str">
        <f>IFERROR(__xludf.DUMMYFUNCTION("""COMPUTED_VALUE"""),"Male")</f>
        <v>Male</v>
      </c>
      <c r="E1650" s="1" t="str">
        <f>IFERROR(__xludf.DUMMYFUNCTION("""COMPUTED_VALUE"""),"My Parents")</f>
        <v>My Parents</v>
      </c>
      <c r="F1650" s="1" t="str">
        <f>IFERROR(__xludf.DUMMYFUNCTION("""COMPUTED_VALUE"""),"No I would not be pursuing Higher Education outside of India")</f>
        <v>No I would not be pursuing Higher Education outside of India</v>
      </c>
      <c r="G1650" s="1" t="str">
        <f>IFERROR(__xludf.DUMMYFUNCTION("""COMPUTED_VALUE"""),"Will work for 3 years or more")</f>
        <v>Will work for 3 years or more</v>
      </c>
      <c r="H1650" s="1" t="str">
        <f>IFERROR(__xludf.DUMMYFUNCTION("""COMPUTED_VALUE"""),"No")</f>
        <v>No</v>
      </c>
      <c r="I1650" s="1" t="str">
        <f>IFERROR(__xludf.DUMMYFUNCTION("""COMPUTED_VALUE"""),"Will NOT work for them")</f>
        <v>Will NOT work for them</v>
      </c>
      <c r="J1650" s="1">
        <f>IFERROR(__xludf.DUMMYFUNCTION("""COMPUTED_VALUE"""),9.0)</f>
        <v>9</v>
      </c>
      <c r="K1650" s="1" t="str">
        <f>IFERROR(__xludf.DUMMYFUNCTION("""COMPUTED_VALUE"""),"Every Day Office Environment")</f>
        <v>Every Day Office Environment</v>
      </c>
      <c r="L1650" s="1" t="str">
        <f>IFERROR(__xludf.DUMMYFUNCTION("""COMPUTED_VALUE"""),"Employer who appreciates learning and enables that environment")</f>
        <v>Employer who appreciates learning and enables that environment</v>
      </c>
      <c r="M165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50" s="1" t="str">
        <f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1650" s="1" t="str">
        <f>IFERROR(__xludf.DUMMYFUNCTION("""COMPUTED_VALUE"""),"Manager who explains what is expected, sets a goal and helps achieve it")</f>
        <v>Manager who explains what is expected, sets a goal and helps achieve it</v>
      </c>
      <c r="P1650" s="1" t="str">
        <f>IFERROR(__xludf.DUMMYFUNCTION("""COMPUTED_VALUE"""),"Work with 5 to 6 people in my team")</f>
        <v>Work with 5 to 6 people in my team</v>
      </c>
      <c r="Q1650" s="1" t="str">
        <f>IFERROR(__xludf.DUMMYFUNCTION("""COMPUTED_VALUE"""),"Yes, I Understand this is gonna happen everywhere")</f>
        <v>Yes, I Understand this is gonna happen everywhere</v>
      </c>
      <c r="R1650" s="1" t="str">
        <f>IFERROR(__xludf.DUMMYFUNCTION("""COMPUTED_VALUE"""),"This will be hard to do, but if it is the right company I would try")</f>
        <v>This will be hard to do, but if it is the right company I would try</v>
      </c>
      <c r="S1650" s="1"/>
    </row>
    <row r="1651">
      <c r="A1651" s="2">
        <f>IFERROR(__xludf.DUMMYFUNCTION("""COMPUTED_VALUE"""),45046.54410003472)</f>
        <v>45046.5441</v>
      </c>
      <c r="B1651" s="1" t="str">
        <f>IFERROR(__xludf.DUMMYFUNCTION("""COMPUTED_VALUE"""),"India")</f>
        <v>India</v>
      </c>
      <c r="C1651" s="1">
        <f>IFERROR(__xludf.DUMMYFUNCTION("""COMPUTED_VALUE"""),394327.0)</f>
        <v>394327</v>
      </c>
      <c r="D1651" s="1" t="str">
        <f>IFERROR(__xludf.DUMMYFUNCTION("""COMPUTED_VALUE"""),"Male")</f>
        <v>Male</v>
      </c>
      <c r="E1651" s="1" t="str">
        <f>IFERROR(__xludf.DUMMYFUNCTION("""COMPUTED_VALUE"""),"My Parents")</f>
        <v>My Parents</v>
      </c>
      <c r="F1651" s="1" t="str">
        <f>IFERROR(__xludf.DUMMYFUNCTION("""COMPUTED_VALUE"""),"No, But if someone could bare the cost I will")</f>
        <v>No, But if someone could bare the cost I will</v>
      </c>
      <c r="G1651" s="1" t="str">
        <f>IFERROR(__xludf.DUMMYFUNCTION("""COMPUTED_VALUE"""),"This will be hard to do, but if it is the right company I would try")</f>
        <v>This will be hard to do, but if it is the right company I would try</v>
      </c>
      <c r="H1651" s="1" t="str">
        <f>IFERROR(__xludf.DUMMYFUNCTION("""COMPUTED_VALUE"""),"No")</f>
        <v>No</v>
      </c>
      <c r="I1651" s="1" t="str">
        <f>IFERROR(__xludf.DUMMYFUNCTION("""COMPUTED_VALUE"""),"Will NOT work for them")</f>
        <v>Will NOT work for them</v>
      </c>
      <c r="J1651" s="1">
        <f>IFERROR(__xludf.DUMMYFUNCTION("""COMPUTED_VALUE"""),1.0)</f>
        <v>1</v>
      </c>
      <c r="K1651" s="1" t="str">
        <f>IFERROR(__xludf.DUMMYFUNCTION("""COMPUTED_VALUE"""),"Hybrid Working Environment with more than 15 days a month at office")</f>
        <v>Hybrid Working Environment with more than 15 days a month at office</v>
      </c>
      <c r="L16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51" s="1" t="str">
        <f>IFERROR(__xludf.DUMMYFUNCTION("""COMPUTED_VALUE"""),"Teaching in any of the institutes/colleges/online or offline, Look deeply into Data and generate insights, Work as a freelancer and do my thing my way, An Artificial Intelligence Specialist / Talking to Robots")</f>
        <v>Teaching in any of the institutes/colleges/online or offline, Look deeply into Data and generate insights, Work as a freelancer and do my thing my way, An Artificial Intelligence Specialist / Talking to Robots</v>
      </c>
      <c r="O1651" s="1" t="str">
        <f>IFERROR(__xludf.DUMMYFUNCTION("""COMPUTED_VALUE"""),"Manager who clearly describes what she/he needs")</f>
        <v>Manager who clearly describes what she/he needs</v>
      </c>
      <c r="P1651" s="1" t="str">
        <f>IFERROR(__xludf.DUMMYFUNCTION("""COMPUTED_VALUE"""),"Work with 2 to 3 people in my team")</f>
        <v>Work with 2 to 3 people in my team</v>
      </c>
      <c r="Q1651" s="1" t="str">
        <f>IFERROR(__xludf.DUMMYFUNCTION("""COMPUTED_VALUE"""),"I have NO other choice")</f>
        <v>I have NO other choice</v>
      </c>
      <c r="R1651" s="1" t="str">
        <f>IFERROR(__xludf.DUMMYFUNCTION("""COMPUTED_VALUE"""),"This will be hard to do, but if it is the right company I would try")</f>
        <v>This will be hard to do, but if it is the right company I would try</v>
      </c>
      <c r="S1651" s="1"/>
    </row>
    <row r="1652">
      <c r="A1652" s="2">
        <f>IFERROR(__xludf.DUMMYFUNCTION("""COMPUTED_VALUE"""),45046.54564480324)</f>
        <v>45046.54564</v>
      </c>
      <c r="B1652" s="1" t="str">
        <f>IFERROR(__xludf.DUMMYFUNCTION("""COMPUTED_VALUE"""),"India")</f>
        <v>India</v>
      </c>
      <c r="C1652" s="1">
        <f>IFERROR(__xludf.DUMMYFUNCTION("""COMPUTED_VALUE"""),231304.0)</f>
        <v>231304</v>
      </c>
      <c r="D1652" s="1" t="str">
        <f>IFERROR(__xludf.DUMMYFUNCTION("""COMPUTED_VALUE"""),"Male")</f>
        <v>Male</v>
      </c>
      <c r="E1652" s="1" t="str">
        <f>IFERROR(__xludf.DUMMYFUNCTION("""COMPUTED_VALUE"""),"Social Media like LinkedIn")</f>
        <v>Social Media like LinkedIn</v>
      </c>
      <c r="F1652" s="1" t="str">
        <f>IFERROR(__xludf.DUMMYFUNCTION("""COMPUTED_VALUE"""),"Yes, I will earn and do that")</f>
        <v>Yes, I will earn and do that</v>
      </c>
      <c r="G1652" s="1" t="str">
        <f>IFERROR(__xludf.DUMMYFUNCTION("""COMPUTED_VALUE"""),"Will work for 3 years or more")</f>
        <v>Will work for 3 years or more</v>
      </c>
      <c r="H1652" s="1" t="str">
        <f>IFERROR(__xludf.DUMMYFUNCTION("""COMPUTED_VALUE"""),"No")</f>
        <v>No</v>
      </c>
      <c r="I1652" s="1" t="str">
        <f>IFERROR(__xludf.DUMMYFUNCTION("""COMPUTED_VALUE"""),"Will NOT work for them")</f>
        <v>Will NOT work for them</v>
      </c>
      <c r="J1652" s="1">
        <f>IFERROR(__xludf.DUMMYFUNCTION("""COMPUTED_VALUE"""),1.0)</f>
        <v>1</v>
      </c>
      <c r="K1652" s="1" t="str">
        <f>IFERROR(__xludf.DUMMYFUNCTION("""COMPUTED_VALUE"""),"Every Day Office Environment")</f>
        <v>Every Day Office Environment</v>
      </c>
      <c r="L1652" s="1" t="str">
        <f>IFERROR(__xludf.DUMMYFUNCTION("""COMPUTED_VALUE"""),"Employer who appreciates learning and enables that environment")</f>
        <v>Employer who appreciates learning and enables that environment</v>
      </c>
      <c r="M165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52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652" s="1" t="str">
        <f>IFERROR(__xludf.DUMMYFUNCTION("""COMPUTED_VALUE"""),"Manager who explains what is expected, sets a goal and helps achieve it")</f>
        <v>Manager who explains what is expected, sets a goal and helps achieve it</v>
      </c>
      <c r="P1652" s="1" t="str">
        <f>IFERROR(__xludf.DUMMYFUNCTION("""COMPUTED_VALUE"""),"Work with more than 10 people in my team")</f>
        <v>Work with more than 10 people in my team</v>
      </c>
      <c r="Q1652" s="1" t="str">
        <f>IFERROR(__xludf.DUMMYFUNCTION("""COMPUTED_VALUE"""),"No")</f>
        <v>No</v>
      </c>
      <c r="R1652" s="1" t="str">
        <f>IFERROR(__xludf.DUMMYFUNCTION("""COMPUTED_VALUE"""),"This will be hard to do, but if it is the right company I would try")</f>
        <v>This will be hard to do, but if it is the right company I would try</v>
      </c>
      <c r="S1652" s="1"/>
    </row>
    <row r="1653">
      <c r="A1653" s="2">
        <f>IFERROR(__xludf.DUMMYFUNCTION("""COMPUTED_VALUE"""),45046.54582787037)</f>
        <v>45046.54583</v>
      </c>
      <c r="B1653" s="1" t="str">
        <f>IFERROR(__xludf.DUMMYFUNCTION("""COMPUTED_VALUE"""),"India")</f>
        <v>India</v>
      </c>
      <c r="C1653" s="1">
        <f>IFERROR(__xludf.DUMMYFUNCTION("""COMPUTED_VALUE"""),473001.0)</f>
        <v>473001</v>
      </c>
      <c r="D1653" s="1" t="str">
        <f>IFERROR(__xludf.DUMMYFUNCTION("""COMPUTED_VALUE"""),"Male")</f>
        <v>Male</v>
      </c>
      <c r="E1653" s="1" t="str">
        <f>IFERROR(__xludf.DUMMYFUNCTION("""COMPUTED_VALUE"""),"Social Media like LinkedIn")</f>
        <v>Social Media like LinkedIn</v>
      </c>
      <c r="F1653" s="1" t="str">
        <f>IFERROR(__xludf.DUMMYFUNCTION("""COMPUTED_VALUE"""),"Yes, I will earn and do that")</f>
        <v>Yes, I will earn and do that</v>
      </c>
      <c r="G1653" s="1" t="str">
        <f>IFERROR(__xludf.DUMMYFUNCTION("""COMPUTED_VALUE"""),"This will be hard to do, but if it is the right company I would try")</f>
        <v>This will be hard to do, but if it is the right company I would try</v>
      </c>
      <c r="H1653" s="1" t="str">
        <f>IFERROR(__xludf.DUMMYFUNCTION("""COMPUTED_VALUE"""),"Yes")</f>
        <v>Yes</v>
      </c>
      <c r="I1653" s="1" t="str">
        <f>IFERROR(__xludf.DUMMYFUNCTION("""COMPUTED_VALUE"""),"Will work for them")</f>
        <v>Will work for them</v>
      </c>
      <c r="J1653" s="1">
        <f>IFERROR(__xludf.DUMMYFUNCTION("""COMPUTED_VALUE"""),10.0)</f>
        <v>10</v>
      </c>
      <c r="K1653" s="1" t="str">
        <f>IFERROR(__xludf.DUMMYFUNCTION("""COMPUTED_VALUE"""),"Hybrid Working Environment with less than 3 days a month at office")</f>
        <v>Hybrid Working Environment with less than 3 days a month at office</v>
      </c>
      <c r="L1653" s="1" t="str">
        <f>IFERROR(__xludf.DUMMYFUNCTION("""COMPUTED_VALUE"""),"Employer who appreciates learning and enables that environment")</f>
        <v>Employer who appreciates learning and enables that environment</v>
      </c>
      <c r="M165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653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1653" s="1" t="str">
        <f>IFERROR(__xludf.DUMMYFUNCTION("""COMPUTED_VALUE"""),"Manager who clearly describes what she/he needs")</f>
        <v>Manager who clearly describes what she/he needs</v>
      </c>
      <c r="P1653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653" s="1" t="str">
        <f>IFERROR(__xludf.DUMMYFUNCTION("""COMPUTED_VALUE"""),"I have NO other choice")</f>
        <v>I have NO other choice</v>
      </c>
      <c r="R1653" s="1" t="str">
        <f>IFERROR(__xludf.DUMMYFUNCTION("""COMPUTED_VALUE"""),"This will be hard to do, but if it is the right company I would try")</f>
        <v>This will be hard to do, but if it is the right company I would try</v>
      </c>
      <c r="S1653" s="1"/>
    </row>
    <row r="1654">
      <c r="A1654" s="2">
        <f>IFERROR(__xludf.DUMMYFUNCTION("""COMPUTED_VALUE"""),45046.55562988426)</f>
        <v>45046.55563</v>
      </c>
      <c r="B1654" s="1" t="str">
        <f>IFERROR(__xludf.DUMMYFUNCTION("""COMPUTED_VALUE"""),"India")</f>
        <v>India</v>
      </c>
      <c r="C1654" s="1">
        <f>IFERROR(__xludf.DUMMYFUNCTION("""COMPUTED_VALUE"""),248001.0)</f>
        <v>248001</v>
      </c>
      <c r="D1654" s="1" t="str">
        <f>IFERROR(__xludf.DUMMYFUNCTION("""COMPUTED_VALUE"""),"Male")</f>
        <v>Male</v>
      </c>
      <c r="E1654" s="1" t="str">
        <f>IFERROR(__xludf.DUMMYFUNCTION("""COMPUTED_VALUE"""),"People from my circle, but not family members")</f>
        <v>People from my circle, but not family members</v>
      </c>
      <c r="F1654" s="1" t="str">
        <f>IFERROR(__xludf.DUMMYFUNCTION("""COMPUTED_VALUE"""),"No I would not be pursuing Higher Education outside of India")</f>
        <v>No I would not be pursuing Higher Education outside of India</v>
      </c>
      <c r="G1654" s="1" t="str">
        <f>IFERROR(__xludf.DUMMYFUNCTION("""COMPUTED_VALUE"""),"Will work for 3 years or more")</f>
        <v>Will work for 3 years or more</v>
      </c>
      <c r="H1654" s="1" t="str">
        <f>IFERROR(__xludf.DUMMYFUNCTION("""COMPUTED_VALUE"""),"Yes")</f>
        <v>Yes</v>
      </c>
      <c r="I1654" s="1" t="str">
        <f>IFERROR(__xludf.DUMMYFUNCTION("""COMPUTED_VALUE"""),"Will NOT work for them")</f>
        <v>Will NOT work for them</v>
      </c>
      <c r="J1654" s="1">
        <f>IFERROR(__xludf.DUMMYFUNCTION("""COMPUTED_VALUE"""),8.0)</f>
        <v>8</v>
      </c>
      <c r="K1654" s="1" t="str">
        <f>IFERROR(__xludf.DUMMYFUNCTION("""COMPUTED_VALUE"""),"Fully Remote with Options to travel as and when needed")</f>
        <v>Fully Remote with Options to travel as and when needed</v>
      </c>
      <c r="L16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4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1654" s="1" t="str">
        <f>IFERROR(__xludf.DUMMYFUNCTION("""COMPUTED_VALUE"""),"Manager who explains what is expected, sets a goal and helps achieve it")</f>
        <v>Manager who explains what is expected, sets a goal and helps achieve it</v>
      </c>
      <c r="P1654" s="1" t="str">
        <f>IFERROR(__xludf.DUMMYFUNCTION("""COMPUTED_VALUE"""),"Work with 5 to 6 people in my team")</f>
        <v>Work with 5 to 6 people in my team</v>
      </c>
      <c r="Q1654" s="1" t="str">
        <f>IFERROR(__xludf.DUMMYFUNCTION("""COMPUTED_VALUE"""),"Yes, I Understand this is gonna happen everywhere")</f>
        <v>Yes, I Understand this is gonna happen everywhere</v>
      </c>
      <c r="R1654" s="1" t="str">
        <f>IFERROR(__xludf.DUMMYFUNCTION("""COMPUTED_VALUE"""),"This will be hard to do, but if it is the right company I would try")</f>
        <v>This will be hard to do, but if it is the right company I would try</v>
      </c>
      <c r="S1654" s="1"/>
    </row>
    <row r="1655">
      <c r="A1655" s="2">
        <f>IFERROR(__xludf.DUMMYFUNCTION("""COMPUTED_VALUE"""),45046.558486608796)</f>
        <v>45046.55849</v>
      </c>
      <c r="B1655" s="1" t="str">
        <f>IFERROR(__xludf.DUMMYFUNCTION("""COMPUTED_VALUE"""),"India")</f>
        <v>India</v>
      </c>
      <c r="C1655" s="1">
        <f>IFERROR(__xludf.DUMMYFUNCTION("""COMPUTED_VALUE"""),600504.0)</f>
        <v>600504</v>
      </c>
      <c r="D1655" s="1" t="str">
        <f>IFERROR(__xludf.DUMMYFUNCTION("""COMPUTED_VALUE"""),"Female")</f>
        <v>Female</v>
      </c>
      <c r="E1655" s="1" t="str">
        <f>IFERROR(__xludf.DUMMYFUNCTION("""COMPUTED_VALUE"""),"My Parents")</f>
        <v>My Parents</v>
      </c>
      <c r="F1655" s="1" t="str">
        <f>IFERROR(__xludf.DUMMYFUNCTION("""COMPUTED_VALUE"""),"No I would not be pursuing Higher Education outside of India")</f>
        <v>No I would not be pursuing Higher Education outside of India</v>
      </c>
      <c r="G1655" s="1" t="str">
        <f>IFERROR(__xludf.DUMMYFUNCTION("""COMPUTED_VALUE"""),"Will work for 3 years or more")</f>
        <v>Will work for 3 years or more</v>
      </c>
      <c r="H1655" s="1" t="str">
        <f>IFERROR(__xludf.DUMMYFUNCTION("""COMPUTED_VALUE"""),"No")</f>
        <v>No</v>
      </c>
      <c r="I1655" s="1" t="str">
        <f>IFERROR(__xludf.DUMMYFUNCTION("""COMPUTED_VALUE"""),"Will NOT work for them")</f>
        <v>Will NOT work for them</v>
      </c>
      <c r="J1655" s="1">
        <f>IFERROR(__xludf.DUMMYFUNCTION("""COMPUTED_VALUE"""),3.0)</f>
        <v>3</v>
      </c>
      <c r="K1655" s="1" t="str">
        <f>IFERROR(__xludf.DUMMYFUNCTION("""COMPUTED_VALUE"""),"Every Day Office Environment")</f>
        <v>Every Day Office Environment</v>
      </c>
      <c r="L1655" s="1" t="str">
        <f>IFERROR(__xludf.DUMMYFUNCTION("""COMPUTED_VALUE"""),"Employer who appreciates learning and enables that environment")</f>
        <v>Employer who appreciates learning and enables that environment</v>
      </c>
      <c r="M165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5" s="1" t="str">
        <f>IFERROR(__xludf.DUMMYFUNCTION("""COMPUTED_VALUE"""),"Manage and drive End-to-End Projects or Products, Become a content Creator in some platform, I Want to sell things/Sales, Manufacturing / Oil and Gas/ Construction / Hard Physical Work related")</f>
        <v>Manage and drive End-to-End Projects or Products, Become a content Creator in some platform, I Want to sell things/Sales, Manufacturing / Oil and Gas/ Construction / Hard Physical Work related</v>
      </c>
      <c r="O1655" s="1" t="str">
        <f>IFERROR(__xludf.DUMMYFUNCTION("""COMPUTED_VALUE"""),"Manager who sets goal and helps me achieve it")</f>
        <v>Manager who sets goal and helps me achieve it</v>
      </c>
      <c r="P1655" s="1" t="str">
        <f>IFERROR(__xludf.DUMMYFUNCTION("""COMPUTED_VALUE"""),"Work with 2 to 3 people in my team")</f>
        <v>Work with 2 to 3 people in my team</v>
      </c>
      <c r="Q1655" s="1" t="str">
        <f>IFERROR(__xludf.DUMMYFUNCTION("""COMPUTED_VALUE"""),"No")</f>
        <v>No</v>
      </c>
      <c r="R1655" s="1" t="str">
        <f>IFERROR(__xludf.DUMMYFUNCTION("""COMPUTED_VALUE"""),"This will be hard to do, but if it is the right company I would try")</f>
        <v>This will be hard to do, but if it is the right company I would try</v>
      </c>
      <c r="S1655" s="1"/>
    </row>
    <row r="1656">
      <c r="A1656" s="2">
        <f>IFERROR(__xludf.DUMMYFUNCTION("""COMPUTED_VALUE"""),45046.56958484954)</f>
        <v>45046.56958</v>
      </c>
      <c r="B1656" s="1" t="str">
        <f>IFERROR(__xludf.DUMMYFUNCTION("""COMPUTED_VALUE"""),"India")</f>
        <v>India</v>
      </c>
      <c r="C1656" s="1">
        <f>IFERROR(__xludf.DUMMYFUNCTION("""COMPUTED_VALUE"""),94587.0)</f>
        <v>94587</v>
      </c>
      <c r="D1656" s="1" t="str">
        <f>IFERROR(__xludf.DUMMYFUNCTION("""COMPUTED_VALUE"""),"Male")</f>
        <v>Male</v>
      </c>
      <c r="E1656" s="1" t="str">
        <f>IFERROR(__xludf.DUMMYFUNCTION("""COMPUTED_VALUE"""),"My Parents")</f>
        <v>My Parents</v>
      </c>
      <c r="F1656" s="1" t="str">
        <f>IFERROR(__xludf.DUMMYFUNCTION("""COMPUTED_VALUE"""),"No I would not be pursuing Higher Education outside of India")</f>
        <v>No I would not be pursuing Higher Education outside of India</v>
      </c>
      <c r="G1656" s="1" t="str">
        <f>IFERROR(__xludf.DUMMYFUNCTION("""COMPUTED_VALUE"""),"No way")</f>
        <v>No way</v>
      </c>
      <c r="H1656" s="1" t="str">
        <f>IFERROR(__xludf.DUMMYFUNCTION("""COMPUTED_VALUE"""),"No")</f>
        <v>No</v>
      </c>
      <c r="I1656" s="1" t="str">
        <f>IFERROR(__xludf.DUMMYFUNCTION("""COMPUTED_VALUE"""),"Will NOT work for them")</f>
        <v>Will NOT work for them</v>
      </c>
      <c r="J1656" s="1">
        <f>IFERROR(__xludf.DUMMYFUNCTION("""COMPUTED_VALUE"""),7.0)</f>
        <v>7</v>
      </c>
      <c r="K1656" s="1" t="str">
        <f>IFERROR(__xludf.DUMMYFUNCTION("""COMPUTED_VALUE"""),"Every Day Office Environment")</f>
        <v>Every Day Office Environment</v>
      </c>
      <c r="L16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56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656" s="1" t="str">
        <f>IFERROR(__xludf.DUMMYFUNCTION("""COMPUTED_VALUE"""),"Manager who clearly describes what she/he needs")</f>
        <v>Manager who clearly describes what she/he needs</v>
      </c>
      <c r="P1656" s="1" t="str">
        <f>IFERROR(__xludf.DUMMYFUNCTION("""COMPUTED_VALUE"""),"Work with more than 10 people in my team")</f>
        <v>Work with more than 10 people in my team</v>
      </c>
      <c r="Q1656" s="1" t="str">
        <f>IFERROR(__xludf.DUMMYFUNCTION("""COMPUTED_VALUE"""),"Yes, I Understand this is gonna happen everywhere")</f>
        <v>Yes, I Understand this is gonna happen everywhere</v>
      </c>
      <c r="R1656" s="1" t="str">
        <f>IFERROR(__xludf.DUMMYFUNCTION("""COMPUTED_VALUE"""),"This will be hard to do, but if it is the right company I would try")</f>
        <v>This will be hard to do, but if it is the right company I would try</v>
      </c>
      <c r="S1656" s="1"/>
    </row>
    <row r="1657">
      <c r="A1657" s="2">
        <f>IFERROR(__xludf.DUMMYFUNCTION("""COMPUTED_VALUE"""),45046.57305611111)</f>
        <v>45046.57306</v>
      </c>
      <c r="B1657" s="1" t="str">
        <f>IFERROR(__xludf.DUMMYFUNCTION("""COMPUTED_VALUE"""),"India")</f>
        <v>India</v>
      </c>
      <c r="C1657" s="1">
        <f>IFERROR(__xludf.DUMMYFUNCTION("""COMPUTED_VALUE"""),395006.0)</f>
        <v>395006</v>
      </c>
      <c r="D1657" s="1" t="str">
        <f>IFERROR(__xludf.DUMMYFUNCTION("""COMPUTED_VALUE"""),"Male")</f>
        <v>Male</v>
      </c>
      <c r="E1657" s="1" t="str">
        <f>IFERROR(__xludf.DUMMYFUNCTION("""COMPUTED_VALUE"""),"People who have changed the world for better")</f>
        <v>People who have changed the world for better</v>
      </c>
      <c r="F1657" s="1" t="str">
        <f>IFERROR(__xludf.DUMMYFUNCTION("""COMPUTED_VALUE"""),"Yes, I will earn and do that")</f>
        <v>Yes, I will earn and do that</v>
      </c>
      <c r="G1657" s="1" t="str">
        <f>IFERROR(__xludf.DUMMYFUNCTION("""COMPUTED_VALUE"""),"This will be hard to do, but if it is the right company I would try")</f>
        <v>This will be hard to do, but if it is the right company I would try</v>
      </c>
      <c r="H1657" s="1" t="str">
        <f>IFERROR(__xludf.DUMMYFUNCTION("""COMPUTED_VALUE"""),"Yes")</f>
        <v>Yes</v>
      </c>
      <c r="I1657" s="1" t="str">
        <f>IFERROR(__xludf.DUMMYFUNCTION("""COMPUTED_VALUE"""),"Will work for them")</f>
        <v>Will work for them</v>
      </c>
      <c r="J1657" s="1">
        <f>IFERROR(__xludf.DUMMYFUNCTION("""COMPUTED_VALUE"""),2.0)</f>
        <v>2</v>
      </c>
      <c r="K1657" s="1" t="str">
        <f>IFERROR(__xludf.DUMMYFUNCTION("""COMPUTED_VALUE"""),"Hybrid Working Environment with more than 15 days a month at office")</f>
        <v>Hybrid Working Environment with more than 15 days a month at office</v>
      </c>
      <c r="L165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5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57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657" s="1" t="str">
        <f>IFERROR(__xludf.DUMMYFUNCTION("""COMPUTED_VALUE"""),"Manager who sets unrealistic targets")</f>
        <v>Manager who sets unrealistic targets</v>
      </c>
      <c r="P1657" s="1" t="str">
        <f>IFERROR(__xludf.DUMMYFUNCTION("""COMPUTED_VALUE"""),"Work with more than 10 people in my team")</f>
        <v>Work with more than 10 people in my team</v>
      </c>
      <c r="Q1657" s="1" t="str">
        <f>IFERROR(__xludf.DUMMYFUNCTION("""COMPUTED_VALUE"""),"Yes, I Understand this is gonna happen everywhere")</f>
        <v>Yes, I Understand this is gonna happen everywhere</v>
      </c>
      <c r="R1657" s="1" t="str">
        <f>IFERROR(__xludf.DUMMYFUNCTION("""COMPUTED_VALUE"""),"No way")</f>
        <v>No way</v>
      </c>
      <c r="S1657" s="1"/>
    </row>
    <row r="1658">
      <c r="A1658" s="2">
        <f>IFERROR(__xludf.DUMMYFUNCTION("""COMPUTED_VALUE"""),45046.57712988426)</f>
        <v>45046.57713</v>
      </c>
      <c r="B1658" s="1" t="str">
        <f>IFERROR(__xludf.DUMMYFUNCTION("""COMPUTED_VALUE"""),"India")</f>
        <v>India</v>
      </c>
      <c r="C1658" s="1">
        <f>IFERROR(__xludf.DUMMYFUNCTION("""COMPUTED_VALUE"""),686503.0)</f>
        <v>686503</v>
      </c>
      <c r="D1658" s="1" t="str">
        <f>IFERROR(__xludf.DUMMYFUNCTION("""COMPUTED_VALUE"""),"Male")</f>
        <v>Male</v>
      </c>
      <c r="E1658" s="1" t="str">
        <f>IFERROR(__xludf.DUMMYFUNCTION("""COMPUTED_VALUE"""),"People from my circle, but not family members")</f>
        <v>People from my circle, but not family members</v>
      </c>
      <c r="F1658" s="1" t="str">
        <f>IFERROR(__xludf.DUMMYFUNCTION("""COMPUTED_VALUE"""),"No I would not be pursuing Higher Education outside of India")</f>
        <v>No I would not be pursuing Higher Education outside of India</v>
      </c>
      <c r="G1658" s="1" t="str">
        <f>IFERROR(__xludf.DUMMYFUNCTION("""COMPUTED_VALUE"""),"This will be hard to do, but if it is the right company I would try")</f>
        <v>This will be hard to do, but if it is the right company I would try</v>
      </c>
      <c r="H1658" s="1" t="str">
        <f>IFERROR(__xludf.DUMMYFUNCTION("""COMPUTED_VALUE"""),"No")</f>
        <v>No</v>
      </c>
      <c r="I1658" s="1" t="str">
        <f>IFERROR(__xludf.DUMMYFUNCTION("""COMPUTED_VALUE"""),"Will NOT work for them")</f>
        <v>Will NOT work for them</v>
      </c>
      <c r="J1658" s="1">
        <f>IFERROR(__xludf.DUMMYFUNCTION("""COMPUTED_VALUE"""),3.0)</f>
        <v>3</v>
      </c>
      <c r="K1658" s="1" t="str">
        <f>IFERROR(__xludf.DUMMYFUNCTION("""COMPUTED_VALUE"""),"Fully Remote with Options to travel as and when needed")</f>
        <v>Fully Remote with Options to travel as and when needed</v>
      </c>
      <c r="L16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658" s="1" t="str">
        <f>IFERROR(__xludf.DUMMYFUNCTION("""COMPUTED_VALUE"""),"Manager who sets targets and expects me to achieve it")</f>
        <v>Manager who sets targets and expects me to achieve it</v>
      </c>
      <c r="P1658" s="1" t="str">
        <f>IFERROR(__xludf.DUMMYFUNCTION("""COMPUTED_VALUE"""),"Work with more than 10 people in my team")</f>
        <v>Work with more than 10 people in my team</v>
      </c>
      <c r="Q1658" s="1" t="str">
        <f>IFERROR(__xludf.DUMMYFUNCTION("""COMPUTED_VALUE"""),"Yes, I Understand this is gonna happen everywhere")</f>
        <v>Yes, I Understand this is gonna happen everywhere</v>
      </c>
      <c r="R1658" s="1" t="str">
        <f>IFERROR(__xludf.DUMMYFUNCTION("""COMPUTED_VALUE"""),"This will be hard to do, but if it is the right company I would try")</f>
        <v>This will be hard to do, but if it is the right company I would try</v>
      </c>
      <c r="S1658" s="1"/>
    </row>
    <row r="1659">
      <c r="A1659" s="2">
        <f>IFERROR(__xludf.DUMMYFUNCTION("""COMPUTED_VALUE"""),45046.58944318287)</f>
        <v>45046.58944</v>
      </c>
      <c r="B1659" s="1" t="str">
        <f>IFERROR(__xludf.DUMMYFUNCTION("""COMPUTED_VALUE"""),"India")</f>
        <v>India</v>
      </c>
      <c r="C1659" s="1">
        <f>IFERROR(__xludf.DUMMYFUNCTION("""COMPUTED_VALUE"""),110025.0)</f>
        <v>110025</v>
      </c>
      <c r="D1659" s="1" t="str">
        <f>IFERROR(__xludf.DUMMYFUNCTION("""COMPUTED_VALUE"""),"Male")</f>
        <v>Male</v>
      </c>
      <c r="E1659" s="1" t="str">
        <f>IFERROR(__xludf.DUMMYFUNCTION("""COMPUTED_VALUE"""),"People who have changed the world for better")</f>
        <v>People who have changed the world for better</v>
      </c>
      <c r="F1659" s="1" t="str">
        <f>IFERROR(__xludf.DUMMYFUNCTION("""COMPUTED_VALUE"""),"Yes, I will earn and do that")</f>
        <v>Yes, I will earn and do that</v>
      </c>
      <c r="G1659" s="1" t="str">
        <f>IFERROR(__xludf.DUMMYFUNCTION("""COMPUTED_VALUE"""),"Will work for 3 years or more")</f>
        <v>Will work for 3 years or more</v>
      </c>
      <c r="H1659" s="1" t="str">
        <f>IFERROR(__xludf.DUMMYFUNCTION("""COMPUTED_VALUE"""),"No")</f>
        <v>No</v>
      </c>
      <c r="I1659" s="1" t="str">
        <f>IFERROR(__xludf.DUMMYFUNCTION("""COMPUTED_VALUE"""),"Will NOT work for them")</f>
        <v>Will NOT work for them</v>
      </c>
      <c r="J1659" s="1">
        <f>IFERROR(__xludf.DUMMYFUNCTION("""COMPUTED_VALUE"""),5.0)</f>
        <v>5</v>
      </c>
      <c r="K1659" s="1" t="str">
        <f>IFERROR(__xludf.DUMMYFUNCTION("""COMPUTED_VALUE"""),"Hybrid Working Environment with less than 3 days a month at office")</f>
        <v>Hybrid Working Environment with less than 3 days a month at office</v>
      </c>
      <c r="L16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9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1659" s="1" t="str">
        <f>IFERROR(__xludf.DUMMYFUNCTION("""COMPUTED_VALUE"""),"Manager who sets goal and helps me achieve it")</f>
        <v>Manager who sets goal and helps me achieve it</v>
      </c>
      <c r="P1659" s="1" t="str">
        <f>IFERROR(__xludf.DUMMYFUNCTION("""COMPUTED_VALUE"""),"Work with 5 to 6 people in my team")</f>
        <v>Work with 5 to 6 people in my team</v>
      </c>
      <c r="Q1659" s="1" t="str">
        <f>IFERROR(__xludf.DUMMYFUNCTION("""COMPUTED_VALUE"""),"Yes, I Understand this is gonna happen everywhere")</f>
        <v>Yes, I Understand this is gonna happen everywhere</v>
      </c>
      <c r="R1659" s="1" t="str">
        <f>IFERROR(__xludf.DUMMYFUNCTION("""COMPUTED_VALUE"""),"This will be hard to do, but if it is the right company I would try")</f>
        <v>This will be hard to do, but if it is the right company I would try</v>
      </c>
      <c r="S1659" s="1"/>
    </row>
    <row r="1660">
      <c r="A1660" s="2">
        <f>IFERROR(__xludf.DUMMYFUNCTION("""COMPUTED_VALUE"""),45046.59757972222)</f>
        <v>45046.59758</v>
      </c>
      <c r="B1660" s="1" t="str">
        <f>IFERROR(__xludf.DUMMYFUNCTION("""COMPUTED_VALUE"""),"India")</f>
        <v>India</v>
      </c>
      <c r="C1660" s="1">
        <f>IFERROR(__xludf.DUMMYFUNCTION("""COMPUTED_VALUE"""),841230.0)</f>
        <v>841230</v>
      </c>
      <c r="D1660" s="1" t="str">
        <f>IFERROR(__xludf.DUMMYFUNCTION("""COMPUTED_VALUE"""),"Male")</f>
        <v>Male</v>
      </c>
      <c r="E1660" s="1" t="str">
        <f>IFERROR(__xludf.DUMMYFUNCTION("""COMPUTED_VALUE"""),"My Parents")</f>
        <v>My Parents</v>
      </c>
      <c r="F1660" s="1" t="str">
        <f>IFERROR(__xludf.DUMMYFUNCTION("""COMPUTED_VALUE"""),"No I would not be pursuing Higher Education outside of India")</f>
        <v>No I would not be pursuing Higher Education outside of India</v>
      </c>
      <c r="G1660" s="1" t="str">
        <f>IFERROR(__xludf.DUMMYFUNCTION("""COMPUTED_VALUE"""),"This will be hard to do, but if it is the right company I would try")</f>
        <v>This will be hard to do, but if it is the right company I would try</v>
      </c>
      <c r="H1660" s="1" t="str">
        <f>IFERROR(__xludf.DUMMYFUNCTION("""COMPUTED_VALUE"""),"Yes")</f>
        <v>Yes</v>
      </c>
      <c r="I1660" s="1" t="str">
        <f>IFERROR(__xludf.DUMMYFUNCTION("""COMPUTED_VALUE"""),"Will work for them")</f>
        <v>Will work for them</v>
      </c>
      <c r="J1660" s="1">
        <f>IFERROR(__xludf.DUMMYFUNCTION("""COMPUTED_VALUE"""),9.0)</f>
        <v>9</v>
      </c>
      <c r="K1660" s="1" t="str">
        <f>IFERROR(__xludf.DUMMYFUNCTION("""COMPUTED_VALUE"""),"Fully Remote with Options to travel as and when needed")</f>
        <v>Fully Remote with Options to travel as and when needed</v>
      </c>
      <c r="L1660" s="1" t="str">
        <f>IFERROR(__xludf.DUMMYFUNCTION("""COMPUTED_VALUE"""),"Employer who rewards learning and enables that environment")</f>
        <v>Employer who rewards learning and enables that environment</v>
      </c>
      <c r="M1660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660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660" s="1" t="str">
        <f>IFERROR(__xludf.DUMMYFUNCTION("""COMPUTED_VALUE"""),"Manager who explains what is expected, sets a goal and helps achieve it")</f>
        <v>Manager who explains what is expected, sets a goal and helps achieve it</v>
      </c>
      <c r="P1660" s="1" t="str">
        <f>IFERROR(__xludf.DUMMYFUNCTION("""COMPUTED_VALUE"""),"Work with more than 10 people in my team")</f>
        <v>Work with more than 10 people in my team</v>
      </c>
      <c r="Q1660" s="1" t="str">
        <f>IFERROR(__xludf.DUMMYFUNCTION("""COMPUTED_VALUE"""),"Yes, I Understand this is gonna happen everywhere")</f>
        <v>Yes, I Understand this is gonna happen everywhere</v>
      </c>
      <c r="R1660" s="1" t="str">
        <f>IFERROR(__xludf.DUMMYFUNCTION("""COMPUTED_VALUE"""),"This will be hard to do, but if it is the right company I would try")</f>
        <v>This will be hard to do, but if it is the right company I would try</v>
      </c>
      <c r="S1660" s="1"/>
    </row>
    <row r="1661">
      <c r="A1661" s="2">
        <f>IFERROR(__xludf.DUMMYFUNCTION("""COMPUTED_VALUE"""),45046.613736666666)</f>
        <v>45046.61374</v>
      </c>
      <c r="B1661" s="1" t="str">
        <f>IFERROR(__xludf.DUMMYFUNCTION("""COMPUTED_VALUE"""),"India")</f>
        <v>India</v>
      </c>
      <c r="C1661" s="1">
        <f>IFERROR(__xludf.DUMMYFUNCTION("""COMPUTED_VALUE"""),440035.0)</f>
        <v>440035</v>
      </c>
      <c r="D1661" s="1" t="str">
        <f>IFERROR(__xludf.DUMMYFUNCTION("""COMPUTED_VALUE"""),"Male")</f>
        <v>Male</v>
      </c>
      <c r="E1661" s="1" t="str">
        <f>IFERROR(__xludf.DUMMYFUNCTION("""COMPUTED_VALUE"""),"People from my circle, but not family members")</f>
        <v>People from my circle, but not family members</v>
      </c>
      <c r="F1661" s="1" t="str">
        <f>IFERROR(__xludf.DUMMYFUNCTION("""COMPUTED_VALUE"""),"Yes, I will earn and do that")</f>
        <v>Yes, I will earn and do that</v>
      </c>
      <c r="G1661" s="1" t="str">
        <f>IFERROR(__xludf.DUMMYFUNCTION("""COMPUTED_VALUE"""),"This will be hard to do, but if it is the right company I would try")</f>
        <v>This will be hard to do, but if it is the right company I would try</v>
      </c>
      <c r="H1661" s="1" t="str">
        <f>IFERROR(__xludf.DUMMYFUNCTION("""COMPUTED_VALUE"""),"No")</f>
        <v>No</v>
      </c>
      <c r="I1661" s="1" t="str">
        <f>IFERROR(__xludf.DUMMYFUNCTION("""COMPUTED_VALUE"""),"Will NOT work for them")</f>
        <v>Will NOT work for them</v>
      </c>
      <c r="J1661" s="1">
        <f>IFERROR(__xludf.DUMMYFUNCTION("""COMPUTED_VALUE"""),6.0)</f>
        <v>6</v>
      </c>
      <c r="K1661" s="1" t="str">
        <f>IFERROR(__xludf.DUMMYFUNCTION("""COMPUTED_VALUE"""),"Fully Remote with Options to travel as and when needed")</f>
        <v>Fully Remote with Options to travel as and when needed</v>
      </c>
      <c r="L1661" s="1" t="str">
        <f>IFERROR(__xludf.DUMMYFUNCTION("""COMPUTED_VALUE"""),"Employer who appreciates learning and enables that environment")</f>
        <v>Employer who appreciates learning and enables that environment</v>
      </c>
      <c r="M166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661" s="1" t="str">
        <f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1661" s="1" t="str">
        <f>IFERROR(__xludf.DUMMYFUNCTION("""COMPUTED_VALUE"""),"Manager who explains what is expected, sets a goal and helps achieve it")</f>
        <v>Manager who explains what is expected, sets a goal and helps achieve it</v>
      </c>
      <c r="P166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661" s="1" t="str">
        <f>IFERROR(__xludf.DUMMYFUNCTION("""COMPUTED_VALUE"""),"Yes, I Understand this is gonna happen everywhere")</f>
        <v>Yes, I Understand this is gonna happen everywhere</v>
      </c>
      <c r="R1661" s="1" t="str">
        <f>IFERROR(__xludf.DUMMYFUNCTION("""COMPUTED_VALUE"""),"This will be hard to do, but if it is the right company I would try")</f>
        <v>This will be hard to do, but if it is the right company I would try</v>
      </c>
      <c r="S1661" s="1"/>
    </row>
    <row r="1662">
      <c r="A1662" s="2">
        <f>IFERROR(__xludf.DUMMYFUNCTION("""COMPUTED_VALUE"""),45046.62318008102)</f>
        <v>45046.62318</v>
      </c>
      <c r="B1662" s="1" t="str">
        <f>IFERROR(__xludf.DUMMYFUNCTION("""COMPUTED_VALUE"""),"India")</f>
        <v>India</v>
      </c>
      <c r="C1662" s="1">
        <f>IFERROR(__xludf.DUMMYFUNCTION("""COMPUTED_VALUE"""),395006.0)</f>
        <v>395006</v>
      </c>
      <c r="D1662" s="1" t="str">
        <f>IFERROR(__xludf.DUMMYFUNCTION("""COMPUTED_VALUE"""),"Female")</f>
        <v>Female</v>
      </c>
      <c r="E1662" s="1" t="str">
        <f>IFERROR(__xludf.DUMMYFUNCTION("""COMPUTED_VALUE"""),"People from my circle, but not family members")</f>
        <v>People from my circle, but not family members</v>
      </c>
      <c r="F1662" s="1" t="str">
        <f>IFERROR(__xludf.DUMMYFUNCTION("""COMPUTED_VALUE"""),"No I would not be pursuing Higher Education outside of India")</f>
        <v>No I would not be pursuing Higher Education outside of India</v>
      </c>
      <c r="G1662" s="1" t="str">
        <f>IFERROR(__xludf.DUMMYFUNCTION("""COMPUTED_VALUE"""),"This will be hard to do, but if it is the right company I would try")</f>
        <v>This will be hard to do, but if it is the right company I would try</v>
      </c>
      <c r="H1662" s="1" t="str">
        <f>IFERROR(__xludf.DUMMYFUNCTION("""COMPUTED_VALUE"""),"No")</f>
        <v>No</v>
      </c>
      <c r="I1662" s="1" t="str">
        <f>IFERROR(__xludf.DUMMYFUNCTION("""COMPUTED_VALUE"""),"Will NOT work for them")</f>
        <v>Will NOT work for them</v>
      </c>
      <c r="J1662" s="1">
        <f>IFERROR(__xludf.DUMMYFUNCTION("""COMPUTED_VALUE"""),1.0)</f>
        <v>1</v>
      </c>
      <c r="K1662" s="1" t="str">
        <f>IFERROR(__xludf.DUMMYFUNCTION("""COMPUTED_VALUE"""),"Fully Remote with Options to travel as and when needed")</f>
        <v>Fully Remote with Options to travel as and when needed</v>
      </c>
      <c r="L1662" s="1" t="str">
        <f>IFERROR(__xludf.DUMMYFUNCTION("""COMPUTED_VALUE"""),"Employer who rewards learning and enables that environment")</f>
        <v>Employer who rewards learning and enables that environment</v>
      </c>
      <c r="M16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62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662" s="1" t="str">
        <f>IFERROR(__xludf.DUMMYFUNCTION("""COMPUTED_VALUE"""),"Manager who explains what is expected, sets a goal and helps achieve it")</f>
        <v>Manager who explains what is expected, sets a goal and helps achieve it</v>
      </c>
      <c r="P1662" s="1" t="str">
        <f>IFERROR(__xludf.DUMMYFUNCTION("""COMPUTED_VALUE"""),"Work with 2 to 3 people in my team")</f>
        <v>Work with 2 to 3 people in my team</v>
      </c>
      <c r="Q1662" s="1" t="str">
        <f>IFERROR(__xludf.DUMMYFUNCTION("""COMPUTED_VALUE"""),"No")</f>
        <v>No</v>
      </c>
      <c r="R1662" s="1" t="str">
        <f>IFERROR(__xludf.DUMMYFUNCTION("""COMPUTED_VALUE"""),"This will be hard to do, but if it is the right company I would try")</f>
        <v>This will be hard to do, but if it is the right company I would try</v>
      </c>
      <c r="S1662" s="1"/>
    </row>
    <row r="1663">
      <c r="A1663" s="2">
        <f>IFERROR(__xludf.DUMMYFUNCTION("""COMPUTED_VALUE"""),45046.6327862037)</f>
        <v>45046.63279</v>
      </c>
      <c r="B1663" s="1" t="str">
        <f>IFERROR(__xludf.DUMMYFUNCTION("""COMPUTED_VALUE"""),"India")</f>
        <v>India</v>
      </c>
      <c r="C1663" s="1">
        <f>IFERROR(__xludf.DUMMYFUNCTION("""COMPUTED_VALUE"""),395006.0)</f>
        <v>395006</v>
      </c>
      <c r="D1663" s="1" t="str">
        <f>IFERROR(__xludf.DUMMYFUNCTION("""COMPUTED_VALUE"""),"Male")</f>
        <v>Male</v>
      </c>
      <c r="E1663" s="1" t="str">
        <f>IFERROR(__xludf.DUMMYFUNCTION("""COMPUTED_VALUE"""),"People from my circle, but not family members")</f>
        <v>People from my circle, but not family members</v>
      </c>
      <c r="F1663" s="1" t="str">
        <f>IFERROR(__xludf.DUMMYFUNCTION("""COMPUTED_VALUE"""),"No I would not be pursuing Higher Education outside of India")</f>
        <v>No I would not be pursuing Higher Education outside of India</v>
      </c>
      <c r="G1663" s="1" t="str">
        <f>IFERROR(__xludf.DUMMYFUNCTION("""COMPUTED_VALUE"""),"This will be hard to do, but if it is the right company I would try")</f>
        <v>This will be hard to do, but if it is the right company I would try</v>
      </c>
      <c r="H1663" s="1" t="str">
        <f>IFERROR(__xludf.DUMMYFUNCTION("""COMPUTED_VALUE"""),"No")</f>
        <v>No</v>
      </c>
      <c r="I1663" s="1" t="str">
        <f>IFERROR(__xludf.DUMMYFUNCTION("""COMPUTED_VALUE"""),"Will NOT work for them")</f>
        <v>Will NOT work for them</v>
      </c>
      <c r="J1663" s="1">
        <f>IFERROR(__xludf.DUMMYFUNCTION("""COMPUTED_VALUE"""),5.0)</f>
        <v>5</v>
      </c>
      <c r="K1663" s="1" t="str">
        <f>IFERROR(__xludf.DUMMYFUNCTION("""COMPUTED_VALUE"""),"Hybrid Working Environment with more than 15 days a month at office")</f>
        <v>Hybrid Working Environment with more than 15 days a month at office</v>
      </c>
      <c r="L16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63" s="1" t="str">
        <f>IFERROR(__xludf.DUMMYFUNCTION("""COMPUTED_VALUE"""),"Teaching in any of the institutes/colleges/online or offline, Manage and drive End-to-End Projects or Products, Build and develop a Team, Entrepreneur or Start Up")</f>
        <v>Teaching in any of the institutes/colleges/online or offline, Manage and drive End-to-End Projects or Products, Build and develop a Team, Entrepreneur or Start Up</v>
      </c>
      <c r="O1663" s="1" t="str">
        <f>IFERROR(__xludf.DUMMYFUNCTION("""COMPUTED_VALUE"""),"Manager who explains what is expected, sets a goal and helps achieve it")</f>
        <v>Manager who explains what is expected, sets a goal and helps achieve it</v>
      </c>
      <c r="P1663" s="1" t="str">
        <f>IFERROR(__xludf.DUMMYFUNCTION("""COMPUTED_VALUE"""),"Work with 2 to 3 people in my team")</f>
        <v>Work with 2 to 3 people in my team</v>
      </c>
      <c r="Q1663" s="1" t="str">
        <f>IFERROR(__xludf.DUMMYFUNCTION("""COMPUTED_VALUE"""),"I have NO other choice")</f>
        <v>I have NO other choice</v>
      </c>
      <c r="R1663" s="1" t="str">
        <f>IFERROR(__xludf.DUMMYFUNCTION("""COMPUTED_VALUE"""),"No way")</f>
        <v>No way</v>
      </c>
      <c r="S1663" s="1"/>
    </row>
    <row r="1664">
      <c r="A1664" s="2">
        <f>IFERROR(__xludf.DUMMYFUNCTION("""COMPUTED_VALUE"""),45046.64251394676)</f>
        <v>45046.64251</v>
      </c>
      <c r="B1664" s="1" t="str">
        <f>IFERROR(__xludf.DUMMYFUNCTION("""COMPUTED_VALUE"""),"India")</f>
        <v>India</v>
      </c>
      <c r="C1664" s="1">
        <f>IFERROR(__xludf.DUMMYFUNCTION("""COMPUTED_VALUE"""),395004.0)</f>
        <v>395004</v>
      </c>
      <c r="D1664" s="1" t="str">
        <f>IFERROR(__xludf.DUMMYFUNCTION("""COMPUTED_VALUE"""),"Male")</f>
        <v>Male</v>
      </c>
      <c r="E1664" s="1" t="str">
        <f>IFERROR(__xludf.DUMMYFUNCTION("""COMPUTED_VALUE"""),"My Parents")</f>
        <v>My Parents</v>
      </c>
      <c r="F1664" s="1" t="str">
        <f>IFERROR(__xludf.DUMMYFUNCTION("""COMPUTED_VALUE"""),"No I would not be pursuing Higher Education outside of India")</f>
        <v>No I would not be pursuing Higher Education outside of India</v>
      </c>
      <c r="G1664" s="1" t="str">
        <f>IFERROR(__xludf.DUMMYFUNCTION("""COMPUTED_VALUE"""),"This will be hard to do, but if it is the right company I would try")</f>
        <v>This will be hard to do, but if it is the right company I would try</v>
      </c>
      <c r="H1664" s="1" t="str">
        <f>IFERROR(__xludf.DUMMYFUNCTION("""COMPUTED_VALUE"""),"No")</f>
        <v>No</v>
      </c>
      <c r="I1664" s="1" t="str">
        <f>IFERROR(__xludf.DUMMYFUNCTION("""COMPUTED_VALUE"""),"Will NOT work for them")</f>
        <v>Will NOT work for them</v>
      </c>
      <c r="J1664" s="1">
        <f>IFERROR(__xludf.DUMMYFUNCTION("""COMPUTED_VALUE"""),4.0)</f>
        <v>4</v>
      </c>
      <c r="K1664" s="1" t="str">
        <f>IFERROR(__xludf.DUMMYFUNCTION("""COMPUTED_VALUE"""),"Hybrid Working Environment with more than 15 days a month at office")</f>
        <v>Hybrid Working Environment with more than 15 days a month at office</v>
      </c>
      <c r="L16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4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664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664" s="1" t="str">
        <f>IFERROR(__xludf.DUMMYFUNCTION("""COMPUTED_VALUE"""),"Manager who explains what is expected, sets a goal and helps achieve it")</f>
        <v>Manager who explains what is expected, sets a goal and helps achieve it</v>
      </c>
      <c r="P1664" s="1" t="str">
        <f>IFERROR(__xludf.DUMMYFUNCTION("""COMPUTED_VALUE"""),"Work with 5 to 6 people in my team")</f>
        <v>Work with 5 to 6 people in my team</v>
      </c>
      <c r="Q1664" s="1" t="str">
        <f>IFERROR(__xludf.DUMMYFUNCTION("""COMPUTED_VALUE"""),"Yes, I Understand this is gonna happen everywhere")</f>
        <v>Yes, I Understand this is gonna happen everywhere</v>
      </c>
      <c r="R1664" s="1" t="str">
        <f>IFERROR(__xludf.DUMMYFUNCTION("""COMPUTED_VALUE"""),"This will be hard to do, but if it is the right company I would try")</f>
        <v>This will be hard to do, but if it is the right company I would try</v>
      </c>
      <c r="S1664" s="1"/>
    </row>
    <row r="1665">
      <c r="A1665" s="2">
        <f>IFERROR(__xludf.DUMMYFUNCTION("""COMPUTED_VALUE"""),45046.661186550926)</f>
        <v>45046.66119</v>
      </c>
      <c r="B1665" s="1" t="str">
        <f>IFERROR(__xludf.DUMMYFUNCTION("""COMPUTED_VALUE"""),"India")</f>
        <v>India</v>
      </c>
      <c r="C1665" s="1">
        <f>IFERROR(__xludf.DUMMYFUNCTION("""COMPUTED_VALUE"""),605009.0)</f>
        <v>605009</v>
      </c>
      <c r="D1665" s="1" t="str">
        <f>IFERROR(__xludf.DUMMYFUNCTION("""COMPUTED_VALUE"""),"Male")</f>
        <v>Male</v>
      </c>
      <c r="E1665" s="1" t="str">
        <f>IFERROR(__xludf.DUMMYFUNCTION("""COMPUTED_VALUE"""),"Social Media like LinkedIn")</f>
        <v>Social Media like LinkedIn</v>
      </c>
      <c r="F1665" s="1" t="str">
        <f>IFERROR(__xludf.DUMMYFUNCTION("""COMPUTED_VALUE"""),"Yes, I will earn and do that")</f>
        <v>Yes, I will earn and do that</v>
      </c>
      <c r="G1665" s="1" t="str">
        <f>IFERROR(__xludf.DUMMYFUNCTION("""COMPUTED_VALUE"""),"This will be hard to do, but if it is the right company I would try")</f>
        <v>This will be hard to do, but if it is the right company I would try</v>
      </c>
      <c r="H1665" s="1" t="str">
        <f>IFERROR(__xludf.DUMMYFUNCTION("""COMPUTED_VALUE"""),"No")</f>
        <v>No</v>
      </c>
      <c r="I1665" s="1" t="str">
        <f>IFERROR(__xludf.DUMMYFUNCTION("""COMPUTED_VALUE"""),"Will NOT work for them")</f>
        <v>Will NOT work for them</v>
      </c>
      <c r="J1665" s="1">
        <f>IFERROR(__xludf.DUMMYFUNCTION("""COMPUTED_VALUE"""),4.0)</f>
        <v>4</v>
      </c>
      <c r="K1665" s="1" t="str">
        <f>IFERROR(__xludf.DUMMYFUNCTION("""COMPUTED_VALUE"""),"Fully Remote with Options to travel as and when needed")</f>
        <v>Fully Remote with Options to travel as and when needed</v>
      </c>
      <c r="L16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65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1665" s="1" t="str">
        <f>IFERROR(__xludf.DUMMYFUNCTION("""COMPUTED_VALUE"""),"Manager who explains what is expected, sets a goal and helps achieve it")</f>
        <v>Manager who explains what is expected, sets a goal and helps achieve it</v>
      </c>
      <c r="P1665" s="1" t="str">
        <f>IFERROR(__xludf.DUMMYFUNCTION("""COMPUTED_VALUE"""),"Work with 5 to 6 people in my team")</f>
        <v>Work with 5 to 6 people in my team</v>
      </c>
      <c r="Q1665" s="1" t="str">
        <f>IFERROR(__xludf.DUMMYFUNCTION("""COMPUTED_VALUE"""),"No")</f>
        <v>No</v>
      </c>
      <c r="R1665" s="1" t="str">
        <f>IFERROR(__xludf.DUMMYFUNCTION("""COMPUTED_VALUE"""),"This will be hard to do, but if it is the right company I would try")</f>
        <v>This will be hard to do, but if it is the right company I would try</v>
      </c>
      <c r="S1665" s="1"/>
    </row>
    <row r="1666">
      <c r="A1666" s="2">
        <f>IFERROR(__xludf.DUMMYFUNCTION("""COMPUTED_VALUE"""),45046.666811874995)</f>
        <v>45046.66681</v>
      </c>
      <c r="B1666" s="1" t="str">
        <f>IFERROR(__xludf.DUMMYFUNCTION("""COMPUTED_VALUE"""),"India")</f>
        <v>India</v>
      </c>
      <c r="C1666" s="1">
        <f>IFERROR(__xludf.DUMMYFUNCTION("""COMPUTED_VALUE"""),302020.0)</f>
        <v>302020</v>
      </c>
      <c r="D1666" s="1" t="str">
        <f>IFERROR(__xludf.DUMMYFUNCTION("""COMPUTED_VALUE"""),"Female")</f>
        <v>Female</v>
      </c>
      <c r="E1666" s="1" t="str">
        <f>IFERROR(__xludf.DUMMYFUNCTION("""COMPUTED_VALUE"""),"Influencers who had successful careers")</f>
        <v>Influencers who had successful careers</v>
      </c>
      <c r="F1666" s="1" t="str">
        <f>IFERROR(__xludf.DUMMYFUNCTION("""COMPUTED_VALUE"""),"Yes, I will earn and do that")</f>
        <v>Yes, I will earn and do that</v>
      </c>
      <c r="G1666" s="1" t="str">
        <f>IFERROR(__xludf.DUMMYFUNCTION("""COMPUTED_VALUE"""),"This will be hard to do, but if it is the right company I would try")</f>
        <v>This will be hard to do, but if it is the right company I would try</v>
      </c>
      <c r="H1666" s="1" t="str">
        <f>IFERROR(__xludf.DUMMYFUNCTION("""COMPUTED_VALUE"""),"Yes")</f>
        <v>Yes</v>
      </c>
      <c r="I1666" s="1" t="str">
        <f>IFERROR(__xludf.DUMMYFUNCTION("""COMPUTED_VALUE"""),"Will NOT work for them")</f>
        <v>Will NOT work for them</v>
      </c>
      <c r="J1666" s="1">
        <f>IFERROR(__xludf.DUMMYFUNCTION("""COMPUTED_VALUE"""),7.0)</f>
        <v>7</v>
      </c>
      <c r="K1666" s="1" t="str">
        <f>IFERROR(__xludf.DUMMYFUNCTION("""COMPUTED_VALUE"""),"Fully Remote with Options to travel as and when needed")</f>
        <v>Fully Remote with Options to travel as and when needed</v>
      </c>
      <c r="L16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666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666" s="1" t="str">
        <f>IFERROR(__xludf.DUMMYFUNCTION("""COMPUTED_VALUE"""),"Manager who explains what is expected, sets a goal and helps achieve it")</f>
        <v>Manager who explains what is expected, sets a goal and helps achieve it</v>
      </c>
      <c r="P1666" s="1" t="str">
        <f>IFERROR(__xludf.DUMMYFUNCTION("""COMPUTED_VALUE"""),"Work with 2 to 3 people in my team")</f>
        <v>Work with 2 to 3 people in my team</v>
      </c>
      <c r="Q1666" s="1" t="str">
        <f>IFERROR(__xludf.DUMMYFUNCTION("""COMPUTED_VALUE"""),"Yes, I Understand this is gonna happen everywhere")</f>
        <v>Yes, I Understand this is gonna happen everywhere</v>
      </c>
      <c r="R1666" s="1" t="str">
        <f>IFERROR(__xludf.DUMMYFUNCTION("""COMPUTED_VALUE"""),"This will be hard to do, but if it is the right company I would try")</f>
        <v>This will be hard to do, but if it is the right company I would try</v>
      </c>
      <c r="S1666" s="1"/>
    </row>
    <row r="1667">
      <c r="A1667" s="2">
        <f>IFERROR(__xludf.DUMMYFUNCTION("""COMPUTED_VALUE"""),45046.670037766205)</f>
        <v>45046.67004</v>
      </c>
      <c r="B1667" s="1" t="str">
        <f>IFERROR(__xludf.DUMMYFUNCTION("""COMPUTED_VALUE"""),"India")</f>
        <v>India</v>
      </c>
      <c r="C1667" s="1">
        <f>IFERROR(__xludf.DUMMYFUNCTION("""COMPUTED_VALUE"""),410206.0)</f>
        <v>410206</v>
      </c>
      <c r="D1667" s="1" t="str">
        <f>IFERROR(__xludf.DUMMYFUNCTION("""COMPUTED_VALUE"""),"Male")</f>
        <v>Male</v>
      </c>
      <c r="E1667" s="1" t="str">
        <f>IFERROR(__xludf.DUMMYFUNCTION("""COMPUTED_VALUE"""),"Influencers who had successful careers")</f>
        <v>Influencers who had successful careers</v>
      </c>
      <c r="F1667" s="1" t="str">
        <f>IFERROR(__xludf.DUMMYFUNCTION("""COMPUTED_VALUE"""),"Yes, I will earn and do that")</f>
        <v>Yes, I will earn and do that</v>
      </c>
      <c r="G1667" s="1" t="str">
        <f>IFERROR(__xludf.DUMMYFUNCTION("""COMPUTED_VALUE"""),"This will be hard to do, but if it is the right company I would try")</f>
        <v>This will be hard to do, but if it is the right company I would try</v>
      </c>
      <c r="H1667" s="1" t="str">
        <f>IFERROR(__xludf.DUMMYFUNCTION("""COMPUTED_VALUE"""),"No")</f>
        <v>No</v>
      </c>
      <c r="I1667" s="1" t="str">
        <f>IFERROR(__xludf.DUMMYFUNCTION("""COMPUTED_VALUE"""),"Will NOT work for them")</f>
        <v>Will NOT work for them</v>
      </c>
      <c r="J1667" s="1">
        <f>IFERROR(__xludf.DUMMYFUNCTION("""COMPUTED_VALUE"""),2.0)</f>
        <v>2</v>
      </c>
      <c r="K1667" s="1" t="str">
        <f>IFERROR(__xludf.DUMMYFUNCTION("""COMPUTED_VALUE"""),"Hybrid Working Environment with more than 15 days a month at office")</f>
        <v>Hybrid Working Environment with more than 15 days a month at office</v>
      </c>
      <c r="L16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67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667" s="1" t="str">
        <f>IFERROR(__xludf.DUMMYFUNCTION("""COMPUTED_VALUE"""),"Manager who explains what is expected, sets a goal and helps achieve it")</f>
        <v>Manager who explains what is expected, sets a goal and helps achieve it</v>
      </c>
      <c r="P1667" s="1" t="str">
        <f>IFERROR(__xludf.DUMMYFUNCTION("""COMPUTED_VALUE"""),"Work with 5 to 6 people in my team")</f>
        <v>Work with 5 to 6 people in my team</v>
      </c>
      <c r="Q1667" s="1" t="str">
        <f>IFERROR(__xludf.DUMMYFUNCTION("""COMPUTED_VALUE"""),"Yes, I Understand this is gonna happen everywhere")</f>
        <v>Yes, I Understand this is gonna happen everywhere</v>
      </c>
      <c r="R1667" s="1" t="str">
        <f>IFERROR(__xludf.DUMMYFUNCTION("""COMPUTED_VALUE"""),"This will be hard to do, but if it is the right company I would try")</f>
        <v>This will be hard to do, but if it is the right company I would try</v>
      </c>
      <c r="S1667" s="1"/>
    </row>
    <row r="1668">
      <c r="A1668" s="2">
        <f>IFERROR(__xludf.DUMMYFUNCTION("""COMPUTED_VALUE"""),45046.74253844908)</f>
        <v>45046.74254</v>
      </c>
      <c r="B1668" s="1" t="str">
        <f>IFERROR(__xludf.DUMMYFUNCTION("""COMPUTED_VALUE"""),"India")</f>
        <v>India</v>
      </c>
      <c r="C1668" s="1">
        <f>IFERROR(__xludf.DUMMYFUNCTION("""COMPUTED_VALUE"""),110025.0)</f>
        <v>110025</v>
      </c>
      <c r="D1668" s="1" t="str">
        <f>IFERROR(__xludf.DUMMYFUNCTION("""COMPUTED_VALUE"""),"Male")</f>
        <v>Male</v>
      </c>
      <c r="E1668" s="1" t="str">
        <f>IFERROR(__xludf.DUMMYFUNCTION("""COMPUTED_VALUE"""),"Social Media like LinkedIn")</f>
        <v>Social Media like LinkedIn</v>
      </c>
      <c r="F1668" s="1" t="str">
        <f>IFERROR(__xludf.DUMMYFUNCTION("""COMPUTED_VALUE"""),"Yes, I will earn and do that")</f>
        <v>Yes, I will earn and do that</v>
      </c>
      <c r="G1668" s="1" t="str">
        <f>IFERROR(__xludf.DUMMYFUNCTION("""COMPUTED_VALUE"""),"Will work for 3 years or more")</f>
        <v>Will work for 3 years or more</v>
      </c>
      <c r="H1668" s="1" t="str">
        <f>IFERROR(__xludf.DUMMYFUNCTION("""COMPUTED_VALUE"""),"Yes")</f>
        <v>Yes</v>
      </c>
      <c r="I1668" s="1" t="str">
        <f>IFERROR(__xludf.DUMMYFUNCTION("""COMPUTED_VALUE"""),"Will work for them")</f>
        <v>Will work for them</v>
      </c>
      <c r="J1668" s="1">
        <f>IFERROR(__xludf.DUMMYFUNCTION("""COMPUTED_VALUE"""),3.0)</f>
        <v>3</v>
      </c>
      <c r="K1668" s="1" t="str">
        <f>IFERROR(__xludf.DUMMYFUNCTION("""COMPUTED_VALUE"""),"Every Day Office Environment")</f>
        <v>Every Day Office Environment</v>
      </c>
      <c r="L16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668" s="1" t="str">
        <f>IFERROR(__xludf.DUMMYFUNCTION("""COMPUTED_VALUE"""),"Teaching in any of the institutes/colleges/online or offline, Business Operations in any organization, Build and develop a Team, An Artificial Intelligence Specialist / Talking to Robots")</f>
        <v>Teaching in any of the institutes/colleges/online or offline, Business Operations in any organization, Build and develop a Team, An Artificial Intelligence Specialist / Talking to Robots</v>
      </c>
      <c r="O1668" s="1" t="str">
        <f>IFERROR(__xludf.DUMMYFUNCTION("""COMPUTED_VALUE"""),"Manager who explains what is expected, sets a goal and helps achieve it")</f>
        <v>Manager who explains what is expected, sets a goal and helps achieve it</v>
      </c>
      <c r="P1668" s="1" t="str">
        <f>IFERROR(__xludf.DUMMYFUNCTION("""COMPUTED_VALUE"""),"Work with 2 to 3 people in my team, Work with 5 to 6 people in my team")</f>
        <v>Work with 2 to 3 people in my team, Work with 5 to 6 people in my team</v>
      </c>
      <c r="Q1668" s="1" t="str">
        <f>IFERROR(__xludf.DUMMYFUNCTION("""COMPUTED_VALUE"""),"Yes, I Understand this is gonna happen everywhere")</f>
        <v>Yes, I Understand this is gonna happen everywhere</v>
      </c>
      <c r="R1668" s="1" t="str">
        <f>IFERROR(__xludf.DUMMYFUNCTION("""COMPUTED_VALUE"""),"This will be hard to do, but if it is the right company I would try")</f>
        <v>This will be hard to do, but if it is the right company I would try</v>
      </c>
      <c r="S1668" s="1"/>
    </row>
    <row r="1669">
      <c r="A1669" s="2">
        <f>IFERROR(__xludf.DUMMYFUNCTION("""COMPUTED_VALUE"""),45046.754666493056)</f>
        <v>45046.75467</v>
      </c>
      <c r="B1669" s="1" t="str">
        <f>IFERROR(__xludf.DUMMYFUNCTION("""COMPUTED_VALUE"""),"India")</f>
        <v>India</v>
      </c>
      <c r="C1669" s="1">
        <f>IFERROR(__xludf.DUMMYFUNCTION("""COMPUTED_VALUE"""),201301.0)</f>
        <v>201301</v>
      </c>
      <c r="D1669" s="1" t="str">
        <f>IFERROR(__xludf.DUMMYFUNCTION("""COMPUTED_VALUE"""),"Male")</f>
        <v>Male</v>
      </c>
      <c r="E1669" s="1" t="str">
        <f>IFERROR(__xludf.DUMMYFUNCTION("""COMPUTED_VALUE"""),"Influencers who had successful careers")</f>
        <v>Influencers who had successful careers</v>
      </c>
      <c r="F1669" s="1" t="str">
        <f>IFERROR(__xludf.DUMMYFUNCTION("""COMPUTED_VALUE"""),"No I would not be pursuing Higher Education outside of India")</f>
        <v>No I would not be pursuing Higher Education outside of India</v>
      </c>
      <c r="G1669" s="1" t="str">
        <f>IFERROR(__xludf.DUMMYFUNCTION("""COMPUTED_VALUE"""),"No way")</f>
        <v>No way</v>
      </c>
      <c r="H1669" s="1" t="str">
        <f>IFERROR(__xludf.DUMMYFUNCTION("""COMPUTED_VALUE"""),"Yes")</f>
        <v>Yes</v>
      </c>
      <c r="I1669" s="1" t="str">
        <f>IFERROR(__xludf.DUMMYFUNCTION("""COMPUTED_VALUE"""),"Will NOT work for them")</f>
        <v>Will NOT work for them</v>
      </c>
      <c r="J1669" s="1">
        <f>IFERROR(__xludf.DUMMYFUNCTION("""COMPUTED_VALUE"""),10.0)</f>
        <v>10</v>
      </c>
      <c r="K1669" s="1" t="str">
        <f>IFERROR(__xludf.DUMMYFUNCTION("""COMPUTED_VALUE"""),"Every Day Office Environment")</f>
        <v>Every Day Office Environment</v>
      </c>
      <c r="L1669" s="1" t="str">
        <f>IFERROR(__xludf.DUMMYFUNCTION("""COMPUTED_VALUE"""),"Employer who appreciates learning and enables that environment")</f>
        <v>Employer who appreciates learning and enables that environment</v>
      </c>
      <c r="M166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669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1669" s="1" t="str">
        <f>IFERROR(__xludf.DUMMYFUNCTION("""COMPUTED_VALUE"""),"Manager who clearly describes what she/he needs")</f>
        <v>Manager who clearly describes what she/he needs</v>
      </c>
      <c r="P1669" s="1" t="str">
        <f>IFERROR(__xludf.DUMMYFUNCTION("""COMPUTED_VALUE"""),"Work with more than 10 people in my team")</f>
        <v>Work with more than 10 people in my team</v>
      </c>
      <c r="Q1669" s="1" t="str">
        <f>IFERROR(__xludf.DUMMYFUNCTION("""COMPUTED_VALUE"""),"No")</f>
        <v>No</v>
      </c>
      <c r="R1669" s="1" t="str">
        <f>IFERROR(__xludf.DUMMYFUNCTION("""COMPUTED_VALUE"""),"No way")</f>
        <v>No way</v>
      </c>
      <c r="S1669" s="1"/>
    </row>
    <row r="1670">
      <c r="A1670" s="2">
        <f>IFERROR(__xludf.DUMMYFUNCTION("""COMPUTED_VALUE"""),45046.7640990625)</f>
        <v>45046.7641</v>
      </c>
      <c r="B1670" s="1" t="str">
        <f>IFERROR(__xludf.DUMMYFUNCTION("""COMPUTED_VALUE"""),"India")</f>
        <v>India</v>
      </c>
      <c r="C1670" s="1">
        <f>IFERROR(__xludf.DUMMYFUNCTION("""COMPUTED_VALUE"""),501301.0)</f>
        <v>501301</v>
      </c>
      <c r="D1670" s="1" t="str">
        <f>IFERROR(__xludf.DUMMYFUNCTION("""COMPUTED_VALUE"""),"Male")</f>
        <v>Male</v>
      </c>
      <c r="E1670" s="1" t="str">
        <f>IFERROR(__xludf.DUMMYFUNCTION("""COMPUTED_VALUE"""),"People who have changed the world for better")</f>
        <v>People who have changed the world for better</v>
      </c>
      <c r="F1670" s="1" t="str">
        <f>IFERROR(__xludf.DUMMYFUNCTION("""COMPUTED_VALUE"""),"No I would not be pursuing Higher Education outside of India")</f>
        <v>No I would not be pursuing Higher Education outside of India</v>
      </c>
      <c r="G1670" s="1" t="str">
        <f>IFERROR(__xludf.DUMMYFUNCTION("""COMPUTED_VALUE"""),"This will be hard to do, but if it is the right company I would try")</f>
        <v>This will be hard to do, but if it is the right company I would try</v>
      </c>
      <c r="H1670" s="1" t="str">
        <f>IFERROR(__xludf.DUMMYFUNCTION("""COMPUTED_VALUE"""),"No")</f>
        <v>No</v>
      </c>
      <c r="I1670" s="1" t="str">
        <f>IFERROR(__xludf.DUMMYFUNCTION("""COMPUTED_VALUE"""),"Will NOT work for them")</f>
        <v>Will NOT work for them</v>
      </c>
      <c r="J1670" s="1">
        <f>IFERROR(__xludf.DUMMYFUNCTION("""COMPUTED_VALUE"""),2.0)</f>
        <v>2</v>
      </c>
      <c r="K1670" s="1" t="str">
        <f>IFERROR(__xludf.DUMMYFUNCTION("""COMPUTED_VALUE"""),"Every Day Office Environment")</f>
        <v>Every Day Office Environment</v>
      </c>
      <c r="L16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70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1670" s="1" t="str">
        <f>IFERROR(__xludf.DUMMYFUNCTION("""COMPUTED_VALUE"""),"Manager who clearly describes what she/he needs")</f>
        <v>Manager who clearly describes what she/he needs</v>
      </c>
      <c r="P1670" s="1" t="str">
        <f>IFERROR(__xludf.DUMMYFUNCTION("""COMPUTED_VALUE"""),"Work with 2 to 3 people in my team")</f>
        <v>Work with 2 to 3 people in my team</v>
      </c>
      <c r="Q1670" s="1" t="str">
        <f>IFERROR(__xludf.DUMMYFUNCTION("""COMPUTED_VALUE"""),"Yes, I Understand this is gonna happen everywhere")</f>
        <v>Yes, I Understand this is gonna happen everywhere</v>
      </c>
      <c r="R1670" s="1" t="str">
        <f>IFERROR(__xludf.DUMMYFUNCTION("""COMPUTED_VALUE"""),"This will be hard to do, but if it is the right company I would try")</f>
        <v>This will be hard to do, but if it is the right company I would try</v>
      </c>
      <c r="S1670" s="1"/>
    </row>
    <row r="1671">
      <c r="A1671" s="2">
        <f>IFERROR(__xludf.DUMMYFUNCTION("""COMPUTED_VALUE"""),45046.80249662037)</f>
        <v>45046.8025</v>
      </c>
      <c r="B1671" s="1" t="str">
        <f>IFERROR(__xludf.DUMMYFUNCTION("""COMPUTED_VALUE"""),"Canada")</f>
        <v>Canada</v>
      </c>
      <c r="C1671" s="1" t="str">
        <f>IFERROR(__xludf.DUMMYFUNCTION("""COMPUTED_VALUE"""),"N9b2l3")</f>
        <v>N9b2l3</v>
      </c>
      <c r="D1671" s="1" t="str">
        <f>IFERROR(__xludf.DUMMYFUNCTION("""COMPUTED_VALUE"""),"Male")</f>
        <v>Male</v>
      </c>
      <c r="E1671" s="1" t="str">
        <f>IFERROR(__xludf.DUMMYFUNCTION("""COMPUTED_VALUE"""),"My Parents")</f>
        <v>My Parents</v>
      </c>
      <c r="F1671" s="1" t="str">
        <f>IFERROR(__xludf.DUMMYFUNCTION("""COMPUTED_VALUE"""),"Yes, I will earn and do that")</f>
        <v>Yes, I will earn and do that</v>
      </c>
      <c r="G1671" s="1" t="str">
        <f>IFERROR(__xludf.DUMMYFUNCTION("""COMPUTED_VALUE"""),"Will work for 3 years or more")</f>
        <v>Will work for 3 years or more</v>
      </c>
      <c r="H1671" s="1" t="str">
        <f>IFERROR(__xludf.DUMMYFUNCTION("""COMPUTED_VALUE"""),"No")</f>
        <v>No</v>
      </c>
      <c r="I1671" s="1" t="str">
        <f>IFERROR(__xludf.DUMMYFUNCTION("""COMPUTED_VALUE"""),"Will NOT work for them")</f>
        <v>Will NOT work for them</v>
      </c>
      <c r="J1671" s="1">
        <f>IFERROR(__xludf.DUMMYFUNCTION("""COMPUTED_VALUE"""),5.0)</f>
        <v>5</v>
      </c>
      <c r="K1671" s="1" t="str">
        <f>IFERROR(__xludf.DUMMYFUNCTION("""COMPUTED_VALUE"""),"Fully Remote with Options to travel as and when needed")</f>
        <v>Fully Remote with Options to travel as and when needed</v>
      </c>
      <c r="L16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71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671" s="1" t="str">
        <f>IFERROR(__xludf.DUMMYFUNCTION("""COMPUTED_VALUE"""),"Manager who sets goal and helps me achieve it")</f>
        <v>Manager who sets goal and helps me achieve it</v>
      </c>
      <c r="P1671" s="1" t="str">
        <f>IFERROR(__xludf.DUMMYFUNCTION("""COMPUTED_VALUE"""),"Work with 2 to 3 people in my team")</f>
        <v>Work with 2 to 3 people in my team</v>
      </c>
      <c r="Q1671" s="1" t="str">
        <f>IFERROR(__xludf.DUMMYFUNCTION("""COMPUTED_VALUE"""),"Yes, I Understand this is gonna happen everywhere")</f>
        <v>Yes, I Understand this is gonna happen everywhere</v>
      </c>
      <c r="R1671" s="1" t="str">
        <f>IFERROR(__xludf.DUMMYFUNCTION("""COMPUTED_VALUE"""),"This will be hard to do, but if it is the right company I would try")</f>
        <v>This will be hard to do, but if it is the right company I would try</v>
      </c>
      <c r="S1671" s="1"/>
    </row>
    <row r="1672">
      <c r="A1672" s="2">
        <f>IFERROR(__xludf.DUMMYFUNCTION("""COMPUTED_VALUE"""),45046.827427337965)</f>
        <v>45046.82743</v>
      </c>
      <c r="B1672" s="1" t="str">
        <f>IFERROR(__xludf.DUMMYFUNCTION("""COMPUTED_VALUE"""),"India")</f>
        <v>India</v>
      </c>
      <c r="C1672" s="1">
        <f>IFERROR(__xludf.DUMMYFUNCTION("""COMPUTED_VALUE"""),201010.0)</f>
        <v>201010</v>
      </c>
      <c r="D1672" s="1" t="str">
        <f>IFERROR(__xludf.DUMMYFUNCTION("""COMPUTED_VALUE"""),"Female")</f>
        <v>Female</v>
      </c>
      <c r="E1672" s="1" t="str">
        <f>IFERROR(__xludf.DUMMYFUNCTION("""COMPUTED_VALUE"""),"My Parents")</f>
        <v>My Parents</v>
      </c>
      <c r="F1672" s="1" t="str">
        <f>IFERROR(__xludf.DUMMYFUNCTION("""COMPUTED_VALUE"""),"No, But if someone could bare the cost I will")</f>
        <v>No, But if someone could bare the cost I will</v>
      </c>
      <c r="G1672" s="1" t="str">
        <f>IFERROR(__xludf.DUMMYFUNCTION("""COMPUTED_VALUE"""),"This will be hard to do, but if it is the right company I would try")</f>
        <v>This will be hard to do, but if it is the right company I would try</v>
      </c>
      <c r="H1672" s="1" t="str">
        <f>IFERROR(__xludf.DUMMYFUNCTION("""COMPUTED_VALUE"""),"No")</f>
        <v>No</v>
      </c>
      <c r="I1672" s="1" t="str">
        <f>IFERROR(__xludf.DUMMYFUNCTION("""COMPUTED_VALUE"""),"Will NOT work for them")</f>
        <v>Will NOT work for them</v>
      </c>
      <c r="J1672" s="1">
        <f>IFERROR(__xludf.DUMMYFUNCTION("""COMPUTED_VALUE"""),7.0)</f>
        <v>7</v>
      </c>
      <c r="K1672" s="1" t="str">
        <f>IFERROR(__xludf.DUMMYFUNCTION("""COMPUTED_VALUE"""),"Hybrid Working Environment with more than 15 days a month at office")</f>
        <v>Hybrid Working Environment with more than 15 days a month at office</v>
      </c>
      <c r="L1672" s="1" t="str">
        <f>IFERROR(__xludf.DUMMYFUNCTION("""COMPUTED_VALUE"""),"Employer who rewards learning and enables that environment")</f>
        <v>Employer who rewards learning and enables that environment</v>
      </c>
      <c r="M167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72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1672" s="1" t="str">
        <f>IFERROR(__xludf.DUMMYFUNCTION("""COMPUTED_VALUE"""),"Manager who explains what is expected, sets a goal and helps achieve it")</f>
        <v>Manager who explains what is expected, sets a goal and helps achieve it</v>
      </c>
      <c r="P167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672" s="1" t="str">
        <f>IFERROR(__xludf.DUMMYFUNCTION("""COMPUTED_VALUE"""),"No")</f>
        <v>No</v>
      </c>
      <c r="R1672" s="1" t="str">
        <f>IFERROR(__xludf.DUMMYFUNCTION("""COMPUTED_VALUE"""),"No way")</f>
        <v>No way</v>
      </c>
      <c r="S1672" s="1"/>
    </row>
    <row r="1673">
      <c r="A1673" s="2">
        <f>IFERROR(__xludf.DUMMYFUNCTION("""COMPUTED_VALUE"""),45046.86118952546)</f>
        <v>45046.86119</v>
      </c>
      <c r="B1673" s="1" t="str">
        <f>IFERROR(__xludf.DUMMYFUNCTION("""COMPUTED_VALUE"""),"India")</f>
        <v>India</v>
      </c>
      <c r="C1673" s="1">
        <f>IFERROR(__xludf.DUMMYFUNCTION("""COMPUTED_VALUE"""),231001.0)</f>
        <v>231001</v>
      </c>
      <c r="D1673" s="1" t="str">
        <f>IFERROR(__xludf.DUMMYFUNCTION("""COMPUTED_VALUE"""),"Male")</f>
        <v>Male</v>
      </c>
      <c r="E1673" s="1" t="str">
        <f>IFERROR(__xludf.DUMMYFUNCTION("""COMPUTED_VALUE"""),"People from my circle, but not family members")</f>
        <v>People from my circle, but not family members</v>
      </c>
      <c r="F1673" s="1" t="str">
        <f>IFERROR(__xludf.DUMMYFUNCTION("""COMPUTED_VALUE"""),"No, But if someone could bare the cost I will")</f>
        <v>No, But if someone could bare the cost I will</v>
      </c>
      <c r="G1673" s="1" t="str">
        <f>IFERROR(__xludf.DUMMYFUNCTION("""COMPUTED_VALUE"""),"No way")</f>
        <v>No way</v>
      </c>
      <c r="H1673" s="1" t="str">
        <f>IFERROR(__xludf.DUMMYFUNCTION("""COMPUTED_VALUE"""),"No")</f>
        <v>No</v>
      </c>
      <c r="I1673" s="1" t="str">
        <f>IFERROR(__xludf.DUMMYFUNCTION("""COMPUTED_VALUE"""),"Will work for them")</f>
        <v>Will work for them</v>
      </c>
      <c r="J1673" s="1">
        <f>IFERROR(__xludf.DUMMYFUNCTION("""COMPUTED_VALUE"""),7.0)</f>
        <v>7</v>
      </c>
      <c r="K1673" s="1" t="str">
        <f>IFERROR(__xludf.DUMMYFUNCTION("""COMPUTED_VALUE"""),"Hybrid Working Environment with less than 3 days a month at office")</f>
        <v>Hybrid Working Environment with less than 3 days a month at office</v>
      </c>
      <c r="L1673" s="1" t="str">
        <f>IFERROR(__xludf.DUMMYFUNCTION("""COMPUTED_VALUE"""),"Employer who appreciates learning and enables that environment")</f>
        <v>Employer who appreciates learning and enables that environment</v>
      </c>
      <c r="M167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73" s="1" t="str">
        <f>IFERROR(__xludf.DUMMYFUNCTION("""COMPUTED_VALUE"""),"Business Operations in any organization, Manage and drive End-to-End Projects or Products, Look deeply into Data and generate insights, Work in a BPO setup for some well known client")</f>
        <v>Business Operations in any organization, Manage and drive End-to-End Projects or Products, Look deeply into Data and generate insights, Work in a BPO setup for some well known client</v>
      </c>
      <c r="O1673" s="1" t="str">
        <f>IFERROR(__xludf.DUMMYFUNCTION("""COMPUTED_VALUE"""),"Manager who explains what is expected, sets a goal and helps achieve it")</f>
        <v>Manager who explains what is expected, sets a goal and helps achieve it</v>
      </c>
      <c r="P1673" s="1" t="str">
        <f>IFERROR(__xludf.DUMMYFUNCTION("""COMPUTED_VALUE"""),"Work with 5 to 6 people in my team")</f>
        <v>Work with 5 to 6 people in my team</v>
      </c>
      <c r="Q1673" s="1" t="str">
        <f>IFERROR(__xludf.DUMMYFUNCTION("""COMPUTED_VALUE"""),"I have NO other choice")</f>
        <v>I have NO other choice</v>
      </c>
      <c r="R1673" s="1" t="str">
        <f>IFERROR(__xludf.DUMMYFUNCTION("""COMPUTED_VALUE"""),"Will work for 7 years or more")</f>
        <v>Will work for 7 years or more</v>
      </c>
      <c r="S1673" s="1"/>
    </row>
    <row r="1674">
      <c r="A1674" s="2">
        <f>IFERROR(__xludf.DUMMYFUNCTION("""COMPUTED_VALUE"""),45046.86418744213)</f>
        <v>45046.86419</v>
      </c>
      <c r="B1674" s="1" t="str">
        <f>IFERROR(__xludf.DUMMYFUNCTION("""COMPUTED_VALUE"""),"India")</f>
        <v>India</v>
      </c>
      <c r="C1674" s="1">
        <f>IFERROR(__xludf.DUMMYFUNCTION("""COMPUTED_VALUE"""),605001.0)</f>
        <v>605001</v>
      </c>
      <c r="D1674" s="1" t="str">
        <f>IFERROR(__xludf.DUMMYFUNCTION("""COMPUTED_VALUE"""),"Male")</f>
        <v>Male</v>
      </c>
      <c r="E1674" s="1" t="str">
        <f>IFERROR(__xludf.DUMMYFUNCTION("""COMPUTED_VALUE"""),"My Parents")</f>
        <v>My Parents</v>
      </c>
      <c r="F1674" s="1" t="str">
        <f>IFERROR(__xludf.DUMMYFUNCTION("""COMPUTED_VALUE"""),"Yes, I will earn and do that")</f>
        <v>Yes, I will earn and do that</v>
      </c>
      <c r="G1674" s="1" t="str">
        <f>IFERROR(__xludf.DUMMYFUNCTION("""COMPUTED_VALUE"""),"This will be hard to do, but if it is the right company I would try")</f>
        <v>This will be hard to do, but if it is the right company I would try</v>
      </c>
      <c r="H1674" s="1" t="str">
        <f>IFERROR(__xludf.DUMMYFUNCTION("""COMPUTED_VALUE"""),"No")</f>
        <v>No</v>
      </c>
      <c r="I1674" s="1" t="str">
        <f>IFERROR(__xludf.DUMMYFUNCTION("""COMPUTED_VALUE"""),"Will NOT work for them")</f>
        <v>Will NOT work for them</v>
      </c>
      <c r="J1674" s="1">
        <f>IFERROR(__xludf.DUMMYFUNCTION("""COMPUTED_VALUE"""),1.0)</f>
        <v>1</v>
      </c>
      <c r="K1674" s="1" t="str">
        <f>IFERROR(__xludf.DUMMYFUNCTION("""COMPUTED_VALUE"""),"Fully Remote with Options to travel as and when needed")</f>
        <v>Fully Remote with Options to travel as and when needed</v>
      </c>
      <c r="L1674" s="1" t="str">
        <f>IFERROR(__xludf.DUMMYFUNCTION("""COMPUTED_VALUE"""),"Employer who appreciates learning and enables that environment")</f>
        <v>Employer who appreciates learning and enables that environment</v>
      </c>
      <c r="M167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74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674" s="1" t="str">
        <f>IFERROR(__xludf.DUMMYFUNCTION("""COMPUTED_VALUE"""),"Manager who explains what is expected, sets a goal and helps achieve it")</f>
        <v>Manager who explains what is expected, sets a goal and helps achieve it</v>
      </c>
      <c r="P1674" s="1" t="str">
        <f>IFERROR(__xludf.DUMMYFUNCTION("""COMPUTED_VALUE"""),"Work with 2 to 3 people in my team")</f>
        <v>Work with 2 to 3 people in my team</v>
      </c>
      <c r="Q1674" s="1" t="str">
        <f>IFERROR(__xludf.DUMMYFUNCTION("""COMPUTED_VALUE"""),"Yes, I Understand this is gonna happen everywhere")</f>
        <v>Yes, I Understand this is gonna happen everywhere</v>
      </c>
      <c r="R1674" s="1" t="str">
        <f>IFERROR(__xludf.DUMMYFUNCTION("""COMPUTED_VALUE"""),"No way")</f>
        <v>No way</v>
      </c>
      <c r="S1674" s="1"/>
    </row>
    <row r="1675">
      <c r="A1675" s="2">
        <f>IFERROR(__xludf.DUMMYFUNCTION("""COMPUTED_VALUE"""),45046.87631025463)</f>
        <v>45046.87631</v>
      </c>
      <c r="B1675" s="1" t="str">
        <f>IFERROR(__xludf.DUMMYFUNCTION("""COMPUTED_VALUE"""),"India")</f>
        <v>India</v>
      </c>
      <c r="C1675" s="1">
        <f>IFERROR(__xludf.DUMMYFUNCTION("""COMPUTED_VALUE"""),250002.0)</f>
        <v>250002</v>
      </c>
      <c r="D1675" s="1" t="str">
        <f>IFERROR(__xludf.DUMMYFUNCTION("""COMPUTED_VALUE"""),"Female")</f>
        <v>Female</v>
      </c>
      <c r="E1675" s="1" t="str">
        <f>IFERROR(__xludf.DUMMYFUNCTION("""COMPUTED_VALUE"""),"My Parents")</f>
        <v>My Parents</v>
      </c>
      <c r="F1675" s="1" t="str">
        <f>IFERROR(__xludf.DUMMYFUNCTION("""COMPUTED_VALUE"""),"No I would not be pursuing Higher Education outside of India")</f>
        <v>No I would not be pursuing Higher Education outside of India</v>
      </c>
      <c r="G1675" s="1" t="str">
        <f>IFERROR(__xludf.DUMMYFUNCTION("""COMPUTED_VALUE"""),"Will work for 3 years or more")</f>
        <v>Will work for 3 years or more</v>
      </c>
      <c r="H1675" s="1" t="str">
        <f>IFERROR(__xludf.DUMMYFUNCTION("""COMPUTED_VALUE"""),"No")</f>
        <v>No</v>
      </c>
      <c r="I1675" s="1" t="str">
        <f>IFERROR(__xludf.DUMMYFUNCTION("""COMPUTED_VALUE"""),"Will NOT work for them")</f>
        <v>Will NOT work for them</v>
      </c>
      <c r="J1675" s="1">
        <f>IFERROR(__xludf.DUMMYFUNCTION("""COMPUTED_VALUE"""),8.0)</f>
        <v>8</v>
      </c>
      <c r="K1675" s="1" t="str">
        <f>IFERROR(__xludf.DUMMYFUNCTION("""COMPUTED_VALUE"""),"Hybrid Working Environment with more than 15 days a month at office")</f>
        <v>Hybrid Working Environment with more than 15 days a month at office</v>
      </c>
      <c r="L16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75" s="1" t="str">
        <f>IFERROR(__xludf.DUMMYFUNCTION("""COMPUTED_VALUE"""),"Business Operations in any organization, Look deeply into Data and generate insights, Work in a BPO setup for some well known client, An Artificial Intelligence Specialist / Talking to Robots")</f>
        <v>Business Operations in any organization, Look deeply into Data and generate insights, Work in a BPO setup for some well known client, An Artificial Intelligence Specialist / Talking to Robots</v>
      </c>
      <c r="O1675" s="1" t="str">
        <f>IFERROR(__xludf.DUMMYFUNCTION("""COMPUTED_VALUE"""),"Manager who explains what is expected, sets a goal and helps achieve it")</f>
        <v>Manager who explains what is expected, sets a goal and helps achieve it</v>
      </c>
      <c r="P167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675" s="1" t="str">
        <f>IFERROR(__xludf.DUMMYFUNCTION("""COMPUTED_VALUE"""),"Yes, I Understand this is gonna happen everywhere")</f>
        <v>Yes, I Understand this is gonna happen everywhere</v>
      </c>
      <c r="R1675" s="1" t="str">
        <f>IFERROR(__xludf.DUMMYFUNCTION("""COMPUTED_VALUE"""),"This will be hard to do, but if it is the right company I would try")</f>
        <v>This will be hard to do, but if it is the right company I would try</v>
      </c>
      <c r="S1675" s="1"/>
    </row>
    <row r="1676">
      <c r="A1676" s="2">
        <f>IFERROR(__xludf.DUMMYFUNCTION("""COMPUTED_VALUE"""),45046.88497539352)</f>
        <v>45046.88498</v>
      </c>
      <c r="B1676" s="1" t="str">
        <f>IFERROR(__xludf.DUMMYFUNCTION("""COMPUTED_VALUE"""),"India")</f>
        <v>India</v>
      </c>
      <c r="C1676" s="1">
        <f>IFERROR(__xludf.DUMMYFUNCTION("""COMPUTED_VALUE"""),500094.0)</f>
        <v>500094</v>
      </c>
      <c r="D1676" s="1" t="str">
        <f>IFERROR(__xludf.DUMMYFUNCTION("""COMPUTED_VALUE"""),"Female")</f>
        <v>Female</v>
      </c>
      <c r="E1676" s="1" t="str">
        <f>IFERROR(__xludf.DUMMYFUNCTION("""COMPUTED_VALUE"""),"My Parents")</f>
        <v>My Parents</v>
      </c>
      <c r="F1676" s="1" t="str">
        <f>IFERROR(__xludf.DUMMYFUNCTION("""COMPUTED_VALUE"""),"No I would not be pursuing Higher Education outside of India")</f>
        <v>No I would not be pursuing Higher Education outside of India</v>
      </c>
      <c r="G1676" s="1" t="str">
        <f>IFERROR(__xludf.DUMMYFUNCTION("""COMPUTED_VALUE"""),"Will work for 3 years or more")</f>
        <v>Will work for 3 years or more</v>
      </c>
      <c r="H1676" s="1" t="str">
        <f>IFERROR(__xludf.DUMMYFUNCTION("""COMPUTED_VALUE"""),"No")</f>
        <v>No</v>
      </c>
      <c r="I1676" s="1" t="str">
        <f>IFERROR(__xludf.DUMMYFUNCTION("""COMPUTED_VALUE"""),"Will NOT work for them")</f>
        <v>Will NOT work for them</v>
      </c>
      <c r="J1676" s="1">
        <f>IFERROR(__xludf.DUMMYFUNCTION("""COMPUTED_VALUE"""),2.0)</f>
        <v>2</v>
      </c>
      <c r="K1676" s="1" t="str">
        <f>IFERROR(__xludf.DUMMYFUNCTION("""COMPUTED_VALUE"""),"Every Day Office Environment")</f>
        <v>Every Day Office Environment</v>
      </c>
      <c r="L1676" s="1" t="str">
        <f>IFERROR(__xludf.DUMMYFUNCTION("""COMPUTED_VALUE"""),"Employer who appreciates learning and enables that environment")</f>
        <v>Employer who appreciates learning and enables that environment</v>
      </c>
      <c r="M16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76" s="1" t="str">
        <f>IFERROR(__xludf.DUMMYFUNCTION("""COMPUTED_VALUE"""),"Design and Creative strategy in any company, Teaching in any of the institutes/colleges/online or offline, Work as a freelancer and do my thing my way, An Artificial Intelligence Specialist / Talking to Robots")</f>
        <v>Design and Creative strategy in any company, Teaching in any of the institutes/colleges/online or offline, Work as a freelancer and do my thing my way, An Artificial Intelligence Specialist / Talking to Robots</v>
      </c>
      <c r="O1676" s="1" t="str">
        <f>IFERROR(__xludf.DUMMYFUNCTION("""COMPUTED_VALUE"""),"Manager who sets goal and helps me achieve it")</f>
        <v>Manager who sets goal and helps me achieve it</v>
      </c>
      <c r="P1676" s="1" t="str">
        <f>IFERROR(__xludf.DUMMYFUNCTION("""COMPUTED_VALUE"""),"Work with 5 to 6 people in my team")</f>
        <v>Work with 5 to 6 people in my team</v>
      </c>
      <c r="Q1676" s="1" t="str">
        <f>IFERROR(__xludf.DUMMYFUNCTION("""COMPUTED_VALUE"""),"No")</f>
        <v>No</v>
      </c>
      <c r="R1676" s="1" t="str">
        <f>IFERROR(__xludf.DUMMYFUNCTION("""COMPUTED_VALUE"""),"This will be hard to do, but if it is the right company I would try")</f>
        <v>This will be hard to do, but if it is the right company I would try</v>
      </c>
      <c r="S1676" s="1"/>
    </row>
    <row r="1677">
      <c r="A1677" s="2">
        <f>IFERROR(__xludf.DUMMYFUNCTION("""COMPUTED_VALUE"""),45046.897911064814)</f>
        <v>45046.89791</v>
      </c>
      <c r="B1677" s="1" t="str">
        <f>IFERROR(__xludf.DUMMYFUNCTION("""COMPUTED_VALUE"""),"India")</f>
        <v>India</v>
      </c>
      <c r="C1677" s="1">
        <f>IFERROR(__xludf.DUMMYFUNCTION("""COMPUTED_VALUE"""),501510.0)</f>
        <v>501510</v>
      </c>
      <c r="D1677" s="1" t="str">
        <f>IFERROR(__xludf.DUMMYFUNCTION("""COMPUTED_VALUE"""),"Male")</f>
        <v>Male</v>
      </c>
      <c r="E1677" s="1" t="str">
        <f>IFERROR(__xludf.DUMMYFUNCTION("""COMPUTED_VALUE"""),"My Parents")</f>
        <v>My Parents</v>
      </c>
      <c r="F1677" s="1" t="str">
        <f>IFERROR(__xludf.DUMMYFUNCTION("""COMPUTED_VALUE"""),"No, But if someone could bare the cost I will")</f>
        <v>No, But if someone could bare the cost I will</v>
      </c>
      <c r="G1677" s="1" t="str">
        <f>IFERROR(__xludf.DUMMYFUNCTION("""COMPUTED_VALUE"""),"Will work for 3 years or more")</f>
        <v>Will work for 3 years or more</v>
      </c>
      <c r="H1677" s="1" t="str">
        <f>IFERROR(__xludf.DUMMYFUNCTION("""COMPUTED_VALUE"""),"No")</f>
        <v>No</v>
      </c>
      <c r="I1677" s="1" t="str">
        <f>IFERROR(__xludf.DUMMYFUNCTION("""COMPUTED_VALUE"""),"Will NOT work for them")</f>
        <v>Will NOT work for them</v>
      </c>
      <c r="J1677" s="1">
        <f>IFERROR(__xludf.DUMMYFUNCTION("""COMPUTED_VALUE"""),6.0)</f>
        <v>6</v>
      </c>
      <c r="K1677" s="1" t="str">
        <f>IFERROR(__xludf.DUMMYFUNCTION("""COMPUTED_VALUE"""),"Hybrid Working Environment with less than 3 days a month at office")</f>
        <v>Hybrid Working Environment with less than 3 days a month at office</v>
      </c>
      <c r="L16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77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1677" s="1" t="str">
        <f>IFERROR(__xludf.DUMMYFUNCTION("""COMPUTED_VALUE"""),"Manager who explains what is expected, sets a goal and helps achieve it")</f>
        <v>Manager who explains what is expected, sets a goal and helps achieve it</v>
      </c>
      <c r="P167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677" s="1" t="str">
        <f>IFERROR(__xludf.DUMMYFUNCTION("""COMPUTED_VALUE"""),"Yes, I Understand this is gonna happen everywhere")</f>
        <v>Yes, I Understand this is gonna happen everywhere</v>
      </c>
      <c r="R1677" s="1" t="str">
        <f>IFERROR(__xludf.DUMMYFUNCTION("""COMPUTED_VALUE"""),"Will work for 7 years or more")</f>
        <v>Will work for 7 years or more</v>
      </c>
      <c r="S1677" s="1"/>
    </row>
    <row r="1678">
      <c r="A1678" s="2">
        <f>IFERROR(__xludf.DUMMYFUNCTION("""COMPUTED_VALUE"""),45046.90693680556)</f>
        <v>45046.90694</v>
      </c>
      <c r="B1678" s="1" t="str">
        <f>IFERROR(__xludf.DUMMYFUNCTION("""COMPUTED_VALUE"""),"India")</f>
        <v>India</v>
      </c>
      <c r="C1678" s="1">
        <f>IFERROR(__xludf.DUMMYFUNCTION("""COMPUTED_VALUE"""),110072.0)</f>
        <v>110072</v>
      </c>
      <c r="D1678" s="1" t="str">
        <f>IFERROR(__xludf.DUMMYFUNCTION("""COMPUTED_VALUE"""),"Male")</f>
        <v>Male</v>
      </c>
      <c r="E1678" s="1" t="str">
        <f>IFERROR(__xludf.DUMMYFUNCTION("""COMPUTED_VALUE"""),"People from my circle, but not family members")</f>
        <v>People from my circle, but not family members</v>
      </c>
      <c r="F1678" s="1" t="str">
        <f>IFERROR(__xludf.DUMMYFUNCTION("""COMPUTED_VALUE"""),"No, But if someone could bare the cost I will")</f>
        <v>No, But if someone could bare the cost I will</v>
      </c>
      <c r="G1678" s="1" t="str">
        <f>IFERROR(__xludf.DUMMYFUNCTION("""COMPUTED_VALUE"""),"This will be hard to do, but if it is the right company I would try")</f>
        <v>This will be hard to do, but if it is the right company I would try</v>
      </c>
      <c r="H1678" s="1" t="str">
        <f>IFERROR(__xludf.DUMMYFUNCTION("""COMPUTED_VALUE"""),"Yes")</f>
        <v>Yes</v>
      </c>
      <c r="I1678" s="1" t="str">
        <f>IFERROR(__xludf.DUMMYFUNCTION("""COMPUTED_VALUE"""),"Will work for them")</f>
        <v>Will work for them</v>
      </c>
      <c r="J1678" s="1">
        <f>IFERROR(__xludf.DUMMYFUNCTION("""COMPUTED_VALUE"""),8.0)</f>
        <v>8</v>
      </c>
      <c r="K1678" s="1" t="str">
        <f>IFERROR(__xludf.DUMMYFUNCTION("""COMPUTED_VALUE"""),"Hybrid Working Environment with more than 15 days a month at office")</f>
        <v>Hybrid Working Environment with more than 15 days a month at office</v>
      </c>
      <c r="L1678" s="1" t="str">
        <f>IFERROR(__xludf.DUMMYFUNCTION("""COMPUTED_VALUE"""),"Employer who appreciates learning and enables that environment")</f>
        <v>Employer who appreciates learning and enables that environment</v>
      </c>
      <c r="M167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7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678" s="1" t="str">
        <f>IFERROR(__xludf.DUMMYFUNCTION("""COMPUTED_VALUE"""),"Manager who clearly describes what she/he needs")</f>
        <v>Manager who clearly describes what she/he needs</v>
      </c>
      <c r="P167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78" s="1" t="str">
        <f>IFERROR(__xludf.DUMMYFUNCTION("""COMPUTED_VALUE"""),"Yes, I Understand this is gonna happen everywhere")</f>
        <v>Yes, I Understand this is gonna happen everywhere</v>
      </c>
      <c r="R1678" s="1" t="str">
        <f>IFERROR(__xludf.DUMMYFUNCTION("""COMPUTED_VALUE"""),"This will be hard to do, but if it is the right company I would try")</f>
        <v>This will be hard to do, but if it is the right company I would try</v>
      </c>
      <c r="S1678" s="1"/>
    </row>
    <row r="1679">
      <c r="A1679" s="2">
        <f>IFERROR(__xludf.DUMMYFUNCTION("""COMPUTED_VALUE"""),45046.912101423615)</f>
        <v>45046.9121</v>
      </c>
      <c r="B1679" s="1" t="str">
        <f>IFERROR(__xludf.DUMMYFUNCTION("""COMPUTED_VALUE"""),"India")</f>
        <v>India</v>
      </c>
      <c r="C1679" s="1">
        <f>IFERROR(__xludf.DUMMYFUNCTION("""COMPUTED_VALUE"""),482001.0)</f>
        <v>482001</v>
      </c>
      <c r="D1679" s="1" t="str">
        <f>IFERROR(__xludf.DUMMYFUNCTION("""COMPUTED_VALUE"""),"Male")</f>
        <v>Male</v>
      </c>
      <c r="E1679" s="1" t="str">
        <f>IFERROR(__xludf.DUMMYFUNCTION("""COMPUTED_VALUE"""),"Social Media like LinkedIn")</f>
        <v>Social Media like LinkedIn</v>
      </c>
      <c r="F1679" s="1" t="str">
        <f>IFERROR(__xludf.DUMMYFUNCTION("""COMPUTED_VALUE"""),"Yes, I will earn and do that")</f>
        <v>Yes, I will earn and do that</v>
      </c>
      <c r="G1679" s="1" t="str">
        <f>IFERROR(__xludf.DUMMYFUNCTION("""COMPUTED_VALUE"""),"Will work for 3 years or more")</f>
        <v>Will work for 3 years or more</v>
      </c>
      <c r="H1679" s="1" t="str">
        <f>IFERROR(__xludf.DUMMYFUNCTION("""COMPUTED_VALUE"""),"No")</f>
        <v>No</v>
      </c>
      <c r="I1679" s="1" t="str">
        <f>IFERROR(__xludf.DUMMYFUNCTION("""COMPUTED_VALUE"""),"Will work for them")</f>
        <v>Will work for them</v>
      </c>
      <c r="J1679" s="1">
        <f>IFERROR(__xludf.DUMMYFUNCTION("""COMPUTED_VALUE"""),3.0)</f>
        <v>3</v>
      </c>
      <c r="K1679" s="1" t="str">
        <f>IFERROR(__xludf.DUMMYFUNCTION("""COMPUTED_VALUE"""),"Hybrid Working Environment with more than 15 days a month at office")</f>
        <v>Hybrid Working Environment with more than 15 days a month at office</v>
      </c>
      <c r="L1679" s="1" t="str">
        <f>IFERROR(__xludf.DUMMYFUNCTION("""COMPUTED_VALUE"""),"Employer who appreciates learning and enables that environment")</f>
        <v>Employer who appreciates learning and enables that environment</v>
      </c>
      <c r="M16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79" s="1" t="str">
        <f>IFERROR(__xludf.DUMMYFUNCTION("""COMPUTED_VALUE"""),"Teaching in any of the institutes/colleges/online or offline, Manage and drive End-to-End Projects or Products, Look deeply into Data and generate insights, Manufacturing / Oil and Gas/ Construction / Hard Physical Work related")</f>
        <v>Teaching in any of the institutes/colleges/online or offline, Manage and drive End-to-End Projects or Products, Look deeply into Data and generate insights, Manufacturing / Oil and Gas/ Construction / Hard Physical Work related</v>
      </c>
      <c r="O1679" s="1" t="str">
        <f>IFERROR(__xludf.DUMMYFUNCTION("""COMPUTED_VALUE"""),"Manager who sets goal and helps me achieve it")</f>
        <v>Manager who sets goal and helps me achieve it</v>
      </c>
      <c r="P1679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679" s="1" t="str">
        <f>IFERROR(__xludf.DUMMYFUNCTION("""COMPUTED_VALUE"""),"Yes")</f>
        <v>Yes</v>
      </c>
      <c r="R1679" s="1" t="str">
        <f>IFERROR(__xludf.DUMMYFUNCTION("""COMPUTED_VALUE"""),"This will be hard to do, but if it is the right company I would try")</f>
        <v>This will be hard to do, but if it is the right company I would try</v>
      </c>
      <c r="S1679" s="1"/>
    </row>
    <row r="1680">
      <c r="A1680" s="2">
        <f>IFERROR(__xludf.DUMMYFUNCTION("""COMPUTED_VALUE"""),45046.919848136575)</f>
        <v>45046.91985</v>
      </c>
      <c r="B1680" s="1" t="str">
        <f>IFERROR(__xludf.DUMMYFUNCTION("""COMPUTED_VALUE"""),"United States of America")</f>
        <v>United States of America</v>
      </c>
      <c r="C1680" s="1" t="str">
        <f>IFERROR(__xludf.DUMMYFUNCTION("""COMPUTED_VALUE"""),"06511")</f>
        <v>06511</v>
      </c>
      <c r="D1680" s="1" t="str">
        <f>IFERROR(__xludf.DUMMYFUNCTION("""COMPUTED_VALUE"""),"Male")</f>
        <v>Male</v>
      </c>
      <c r="E1680" s="1" t="str">
        <f>IFERROR(__xludf.DUMMYFUNCTION("""COMPUTED_VALUE"""),"People who have changed the world for better")</f>
        <v>People who have changed the world for better</v>
      </c>
      <c r="F1680" s="1" t="str">
        <f>IFERROR(__xludf.DUMMYFUNCTION("""COMPUTED_VALUE"""),"No, But if someone could bare the cost I will")</f>
        <v>No, But if someone could bare the cost I will</v>
      </c>
      <c r="G1680" s="1" t="str">
        <f>IFERROR(__xludf.DUMMYFUNCTION("""COMPUTED_VALUE"""),"Will work for 3 years or more")</f>
        <v>Will work for 3 years or more</v>
      </c>
      <c r="H1680" s="1" t="str">
        <f>IFERROR(__xludf.DUMMYFUNCTION("""COMPUTED_VALUE"""),"No")</f>
        <v>No</v>
      </c>
      <c r="I1680" s="1" t="str">
        <f>IFERROR(__xludf.DUMMYFUNCTION("""COMPUTED_VALUE"""),"Will NOT work for them")</f>
        <v>Will NOT work for them</v>
      </c>
      <c r="J1680" s="1">
        <f>IFERROR(__xludf.DUMMYFUNCTION("""COMPUTED_VALUE"""),10.0)</f>
        <v>10</v>
      </c>
      <c r="K1680" s="1" t="str">
        <f>IFERROR(__xludf.DUMMYFUNCTION("""COMPUTED_VALUE"""),"Every Day Office Environment")</f>
        <v>Every Day Office Environment</v>
      </c>
      <c r="L1680" s="1" t="str">
        <f>IFERROR(__xludf.DUMMYFUNCTION("""COMPUTED_VALUE"""),"Employer who rewards learning and enables that environment")</f>
        <v>Employer who rewards learning and enables that environment</v>
      </c>
      <c r="M168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80" s="1" t="str">
        <f>IFERROR(__xludf.DUMMYFUNCTION("""COMPUTED_VALUE"""),"Design and Creative strategy in any company, Business Operations in any organization, Look deeply into Data and generate insights, Manufacturing / Oil and Gas/ Construction / Hard Physical Work related")</f>
        <v>Design and Creative strategy in any company, Business Operations in any organization, Look deeply into Data and generate insights, Manufacturing / Oil and Gas/ Construction / Hard Physical Work related</v>
      </c>
      <c r="O1680" s="1" t="str">
        <f>IFERROR(__xludf.DUMMYFUNCTION("""COMPUTED_VALUE"""),"Manager who explains what is expected, sets a goal and helps achieve it")</f>
        <v>Manager who explains what is expected, sets a goal and helps achieve it</v>
      </c>
      <c r="P1680" s="1" t="str">
        <f>IFERROR(__xludf.DUMMYFUNCTION("""COMPUTED_VALUE"""),"Work with 5 to 6 people in my team")</f>
        <v>Work with 5 to 6 people in my team</v>
      </c>
      <c r="Q1680" s="1" t="str">
        <f>IFERROR(__xludf.DUMMYFUNCTION("""COMPUTED_VALUE"""),"Yes, I Understand this is gonna happen everywhere")</f>
        <v>Yes, I Understand this is gonna happen everywhere</v>
      </c>
      <c r="R1680" s="1" t="str">
        <f>IFERROR(__xludf.DUMMYFUNCTION("""COMPUTED_VALUE"""),"No way")</f>
        <v>No way</v>
      </c>
      <c r="S1680" s="1"/>
    </row>
    <row r="1681">
      <c r="A1681" s="2">
        <f>IFERROR(__xludf.DUMMYFUNCTION("""COMPUTED_VALUE"""),45046.93173520833)</f>
        <v>45046.93174</v>
      </c>
      <c r="B1681" s="1" t="str">
        <f>IFERROR(__xludf.DUMMYFUNCTION("""COMPUTED_VALUE"""),"India")</f>
        <v>India</v>
      </c>
      <c r="C1681" s="1">
        <f>IFERROR(__xludf.DUMMYFUNCTION("""COMPUTED_VALUE"""),500094.0)</f>
        <v>500094</v>
      </c>
      <c r="D1681" s="1" t="str">
        <f>IFERROR(__xludf.DUMMYFUNCTION("""COMPUTED_VALUE"""),"Male")</f>
        <v>Male</v>
      </c>
      <c r="E1681" s="1" t="str">
        <f>IFERROR(__xludf.DUMMYFUNCTION("""COMPUTED_VALUE"""),"My Parents")</f>
        <v>My Parents</v>
      </c>
      <c r="F1681" s="1" t="str">
        <f>IFERROR(__xludf.DUMMYFUNCTION("""COMPUTED_VALUE"""),"No, But if someone could bare the cost I will")</f>
        <v>No, But if someone could bare the cost I will</v>
      </c>
      <c r="G1681" s="1" t="str">
        <f>IFERROR(__xludf.DUMMYFUNCTION("""COMPUTED_VALUE"""),"Will work for 3 years or more")</f>
        <v>Will work for 3 years or more</v>
      </c>
      <c r="H1681" s="1" t="str">
        <f>IFERROR(__xludf.DUMMYFUNCTION("""COMPUTED_VALUE"""),"Yes")</f>
        <v>Yes</v>
      </c>
      <c r="I1681" s="1" t="str">
        <f>IFERROR(__xludf.DUMMYFUNCTION("""COMPUTED_VALUE"""),"Will work for them")</f>
        <v>Will work for them</v>
      </c>
      <c r="J1681" s="1">
        <f>IFERROR(__xludf.DUMMYFUNCTION("""COMPUTED_VALUE"""),5.0)</f>
        <v>5</v>
      </c>
      <c r="K1681" s="1" t="str">
        <f>IFERROR(__xludf.DUMMYFUNCTION("""COMPUTED_VALUE"""),"Every Day Office Environment")</f>
        <v>Every Day Office Environment</v>
      </c>
      <c r="L1681" s="1" t="str">
        <f>IFERROR(__xludf.DUMMYFUNCTION("""COMPUTED_VALUE"""),"Employer who appreciates learning and enables that environment")</f>
        <v>Employer who appreciates learning and enables that environment</v>
      </c>
      <c r="M16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81" s="1" t="str">
        <f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1681" s="1" t="str">
        <f>IFERROR(__xludf.DUMMYFUNCTION("""COMPUTED_VALUE"""),"Manager who explains what is expected, sets a goal and helps achieve it")</f>
        <v>Manager who explains what is expected, sets a goal and helps achieve it</v>
      </c>
      <c r="P1681" s="1" t="str">
        <f>IFERROR(__xludf.DUMMYFUNCTION("""COMPUTED_VALUE"""),"Work with 5 to 6 people in my team")</f>
        <v>Work with 5 to 6 people in my team</v>
      </c>
      <c r="Q1681" s="1" t="str">
        <f>IFERROR(__xludf.DUMMYFUNCTION("""COMPUTED_VALUE"""),"No")</f>
        <v>No</v>
      </c>
      <c r="R1681" s="1" t="str">
        <f>IFERROR(__xludf.DUMMYFUNCTION("""COMPUTED_VALUE"""),"This will be hard to do, but if it is the right company I would try")</f>
        <v>This will be hard to do, but if it is the right company I would try</v>
      </c>
      <c r="S1681" s="1"/>
    </row>
    <row r="1682">
      <c r="A1682" s="2">
        <f>IFERROR(__xludf.DUMMYFUNCTION("""COMPUTED_VALUE"""),45046.952984351854)</f>
        <v>45046.95298</v>
      </c>
      <c r="B1682" s="1" t="str">
        <f>IFERROR(__xludf.DUMMYFUNCTION("""COMPUTED_VALUE"""),"India")</f>
        <v>India</v>
      </c>
      <c r="C1682" s="1">
        <f>IFERROR(__xludf.DUMMYFUNCTION("""COMPUTED_VALUE"""),454001.0)</f>
        <v>454001</v>
      </c>
      <c r="D1682" s="1" t="str">
        <f>IFERROR(__xludf.DUMMYFUNCTION("""COMPUTED_VALUE"""),"Male")</f>
        <v>Male</v>
      </c>
      <c r="E1682" s="1" t="str">
        <f>IFERROR(__xludf.DUMMYFUNCTION("""COMPUTED_VALUE"""),"My Parents")</f>
        <v>My Parents</v>
      </c>
      <c r="F1682" s="1" t="str">
        <f>IFERROR(__xludf.DUMMYFUNCTION("""COMPUTED_VALUE"""),"No, But if someone could bare the cost I will")</f>
        <v>No, But if someone could bare the cost I will</v>
      </c>
      <c r="G1682" s="1" t="str">
        <f>IFERROR(__xludf.DUMMYFUNCTION("""COMPUTED_VALUE"""),"Will work for 3 years or more")</f>
        <v>Will work for 3 years or more</v>
      </c>
      <c r="H1682" s="1" t="str">
        <f>IFERROR(__xludf.DUMMYFUNCTION("""COMPUTED_VALUE"""),"No")</f>
        <v>No</v>
      </c>
      <c r="I1682" s="1" t="str">
        <f>IFERROR(__xludf.DUMMYFUNCTION("""COMPUTED_VALUE"""),"Will NOT work for them")</f>
        <v>Will NOT work for them</v>
      </c>
      <c r="J1682" s="1">
        <f>IFERROR(__xludf.DUMMYFUNCTION("""COMPUTED_VALUE"""),7.0)</f>
        <v>7</v>
      </c>
      <c r="K1682" s="1" t="str">
        <f>IFERROR(__xludf.DUMMYFUNCTION("""COMPUTED_VALUE"""),"Hybrid Working Environment with more than 15 days a month at office")</f>
        <v>Hybrid Working Environment with more than 15 days a month at office</v>
      </c>
      <c r="L16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82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682" s="1" t="str">
        <f>IFERROR(__xludf.DUMMYFUNCTION("""COMPUTED_VALUE"""),"Manager who explains what is expected, sets a goal and helps achieve it")</f>
        <v>Manager who explains what is expected, sets a goal and helps achieve it</v>
      </c>
      <c r="P1682" s="1" t="str">
        <f>IFERROR(__xludf.DUMMYFUNCTION("""COMPUTED_VALUE"""),"Work with 5 to 6 people in my team")</f>
        <v>Work with 5 to 6 people in my team</v>
      </c>
      <c r="Q1682" s="1" t="str">
        <f>IFERROR(__xludf.DUMMYFUNCTION("""COMPUTED_VALUE"""),"Yes, I Understand this is gonna happen everywhere")</f>
        <v>Yes, I Understand this is gonna happen everywhere</v>
      </c>
      <c r="R1682" s="1" t="str">
        <f>IFERROR(__xludf.DUMMYFUNCTION("""COMPUTED_VALUE"""),"No way")</f>
        <v>No way</v>
      </c>
      <c r="S1682" s="1"/>
    </row>
    <row r="1683">
      <c r="A1683" s="2">
        <f>IFERROR(__xludf.DUMMYFUNCTION("""COMPUTED_VALUE"""),45046.994398344905)</f>
        <v>45046.9944</v>
      </c>
      <c r="B1683" s="1" t="str">
        <f>IFERROR(__xludf.DUMMYFUNCTION("""COMPUTED_VALUE"""),"India")</f>
        <v>India</v>
      </c>
      <c r="C1683" s="1">
        <f>IFERROR(__xludf.DUMMYFUNCTION("""COMPUTED_VALUE"""),607001.0)</f>
        <v>607001</v>
      </c>
      <c r="D1683" s="1" t="str">
        <f>IFERROR(__xludf.DUMMYFUNCTION("""COMPUTED_VALUE"""),"Male")</f>
        <v>Male</v>
      </c>
      <c r="E1683" s="1" t="str">
        <f>IFERROR(__xludf.DUMMYFUNCTION("""COMPUTED_VALUE"""),"Influencers who had successful careers")</f>
        <v>Influencers who had successful careers</v>
      </c>
      <c r="F1683" s="1" t="str">
        <f>IFERROR(__xludf.DUMMYFUNCTION("""COMPUTED_VALUE"""),"Yes, I will earn and do that")</f>
        <v>Yes, I will earn and do that</v>
      </c>
      <c r="G1683" s="1" t="str">
        <f>IFERROR(__xludf.DUMMYFUNCTION("""COMPUTED_VALUE"""),"Will work for 3 years or more")</f>
        <v>Will work for 3 years or more</v>
      </c>
      <c r="H1683" s="1" t="str">
        <f>IFERROR(__xludf.DUMMYFUNCTION("""COMPUTED_VALUE"""),"No")</f>
        <v>No</v>
      </c>
      <c r="I1683" s="1" t="str">
        <f>IFERROR(__xludf.DUMMYFUNCTION("""COMPUTED_VALUE"""),"Will NOT work for them")</f>
        <v>Will NOT work for them</v>
      </c>
      <c r="J1683" s="1">
        <f>IFERROR(__xludf.DUMMYFUNCTION("""COMPUTED_VALUE"""),6.0)</f>
        <v>6</v>
      </c>
      <c r="K1683" s="1" t="str">
        <f>IFERROR(__xludf.DUMMYFUNCTION("""COMPUTED_VALUE"""),"Hybrid Working Environment with more than 15 days a month at office")</f>
        <v>Hybrid Working Environment with more than 15 days a month at office</v>
      </c>
      <c r="L1683" s="1" t="str">
        <f>IFERROR(__xludf.DUMMYFUNCTION("""COMPUTED_VALUE"""),"Employer who rewards learning and enables that environment")</f>
        <v>Employer who rewards learning and enables that environment</v>
      </c>
      <c r="M16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83" s="1" t="str">
        <f>IFERROR(__xludf.DUMMYFUNCTION("""COMPUTED_VALUE"""),"Design and Creative strategy in any company, Work as a freelancer and do my thing my way, Entrepreneur or Start Up, I Want to sell things/Sales")</f>
        <v>Design and Creative strategy in any company, Work as a freelancer and do my thing my way, Entrepreneur or Start Up, I Want to sell things/Sales</v>
      </c>
      <c r="O1683" s="1" t="str">
        <f>IFERROR(__xludf.DUMMYFUNCTION("""COMPUTED_VALUE"""),"Manager who explains what is expected, sets a goal and helps achieve it")</f>
        <v>Manager who explains what is expected, sets a goal and helps achieve it</v>
      </c>
      <c r="P1683" s="1" t="str">
        <f>IFERROR(__xludf.DUMMYFUNCTION("""COMPUTED_VALUE"""),"Work with 5 to 6 people in my team")</f>
        <v>Work with 5 to 6 people in my team</v>
      </c>
      <c r="Q1683" s="1" t="str">
        <f>IFERROR(__xludf.DUMMYFUNCTION("""COMPUTED_VALUE"""),"Yes, I Understand this is gonna happen everywhere")</f>
        <v>Yes, I Understand this is gonna happen everywhere</v>
      </c>
      <c r="R1683" s="1" t="str">
        <f>IFERROR(__xludf.DUMMYFUNCTION("""COMPUTED_VALUE"""),"This will be hard to do, but if it is the right company I would try")</f>
        <v>This will be hard to do, but if it is the right company I would try</v>
      </c>
      <c r="S1683" s="1"/>
    </row>
    <row r="1684">
      <c r="A1684" s="2">
        <f>IFERROR(__xludf.DUMMYFUNCTION("""COMPUTED_VALUE"""),45046.99739567129)</f>
        <v>45046.9974</v>
      </c>
      <c r="B1684" s="1" t="str">
        <f>IFERROR(__xludf.DUMMYFUNCTION("""COMPUTED_VALUE"""),"India")</f>
        <v>India</v>
      </c>
      <c r="C1684" s="1">
        <f>IFERROR(__xludf.DUMMYFUNCTION("""COMPUTED_VALUE"""),621211.0)</f>
        <v>621211</v>
      </c>
      <c r="D1684" s="1" t="str">
        <f>IFERROR(__xludf.DUMMYFUNCTION("""COMPUTED_VALUE"""),"Male")</f>
        <v>Male</v>
      </c>
      <c r="E1684" s="1" t="str">
        <f>IFERROR(__xludf.DUMMYFUNCTION("""COMPUTED_VALUE"""),"Influencers who had successful careers")</f>
        <v>Influencers who had successful careers</v>
      </c>
      <c r="F1684" s="1" t="str">
        <f>IFERROR(__xludf.DUMMYFUNCTION("""COMPUTED_VALUE"""),"Yes, I will earn and do that")</f>
        <v>Yes, I will earn and do that</v>
      </c>
      <c r="G1684" s="1" t="str">
        <f>IFERROR(__xludf.DUMMYFUNCTION("""COMPUTED_VALUE"""),"This will be hard to do, but if it is the right company I would try")</f>
        <v>This will be hard to do, but if it is the right company I would try</v>
      </c>
      <c r="H1684" s="1" t="str">
        <f>IFERROR(__xludf.DUMMYFUNCTION("""COMPUTED_VALUE"""),"Yes")</f>
        <v>Yes</v>
      </c>
      <c r="I1684" s="1" t="str">
        <f>IFERROR(__xludf.DUMMYFUNCTION("""COMPUTED_VALUE"""),"Will work for them")</f>
        <v>Will work for them</v>
      </c>
      <c r="J1684" s="1">
        <f>IFERROR(__xludf.DUMMYFUNCTION("""COMPUTED_VALUE"""),5.0)</f>
        <v>5</v>
      </c>
      <c r="K1684" s="1" t="str">
        <f>IFERROR(__xludf.DUMMYFUNCTION("""COMPUTED_VALUE"""),"Every Day Office Environment")</f>
        <v>Every Day Office Environment</v>
      </c>
      <c r="L1684" s="1" t="str">
        <f>IFERROR(__xludf.DUMMYFUNCTION("""COMPUTED_VALUE"""),"Employer who appreciates learning and enables that environment")</f>
        <v>Employer who appreciates learning and enables that environment</v>
      </c>
      <c r="M168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684" s="1" t="str">
        <f>IFERROR(__xludf.DUMMYFUNCTION("""COMPUTED_VALUE"""),"Design and Creative strategy in any company, Become a content Creator in some platform, Entrepreneur or Start Up, An Artificial Intelligence Specialist / Talking to Robots")</f>
        <v>Design and Creative strategy in any company, Become a content Creator in some platform, Entrepreneur or Start Up, An Artificial Intelligence Specialist / Talking to Robots</v>
      </c>
      <c r="O1684" s="1" t="str">
        <f>IFERROR(__xludf.DUMMYFUNCTION("""COMPUTED_VALUE"""),"Manager who sets targets and expects me to achieve it")</f>
        <v>Manager who sets targets and expects me to achieve it</v>
      </c>
      <c r="P1684" s="1" t="str">
        <f>IFERROR(__xludf.DUMMYFUNCTION("""COMPUTED_VALUE"""),"Work alone")</f>
        <v>Work alone</v>
      </c>
      <c r="Q1684" s="1" t="str">
        <f>IFERROR(__xludf.DUMMYFUNCTION("""COMPUTED_VALUE"""),"Yes, I Understand this is gonna happen everywhere")</f>
        <v>Yes, I Understand this is gonna happen everywhere</v>
      </c>
      <c r="R1684" s="1" t="str">
        <f>IFERROR(__xludf.DUMMYFUNCTION("""COMPUTED_VALUE"""),"This will be hard to do, but if it is the right company I would try")</f>
        <v>This will be hard to do, but if it is the right company I would try</v>
      </c>
      <c r="S1684" s="1"/>
    </row>
    <row r="1685">
      <c r="A1685" s="2">
        <f>IFERROR(__xludf.DUMMYFUNCTION("""COMPUTED_VALUE"""),45047.00241111111)</f>
        <v>45047.00241</v>
      </c>
      <c r="B1685" s="1" t="str">
        <f>IFERROR(__xludf.DUMMYFUNCTION("""COMPUTED_VALUE"""),"India")</f>
        <v>India</v>
      </c>
      <c r="C1685" s="1">
        <f>IFERROR(__xludf.DUMMYFUNCTION("""COMPUTED_VALUE"""),395006.0)</f>
        <v>395006</v>
      </c>
      <c r="D1685" s="1" t="str">
        <f>IFERROR(__xludf.DUMMYFUNCTION("""COMPUTED_VALUE"""),"Male")</f>
        <v>Male</v>
      </c>
      <c r="E1685" s="1" t="str">
        <f>IFERROR(__xludf.DUMMYFUNCTION("""COMPUTED_VALUE"""),"People who have changed the world for better")</f>
        <v>People who have changed the world for better</v>
      </c>
      <c r="F1685" s="1" t="str">
        <f>IFERROR(__xludf.DUMMYFUNCTION("""COMPUTED_VALUE"""),"No I would not be pursuing Higher Education outside of India")</f>
        <v>No I would not be pursuing Higher Education outside of India</v>
      </c>
      <c r="G1685" s="1" t="str">
        <f>IFERROR(__xludf.DUMMYFUNCTION("""COMPUTED_VALUE"""),"This will be hard to do, but if it is the right company I would try")</f>
        <v>This will be hard to do, but if it is the right company I would try</v>
      </c>
      <c r="H1685" s="1" t="str">
        <f>IFERROR(__xludf.DUMMYFUNCTION("""COMPUTED_VALUE"""),"No")</f>
        <v>No</v>
      </c>
      <c r="I1685" s="1" t="str">
        <f>IFERROR(__xludf.DUMMYFUNCTION("""COMPUTED_VALUE"""),"Will NOT work for them")</f>
        <v>Will NOT work for them</v>
      </c>
      <c r="J1685" s="1">
        <f>IFERROR(__xludf.DUMMYFUNCTION("""COMPUTED_VALUE"""),5.0)</f>
        <v>5</v>
      </c>
      <c r="K1685" s="1" t="str">
        <f>IFERROR(__xludf.DUMMYFUNCTION("""COMPUTED_VALUE"""),"Hybrid Working Environment with more than 15 days a month at office")</f>
        <v>Hybrid Working Environment with more than 15 days a month at office</v>
      </c>
      <c r="L1685" s="1" t="str">
        <f>IFERROR(__xludf.DUMMYFUNCTION("""COMPUTED_VALUE"""),"Employer who appreciates learning and enables that environment")</f>
        <v>Employer who appreciates learning and enables that environment</v>
      </c>
      <c r="M168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685" s="1" t="str">
        <f>IFERROR(__xludf.DUMMYFUNCTION("""COMPUTED_VALUE"""),"Business Operations in any organization, Design and Develop amazing software, Entrepreneur or Start Up, An Artificial Intelligence Specialist / Talking to Robots")</f>
        <v>Business Operations in any organization, Design and Develop amazing software, Entrepreneur or Start Up, An Artificial Intelligence Specialist / Talking to Robots</v>
      </c>
      <c r="O1685" s="1" t="str">
        <f>IFERROR(__xludf.DUMMYFUNCTION("""COMPUTED_VALUE"""),"Manager who clearly describes what she/he needs")</f>
        <v>Manager who clearly describes what she/he needs</v>
      </c>
      <c r="P1685" s="1" t="str">
        <f>IFERROR(__xludf.DUMMYFUNCTION("""COMPUTED_VALUE"""),"Work with 5 to 6 people in my team")</f>
        <v>Work with 5 to 6 people in my team</v>
      </c>
      <c r="Q1685" s="1" t="str">
        <f>IFERROR(__xludf.DUMMYFUNCTION("""COMPUTED_VALUE"""),"Yes, I Understand this is gonna happen everywhere")</f>
        <v>Yes, I Understand this is gonna happen everywhere</v>
      </c>
      <c r="R1685" s="1" t="str">
        <f>IFERROR(__xludf.DUMMYFUNCTION("""COMPUTED_VALUE"""),"This will be hard to do, but if it is the right company I would try")</f>
        <v>This will be hard to do, but if it is the right company I would try</v>
      </c>
      <c r="S1685" s="1"/>
    </row>
    <row r="1686">
      <c r="A1686" s="2">
        <f>IFERROR(__xludf.DUMMYFUNCTION("""COMPUTED_VALUE"""),45047.00573326389)</f>
        <v>45047.00573</v>
      </c>
      <c r="B1686" s="1" t="str">
        <f>IFERROR(__xludf.DUMMYFUNCTION("""COMPUTED_VALUE"""),"India")</f>
        <v>India</v>
      </c>
      <c r="C1686" s="1">
        <f>IFERROR(__xludf.DUMMYFUNCTION("""COMPUTED_VALUE"""),576213.0)</f>
        <v>576213</v>
      </c>
      <c r="D1686" s="1" t="str">
        <f>IFERROR(__xludf.DUMMYFUNCTION("""COMPUTED_VALUE"""),"Female")</f>
        <v>Female</v>
      </c>
      <c r="E1686" s="1" t="str">
        <f>IFERROR(__xludf.DUMMYFUNCTION("""COMPUTED_VALUE"""),"My Parents")</f>
        <v>My Parents</v>
      </c>
      <c r="F1686" s="1" t="str">
        <f>IFERROR(__xludf.DUMMYFUNCTION("""COMPUTED_VALUE"""),"Yes, I will earn and do that")</f>
        <v>Yes, I will earn and do that</v>
      </c>
      <c r="G1686" s="1" t="str">
        <f>IFERROR(__xludf.DUMMYFUNCTION("""COMPUTED_VALUE"""),"This will be hard to do, but if it is the right company I would try")</f>
        <v>This will be hard to do, but if it is the right company I would try</v>
      </c>
      <c r="H1686" s="1" t="str">
        <f>IFERROR(__xludf.DUMMYFUNCTION("""COMPUTED_VALUE"""),"Yes")</f>
        <v>Yes</v>
      </c>
      <c r="I1686" s="1" t="str">
        <f>IFERROR(__xludf.DUMMYFUNCTION("""COMPUTED_VALUE"""),"Will work for them")</f>
        <v>Will work for them</v>
      </c>
      <c r="J1686" s="1">
        <f>IFERROR(__xludf.DUMMYFUNCTION("""COMPUTED_VALUE"""),9.0)</f>
        <v>9</v>
      </c>
      <c r="K1686" s="1" t="str">
        <f>IFERROR(__xludf.DUMMYFUNCTION("""COMPUTED_VALUE"""),"Fully Remote with No option to visit offices")</f>
        <v>Fully Remote with No option to visit offices</v>
      </c>
      <c r="L16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86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686" s="1" t="str">
        <f>IFERROR(__xludf.DUMMYFUNCTION("""COMPUTED_VALUE"""),"Manager who explains what is expected, sets a goal and helps achieve it")</f>
        <v>Manager who explains what is expected, sets a goal and helps achieve it</v>
      </c>
      <c r="P1686" s="1" t="str">
        <f>IFERROR(__xludf.DUMMYFUNCTION("""COMPUTED_VALUE"""),"Work with 2 to 3 people in my team, Work with 5 to 6 people in my team")</f>
        <v>Work with 2 to 3 people in my team, Work with 5 to 6 people in my team</v>
      </c>
      <c r="Q1686" s="1" t="str">
        <f>IFERROR(__xludf.DUMMYFUNCTION("""COMPUTED_VALUE"""),"Yes, I Understand this is gonna happen everywhere")</f>
        <v>Yes, I Understand this is gonna happen everywhere</v>
      </c>
      <c r="R1686" s="1" t="str">
        <f>IFERROR(__xludf.DUMMYFUNCTION("""COMPUTED_VALUE"""),"No way")</f>
        <v>No way</v>
      </c>
      <c r="S1686" s="1"/>
    </row>
    <row r="1687">
      <c r="A1687" s="2">
        <f>IFERROR(__xludf.DUMMYFUNCTION("""COMPUTED_VALUE"""),45047.021413587965)</f>
        <v>45047.02141</v>
      </c>
      <c r="B1687" s="1" t="str">
        <f>IFERROR(__xludf.DUMMYFUNCTION("""COMPUTED_VALUE"""),"India")</f>
        <v>India</v>
      </c>
      <c r="C1687" s="1">
        <f>IFERROR(__xludf.DUMMYFUNCTION("""COMPUTED_VALUE"""),456010.0)</f>
        <v>456010</v>
      </c>
      <c r="D1687" s="1" t="str">
        <f>IFERROR(__xludf.DUMMYFUNCTION("""COMPUTED_VALUE"""),"Male")</f>
        <v>Male</v>
      </c>
      <c r="E1687" s="1" t="str">
        <f>IFERROR(__xludf.DUMMYFUNCTION("""COMPUTED_VALUE"""),"People who have changed the world for better")</f>
        <v>People who have changed the world for better</v>
      </c>
      <c r="F1687" s="1" t="str">
        <f>IFERROR(__xludf.DUMMYFUNCTION("""COMPUTED_VALUE"""),"No I would not be pursuing Higher Education outside of India")</f>
        <v>No I would not be pursuing Higher Education outside of India</v>
      </c>
      <c r="G1687" s="1" t="str">
        <f>IFERROR(__xludf.DUMMYFUNCTION("""COMPUTED_VALUE"""),"Will work for 3 years or more")</f>
        <v>Will work for 3 years or more</v>
      </c>
      <c r="H1687" s="1" t="str">
        <f>IFERROR(__xludf.DUMMYFUNCTION("""COMPUTED_VALUE"""),"No")</f>
        <v>No</v>
      </c>
      <c r="I1687" s="1" t="str">
        <f>IFERROR(__xludf.DUMMYFUNCTION("""COMPUTED_VALUE"""),"Will NOT work for them")</f>
        <v>Will NOT work for them</v>
      </c>
      <c r="J1687" s="1">
        <f>IFERROR(__xludf.DUMMYFUNCTION("""COMPUTED_VALUE"""),6.0)</f>
        <v>6</v>
      </c>
      <c r="K1687" s="1" t="str">
        <f>IFERROR(__xludf.DUMMYFUNCTION("""COMPUTED_VALUE"""),"Hybrid Working Environment with more than 15 days a month at office")</f>
        <v>Hybrid Working Environment with more than 15 days a month at office</v>
      </c>
      <c r="L1687" s="1" t="str">
        <f>IFERROR(__xludf.DUMMYFUNCTION("""COMPUTED_VALUE"""),"Employer who rewards learning and enables that environment")</f>
        <v>Employer who rewards learning and enables that environment</v>
      </c>
      <c r="M16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87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687" s="1" t="str">
        <f>IFERROR(__xludf.DUMMYFUNCTION("""COMPUTED_VALUE"""),"Manager who explains what is expected, sets a goal and helps achieve it")</f>
        <v>Manager who explains what is expected, sets a goal and helps achieve it</v>
      </c>
      <c r="P1687" s="1" t="str">
        <f>IFERROR(__xludf.DUMMYFUNCTION("""COMPUTED_VALUE"""),"Work with 5 to 6 people in my team")</f>
        <v>Work with 5 to 6 people in my team</v>
      </c>
      <c r="Q1687" s="1" t="str">
        <f>IFERROR(__xludf.DUMMYFUNCTION("""COMPUTED_VALUE"""),"Yes, I Understand this is gonna happen everywhere")</f>
        <v>Yes, I Understand this is gonna happen everywhere</v>
      </c>
      <c r="R1687" s="1" t="str">
        <f>IFERROR(__xludf.DUMMYFUNCTION("""COMPUTED_VALUE"""),"Will work for 7 years or more")</f>
        <v>Will work for 7 years or more</v>
      </c>
      <c r="S1687" s="1"/>
    </row>
    <row r="1688">
      <c r="A1688" s="2">
        <f>IFERROR(__xludf.DUMMYFUNCTION("""COMPUTED_VALUE"""),45047.04594715278)</f>
        <v>45047.04595</v>
      </c>
      <c r="B1688" s="1" t="str">
        <f>IFERROR(__xludf.DUMMYFUNCTION("""COMPUTED_VALUE"""),"India")</f>
        <v>India</v>
      </c>
      <c r="C1688" s="1">
        <f>IFERROR(__xludf.DUMMYFUNCTION("""COMPUTED_VALUE"""),500019.0)</f>
        <v>500019</v>
      </c>
      <c r="D1688" s="1" t="str">
        <f>IFERROR(__xludf.DUMMYFUNCTION("""COMPUTED_VALUE"""),"Male")</f>
        <v>Male</v>
      </c>
      <c r="E1688" s="1" t="str">
        <f>IFERROR(__xludf.DUMMYFUNCTION("""COMPUTED_VALUE"""),"My Parents")</f>
        <v>My Parents</v>
      </c>
      <c r="F1688" s="1" t="str">
        <f>IFERROR(__xludf.DUMMYFUNCTION("""COMPUTED_VALUE"""),"Yes, I will earn and do that")</f>
        <v>Yes, I will earn and do that</v>
      </c>
      <c r="G1688" s="1" t="str">
        <f>IFERROR(__xludf.DUMMYFUNCTION("""COMPUTED_VALUE"""),"This will be hard to do, but if it is the right company I would try")</f>
        <v>This will be hard to do, but if it is the right company I would try</v>
      </c>
      <c r="H1688" s="1" t="str">
        <f>IFERROR(__xludf.DUMMYFUNCTION("""COMPUTED_VALUE"""),"No")</f>
        <v>No</v>
      </c>
      <c r="I1688" s="1" t="str">
        <f>IFERROR(__xludf.DUMMYFUNCTION("""COMPUTED_VALUE"""),"Will NOT work for them")</f>
        <v>Will NOT work for them</v>
      </c>
      <c r="J1688" s="1">
        <f>IFERROR(__xludf.DUMMYFUNCTION("""COMPUTED_VALUE"""),1.0)</f>
        <v>1</v>
      </c>
      <c r="K1688" s="1" t="str">
        <f>IFERROR(__xludf.DUMMYFUNCTION("""COMPUTED_VALUE"""),"Hybrid Working Environment with more than 15 days a month at office")</f>
        <v>Hybrid Working Environment with more than 15 days a month at office</v>
      </c>
      <c r="L16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68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688" s="1" t="str">
        <f>IFERROR(__xludf.DUMMYFUNCTION("""COMPUTED_VALUE"""),"Manager who clearly describes what she/he needs")</f>
        <v>Manager who clearly describes what she/he needs</v>
      </c>
      <c r="P1688" s="1" t="str">
        <f>IFERROR(__xludf.DUMMYFUNCTION("""COMPUTED_VALUE"""),"Work with 2 to 3 people in my team")</f>
        <v>Work with 2 to 3 people in my team</v>
      </c>
      <c r="Q1688" s="1" t="str">
        <f>IFERROR(__xludf.DUMMYFUNCTION("""COMPUTED_VALUE"""),"Yes, I Understand this is gonna happen everywhere")</f>
        <v>Yes, I Understand this is gonna happen everywhere</v>
      </c>
      <c r="R1688" s="1" t="str">
        <f>IFERROR(__xludf.DUMMYFUNCTION("""COMPUTED_VALUE"""),"Will work for 7 years or more")</f>
        <v>Will work for 7 years or more</v>
      </c>
      <c r="S1688" s="1"/>
    </row>
    <row r="1689">
      <c r="A1689" s="2">
        <f>IFERROR(__xludf.DUMMYFUNCTION("""COMPUTED_VALUE"""),45047.07583695602)</f>
        <v>45047.07584</v>
      </c>
      <c r="B1689" s="1" t="str">
        <f>IFERROR(__xludf.DUMMYFUNCTION("""COMPUTED_VALUE"""),"India")</f>
        <v>India</v>
      </c>
      <c r="C1689" s="1">
        <f>IFERROR(__xludf.DUMMYFUNCTION("""COMPUTED_VALUE"""),452001.0)</f>
        <v>452001</v>
      </c>
      <c r="D1689" s="1" t="str">
        <f>IFERROR(__xludf.DUMMYFUNCTION("""COMPUTED_VALUE"""),"Male")</f>
        <v>Male</v>
      </c>
      <c r="E1689" s="1" t="str">
        <f>IFERROR(__xludf.DUMMYFUNCTION("""COMPUTED_VALUE"""),"Social Media like LinkedIn")</f>
        <v>Social Media like LinkedIn</v>
      </c>
      <c r="F1689" s="1" t="str">
        <f>IFERROR(__xludf.DUMMYFUNCTION("""COMPUTED_VALUE"""),"Yes, I will earn and do that")</f>
        <v>Yes, I will earn and do that</v>
      </c>
      <c r="G1689" s="1" t="str">
        <f>IFERROR(__xludf.DUMMYFUNCTION("""COMPUTED_VALUE"""),"Will work for 3 years or more")</f>
        <v>Will work for 3 years or more</v>
      </c>
      <c r="H1689" s="1" t="str">
        <f>IFERROR(__xludf.DUMMYFUNCTION("""COMPUTED_VALUE"""),"Yes")</f>
        <v>Yes</v>
      </c>
      <c r="I1689" s="1" t="str">
        <f>IFERROR(__xludf.DUMMYFUNCTION("""COMPUTED_VALUE"""),"Will NOT work for them")</f>
        <v>Will NOT work for them</v>
      </c>
      <c r="J1689" s="1">
        <f>IFERROR(__xludf.DUMMYFUNCTION("""COMPUTED_VALUE"""),10.0)</f>
        <v>10</v>
      </c>
      <c r="K1689" s="1" t="str">
        <f>IFERROR(__xludf.DUMMYFUNCTION("""COMPUTED_VALUE"""),"Hybrid Working Environment with more than 15 days a month at office")</f>
        <v>Hybrid Working Environment with more than 15 days a month at office</v>
      </c>
      <c r="L1689" s="1" t="str">
        <f>IFERROR(__xludf.DUMMYFUNCTION("""COMPUTED_VALUE"""),"Employer who appreciates learning and enables that environment")</f>
        <v>Employer who appreciates learning and enables that environment</v>
      </c>
      <c r="M168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89" s="1" t="str">
        <f>IFERROR(__xludf.DUMMYFUNCTION("""COMPUTED_VALUE"""),"Teaching in any of the institutes/colleges/online or offline, Build and develop a Team, Design and Develop amazing software, Entrepreneur or Start Up")</f>
        <v>Teaching in any of the institutes/colleges/online or offline, Build and develop a Team, Design and Develop amazing software, Entrepreneur or Start Up</v>
      </c>
      <c r="O1689" s="1" t="str">
        <f>IFERROR(__xludf.DUMMYFUNCTION("""COMPUTED_VALUE"""),"Manager who explains what is expected, sets a goal and helps achieve it")</f>
        <v>Manager who explains what is expected, sets a goal and helps achieve it</v>
      </c>
      <c r="P1689" s="1" t="str">
        <f>IFERROR(__xludf.DUMMYFUNCTION("""COMPUTED_VALUE"""),"Work with 2 to 3 people in my team")</f>
        <v>Work with 2 to 3 people in my team</v>
      </c>
      <c r="Q1689" s="1" t="str">
        <f>IFERROR(__xludf.DUMMYFUNCTION("""COMPUTED_VALUE"""),"Yes, I Understand this is gonna happen everywhere")</f>
        <v>Yes, I Understand this is gonna happen everywhere</v>
      </c>
      <c r="R1689" s="1" t="str">
        <f>IFERROR(__xludf.DUMMYFUNCTION("""COMPUTED_VALUE"""),"No way")</f>
        <v>No way</v>
      </c>
      <c r="S1689" s="1"/>
    </row>
    <row r="1690">
      <c r="A1690" s="2">
        <f>IFERROR(__xludf.DUMMYFUNCTION("""COMPUTED_VALUE"""),45047.07720630787)</f>
        <v>45047.07721</v>
      </c>
      <c r="B1690" s="1" t="str">
        <f>IFERROR(__xludf.DUMMYFUNCTION("""COMPUTED_VALUE"""),"India")</f>
        <v>India</v>
      </c>
      <c r="C1690" s="1">
        <f>IFERROR(__xludf.DUMMYFUNCTION("""COMPUTED_VALUE"""),452001.0)</f>
        <v>452001</v>
      </c>
      <c r="D1690" s="1" t="str">
        <f>IFERROR(__xludf.DUMMYFUNCTION("""COMPUTED_VALUE"""),"Female")</f>
        <v>Female</v>
      </c>
      <c r="E1690" s="1" t="str">
        <f>IFERROR(__xludf.DUMMYFUNCTION("""COMPUTED_VALUE"""),"My Parents")</f>
        <v>My Parents</v>
      </c>
      <c r="F1690" s="1" t="str">
        <f>IFERROR(__xludf.DUMMYFUNCTION("""COMPUTED_VALUE"""),"No, But if someone could bare the cost I will")</f>
        <v>No, But if someone could bare the cost I will</v>
      </c>
      <c r="G1690" s="1" t="str">
        <f>IFERROR(__xludf.DUMMYFUNCTION("""COMPUTED_VALUE"""),"This will be hard to do, but if it is the right company I would try")</f>
        <v>This will be hard to do, but if it is the right company I would try</v>
      </c>
      <c r="H1690" s="1" t="str">
        <f>IFERROR(__xludf.DUMMYFUNCTION("""COMPUTED_VALUE"""),"No")</f>
        <v>No</v>
      </c>
      <c r="I1690" s="1" t="str">
        <f>IFERROR(__xludf.DUMMYFUNCTION("""COMPUTED_VALUE"""),"Will NOT work for them")</f>
        <v>Will NOT work for them</v>
      </c>
      <c r="J1690" s="1">
        <f>IFERROR(__xludf.DUMMYFUNCTION("""COMPUTED_VALUE"""),3.0)</f>
        <v>3</v>
      </c>
      <c r="K1690" s="1" t="str">
        <f>IFERROR(__xludf.DUMMYFUNCTION("""COMPUTED_VALUE"""),"Fully Remote with Options to travel as and when needed")</f>
        <v>Fully Remote with Options to travel as and when needed</v>
      </c>
      <c r="L169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90" s="1" t="str">
        <f>IFERROR(__xludf.DUMMYFUNCTION("""COMPUTED_VALUE"""),"Design and Creative strategy in any company, Work as a freelancer and do my thing my way, Become a content Creator in some platform, An Artificial Intelligence Specialist / Talking to Robots")</f>
        <v>Design and Creative strategy in any company, Work as a freelancer and do my thing my way, Become a content Creator in some platform, An Artificial Intelligence Specialist / Talking to Robots</v>
      </c>
      <c r="O1690" s="1" t="str">
        <f>IFERROR(__xludf.DUMMYFUNCTION("""COMPUTED_VALUE"""),"Manager who sets goal and helps me achieve it")</f>
        <v>Manager who sets goal and helps me achieve it</v>
      </c>
      <c r="P1690" s="1" t="str">
        <f>IFERROR(__xludf.DUMMYFUNCTION("""COMPUTED_VALUE"""),"Work with 2 to 3 people in my team")</f>
        <v>Work with 2 to 3 people in my team</v>
      </c>
      <c r="Q1690" s="1" t="str">
        <f>IFERROR(__xludf.DUMMYFUNCTION("""COMPUTED_VALUE"""),"I have NO other choice")</f>
        <v>I have NO other choice</v>
      </c>
      <c r="R1690" s="1" t="str">
        <f>IFERROR(__xludf.DUMMYFUNCTION("""COMPUTED_VALUE"""),"This will be hard to do, but if it is the right company I would try")</f>
        <v>This will be hard to do, but if it is the right company I would try</v>
      </c>
      <c r="S1690" s="1"/>
    </row>
    <row r="1691">
      <c r="A1691" s="2">
        <f>IFERROR(__xludf.DUMMYFUNCTION("""COMPUTED_VALUE"""),45047.07927)</f>
        <v>45047.07927</v>
      </c>
      <c r="B1691" s="1" t="str">
        <f>IFERROR(__xludf.DUMMYFUNCTION("""COMPUTED_VALUE"""),"India")</f>
        <v>India</v>
      </c>
      <c r="C1691" s="1">
        <f>IFERROR(__xludf.DUMMYFUNCTION("""COMPUTED_VALUE"""),452010.0)</f>
        <v>452010</v>
      </c>
      <c r="D1691" s="1" t="str">
        <f>IFERROR(__xludf.DUMMYFUNCTION("""COMPUTED_VALUE"""),"Female")</f>
        <v>Female</v>
      </c>
      <c r="E1691" s="1" t="str">
        <f>IFERROR(__xludf.DUMMYFUNCTION("""COMPUTED_VALUE"""),"People who have changed the world for better")</f>
        <v>People who have changed the world for better</v>
      </c>
      <c r="F1691" s="1" t="str">
        <f>IFERROR(__xludf.DUMMYFUNCTION("""COMPUTED_VALUE"""),"No I would not be pursuing Higher Education outside of India")</f>
        <v>No I would not be pursuing Higher Education outside of India</v>
      </c>
      <c r="G1691" s="1" t="str">
        <f>IFERROR(__xludf.DUMMYFUNCTION("""COMPUTED_VALUE"""),"This will be hard to do, but if it is the right company I would try")</f>
        <v>This will be hard to do, but if it is the right company I would try</v>
      </c>
      <c r="H1691" s="1" t="str">
        <f>IFERROR(__xludf.DUMMYFUNCTION("""COMPUTED_VALUE"""),"Yes")</f>
        <v>Yes</v>
      </c>
      <c r="I1691" s="1" t="str">
        <f>IFERROR(__xludf.DUMMYFUNCTION("""COMPUTED_VALUE"""),"Will NOT work for them")</f>
        <v>Will NOT work for them</v>
      </c>
      <c r="J1691" s="1">
        <f>IFERROR(__xludf.DUMMYFUNCTION("""COMPUTED_VALUE"""),6.0)</f>
        <v>6</v>
      </c>
      <c r="K1691" s="1" t="str">
        <f>IFERROR(__xludf.DUMMYFUNCTION("""COMPUTED_VALUE"""),"Fully Remote with No option to visit offices")</f>
        <v>Fully Remote with No option to visit offices</v>
      </c>
      <c r="L16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91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1691" s="1" t="str">
        <f>IFERROR(__xludf.DUMMYFUNCTION("""COMPUTED_VALUE"""),"Manager who explains what is expected, sets a goal and helps achieve it")</f>
        <v>Manager who explains what is expected, sets a goal and helps achieve it</v>
      </c>
      <c r="P1691" s="1" t="str">
        <f>IFERROR(__xludf.DUMMYFUNCTION("""COMPUTED_VALUE"""),"Work with more than 10 people in my team")</f>
        <v>Work with more than 10 people in my team</v>
      </c>
      <c r="Q1691" s="1" t="str">
        <f>IFERROR(__xludf.DUMMYFUNCTION("""COMPUTED_VALUE"""),"No")</f>
        <v>No</v>
      </c>
      <c r="R1691" s="1" t="str">
        <f>IFERROR(__xludf.DUMMYFUNCTION("""COMPUTED_VALUE"""),"This will be hard to do, but if it is the right company I would try")</f>
        <v>This will be hard to do, but if it is the right company I would try</v>
      </c>
      <c r="S1691" s="1"/>
    </row>
    <row r="1692">
      <c r="A1692" s="2">
        <f>IFERROR(__xludf.DUMMYFUNCTION("""COMPUTED_VALUE"""),45047.30143101852)</f>
        <v>45047.30143</v>
      </c>
      <c r="B1692" s="1" t="str">
        <f>IFERROR(__xludf.DUMMYFUNCTION("""COMPUTED_VALUE"""),"India")</f>
        <v>India</v>
      </c>
      <c r="C1692" s="1">
        <f>IFERROR(__xludf.DUMMYFUNCTION("""COMPUTED_VALUE"""),201014.0)</f>
        <v>201014</v>
      </c>
      <c r="D1692" s="1" t="str">
        <f>IFERROR(__xludf.DUMMYFUNCTION("""COMPUTED_VALUE"""),"Female")</f>
        <v>Female</v>
      </c>
      <c r="E1692" s="1" t="str">
        <f>IFERROR(__xludf.DUMMYFUNCTION("""COMPUTED_VALUE"""),"Influencers who had successful careers")</f>
        <v>Influencers who had successful careers</v>
      </c>
      <c r="F1692" s="1" t="str">
        <f>IFERROR(__xludf.DUMMYFUNCTION("""COMPUTED_VALUE"""),"Yes, I will earn and do that")</f>
        <v>Yes, I will earn and do that</v>
      </c>
      <c r="G1692" s="1" t="str">
        <f>IFERROR(__xludf.DUMMYFUNCTION("""COMPUTED_VALUE"""),"This will be hard to do, but if it is the right company I would try")</f>
        <v>This will be hard to do, but if it is the right company I would try</v>
      </c>
      <c r="H1692" s="1" t="str">
        <f>IFERROR(__xludf.DUMMYFUNCTION("""COMPUTED_VALUE"""),"No")</f>
        <v>No</v>
      </c>
      <c r="I1692" s="1" t="str">
        <f>IFERROR(__xludf.DUMMYFUNCTION("""COMPUTED_VALUE"""),"Will NOT work for them")</f>
        <v>Will NOT work for them</v>
      </c>
      <c r="J1692" s="1">
        <f>IFERROR(__xludf.DUMMYFUNCTION("""COMPUTED_VALUE"""),3.0)</f>
        <v>3</v>
      </c>
      <c r="K1692" s="1" t="str">
        <f>IFERROR(__xludf.DUMMYFUNCTION("""COMPUTED_VALUE"""),"Hybrid Working Environment with more than 15 days a month at office")</f>
        <v>Hybrid Working Environment with more than 15 days a month at office</v>
      </c>
      <c r="L16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2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692" s="1" t="str">
        <f>IFERROR(__xludf.DUMMYFUNCTION("""COMPUTED_VALUE"""),"Design and Develop amazing software, Look deeply into Data and generate insights, Work in a BPO setup for some well known client, Work as a freelancer and do my thing my way")</f>
        <v>Design and Develop amazing software, Look deeply into Data and generate insights, Work in a BPO setup for some well known client, Work as a freelancer and do my thing my way</v>
      </c>
      <c r="O1692" s="1" t="str">
        <f>IFERROR(__xludf.DUMMYFUNCTION("""COMPUTED_VALUE"""),"Manager who explains what is expected, sets a goal and helps achieve it")</f>
        <v>Manager who explains what is expected, sets a goal and helps achieve it</v>
      </c>
      <c r="P1692" s="1" t="str">
        <f>IFERROR(__xludf.DUMMYFUNCTION("""COMPUTED_VALUE"""),"Work with 5 to 6 people in my team")</f>
        <v>Work with 5 to 6 people in my team</v>
      </c>
      <c r="Q1692" s="1" t="str">
        <f>IFERROR(__xludf.DUMMYFUNCTION("""COMPUTED_VALUE"""),"Yes, I Understand this is gonna happen everywhere")</f>
        <v>Yes, I Understand this is gonna happen everywhere</v>
      </c>
      <c r="R1692" s="1" t="str">
        <f>IFERROR(__xludf.DUMMYFUNCTION("""COMPUTED_VALUE"""),"This will be hard to do, but if it is the right company I would try")</f>
        <v>This will be hard to do, but if it is the right company I would try</v>
      </c>
      <c r="S1692" s="1"/>
    </row>
    <row r="1693">
      <c r="A1693" s="2">
        <f>IFERROR(__xludf.DUMMYFUNCTION("""COMPUTED_VALUE"""),45047.32430791667)</f>
        <v>45047.32431</v>
      </c>
      <c r="B1693" s="1" t="str">
        <f>IFERROR(__xludf.DUMMYFUNCTION("""COMPUTED_VALUE"""),"India")</f>
        <v>India</v>
      </c>
      <c r="C1693" s="1">
        <f>IFERROR(__xludf.DUMMYFUNCTION("""COMPUTED_VALUE"""),587102.0)</f>
        <v>587102</v>
      </c>
      <c r="D1693" s="1" t="str">
        <f>IFERROR(__xludf.DUMMYFUNCTION("""COMPUTED_VALUE"""),"Male")</f>
        <v>Male</v>
      </c>
      <c r="E1693" s="1" t="str">
        <f>IFERROR(__xludf.DUMMYFUNCTION("""COMPUTED_VALUE"""),"Social Media like LinkedIn")</f>
        <v>Social Media like LinkedIn</v>
      </c>
      <c r="F1693" s="1" t="str">
        <f>IFERROR(__xludf.DUMMYFUNCTION("""COMPUTED_VALUE"""),"No I would not be pursuing Higher Education outside of India")</f>
        <v>No I would not be pursuing Higher Education outside of India</v>
      </c>
      <c r="G1693" s="1" t="str">
        <f>IFERROR(__xludf.DUMMYFUNCTION("""COMPUTED_VALUE"""),"Will work for 3 years or more")</f>
        <v>Will work for 3 years or more</v>
      </c>
      <c r="H1693" s="1" t="str">
        <f>IFERROR(__xludf.DUMMYFUNCTION("""COMPUTED_VALUE"""),"No")</f>
        <v>No</v>
      </c>
      <c r="I1693" s="1" t="str">
        <f>IFERROR(__xludf.DUMMYFUNCTION("""COMPUTED_VALUE"""),"Will NOT work for them")</f>
        <v>Will NOT work for them</v>
      </c>
      <c r="J1693" s="1">
        <f>IFERROR(__xludf.DUMMYFUNCTION("""COMPUTED_VALUE"""),5.0)</f>
        <v>5</v>
      </c>
      <c r="K1693" s="1" t="str">
        <f>IFERROR(__xludf.DUMMYFUNCTION("""COMPUTED_VALUE"""),"Fully Remote with No option to visit offices")</f>
        <v>Fully Remote with No option to visit offices</v>
      </c>
      <c r="L16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693" s="1" t="str">
        <f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1693" s="1" t="str">
        <f>IFERROR(__xludf.DUMMYFUNCTION("""COMPUTED_VALUE"""),"Manager who sets goal and helps me achieve it")</f>
        <v>Manager who sets goal and helps me achieve it</v>
      </c>
      <c r="P1693" s="1" t="str">
        <f>IFERROR(__xludf.DUMMYFUNCTION("""COMPUTED_VALUE"""),"Work alone, Work with more than 10 people in my team")</f>
        <v>Work alone, Work with more than 10 people in my team</v>
      </c>
      <c r="Q1693" s="1" t="str">
        <f>IFERROR(__xludf.DUMMYFUNCTION("""COMPUTED_VALUE"""),"No")</f>
        <v>No</v>
      </c>
      <c r="R1693" s="1" t="str">
        <f>IFERROR(__xludf.DUMMYFUNCTION("""COMPUTED_VALUE"""),"No way")</f>
        <v>No way</v>
      </c>
      <c r="S1693" s="1"/>
    </row>
    <row r="1694">
      <c r="A1694" s="2">
        <f>IFERROR(__xludf.DUMMYFUNCTION("""COMPUTED_VALUE"""),45047.362734560185)</f>
        <v>45047.36273</v>
      </c>
      <c r="B1694" s="1" t="str">
        <f>IFERROR(__xludf.DUMMYFUNCTION("""COMPUTED_VALUE"""),"India")</f>
        <v>India</v>
      </c>
      <c r="C1694" s="1">
        <f>IFERROR(__xludf.DUMMYFUNCTION("""COMPUTED_VALUE"""),530068.0)</f>
        <v>530068</v>
      </c>
      <c r="D1694" s="1" t="str">
        <f>IFERROR(__xludf.DUMMYFUNCTION("""COMPUTED_VALUE"""),"Male")</f>
        <v>Male</v>
      </c>
      <c r="E1694" s="1" t="str">
        <f>IFERROR(__xludf.DUMMYFUNCTION("""COMPUTED_VALUE"""),"People who have changed the world for better")</f>
        <v>People who have changed the world for better</v>
      </c>
      <c r="F1694" s="1" t="str">
        <f>IFERROR(__xludf.DUMMYFUNCTION("""COMPUTED_VALUE"""),"No I would not be pursuing Higher Education outside of India")</f>
        <v>No I would not be pursuing Higher Education outside of India</v>
      </c>
      <c r="G1694" s="1" t="str">
        <f>IFERROR(__xludf.DUMMYFUNCTION("""COMPUTED_VALUE"""),"This will be hard to do, but if it is the right company I would try")</f>
        <v>This will be hard to do, but if it is the right company I would try</v>
      </c>
      <c r="H1694" s="1" t="str">
        <f>IFERROR(__xludf.DUMMYFUNCTION("""COMPUTED_VALUE"""),"Yes")</f>
        <v>Yes</v>
      </c>
      <c r="I1694" s="1" t="str">
        <f>IFERROR(__xludf.DUMMYFUNCTION("""COMPUTED_VALUE"""),"Will NOT work for them")</f>
        <v>Will NOT work for them</v>
      </c>
      <c r="J1694" s="1">
        <f>IFERROR(__xludf.DUMMYFUNCTION("""COMPUTED_VALUE"""),5.0)</f>
        <v>5</v>
      </c>
      <c r="K1694" s="1" t="str">
        <f>IFERROR(__xludf.DUMMYFUNCTION("""COMPUTED_VALUE"""),"Fully Remote with Options to travel as and when needed")</f>
        <v>Fully Remote with Options to travel as and when needed</v>
      </c>
      <c r="L1694" s="1" t="str">
        <f>IFERROR(__xludf.DUMMYFUNCTION("""COMPUTED_VALUE"""),"Employer who appreciates learning and enables that environment")</f>
        <v>Employer who appreciates learning and enables that environment</v>
      </c>
      <c r="M16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94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694" s="1" t="str">
        <f>IFERROR(__xludf.DUMMYFUNCTION("""COMPUTED_VALUE"""),"Manager who sets goal and helps me achieve it")</f>
        <v>Manager who sets goal and helps me achieve it</v>
      </c>
      <c r="P1694" s="1" t="str">
        <f>IFERROR(__xludf.DUMMYFUNCTION("""COMPUTED_VALUE"""),"Work with 2 to 3 people in my team, Work with 5 to 6 people in my team")</f>
        <v>Work with 2 to 3 people in my team, Work with 5 to 6 people in my team</v>
      </c>
      <c r="Q1694" s="1" t="str">
        <f>IFERROR(__xludf.DUMMYFUNCTION("""COMPUTED_VALUE"""),"No")</f>
        <v>No</v>
      </c>
      <c r="R1694" s="1" t="str">
        <f>IFERROR(__xludf.DUMMYFUNCTION("""COMPUTED_VALUE"""),"No way")</f>
        <v>No way</v>
      </c>
      <c r="S1694" s="1"/>
    </row>
    <row r="1695">
      <c r="A1695" s="2">
        <f>IFERROR(__xludf.DUMMYFUNCTION("""COMPUTED_VALUE"""),45047.38156430556)</f>
        <v>45047.38156</v>
      </c>
      <c r="B1695" s="1" t="str">
        <f>IFERROR(__xludf.DUMMYFUNCTION("""COMPUTED_VALUE"""),"India")</f>
        <v>India</v>
      </c>
      <c r="C1695" s="1">
        <f>IFERROR(__xludf.DUMMYFUNCTION("""COMPUTED_VALUE"""),456010.0)</f>
        <v>456010</v>
      </c>
      <c r="D1695" s="1" t="str">
        <f>IFERROR(__xludf.DUMMYFUNCTION("""COMPUTED_VALUE"""),"Male")</f>
        <v>Male</v>
      </c>
      <c r="E1695" s="1" t="str">
        <f>IFERROR(__xludf.DUMMYFUNCTION("""COMPUTED_VALUE"""),"People who have changed the world for better")</f>
        <v>People who have changed the world for better</v>
      </c>
      <c r="F1695" s="1" t="str">
        <f>IFERROR(__xludf.DUMMYFUNCTION("""COMPUTED_VALUE"""),"Yes, I will earn and do that")</f>
        <v>Yes, I will earn and do that</v>
      </c>
      <c r="G1695" s="1" t="str">
        <f>IFERROR(__xludf.DUMMYFUNCTION("""COMPUTED_VALUE"""),"Will work for 3 years or more")</f>
        <v>Will work for 3 years or more</v>
      </c>
      <c r="H1695" s="1" t="str">
        <f>IFERROR(__xludf.DUMMYFUNCTION("""COMPUTED_VALUE"""),"Yes")</f>
        <v>Yes</v>
      </c>
      <c r="I1695" s="1" t="str">
        <f>IFERROR(__xludf.DUMMYFUNCTION("""COMPUTED_VALUE"""),"Will work for them")</f>
        <v>Will work for them</v>
      </c>
      <c r="J1695" s="1">
        <f>IFERROR(__xludf.DUMMYFUNCTION("""COMPUTED_VALUE"""),6.0)</f>
        <v>6</v>
      </c>
      <c r="K1695" s="1" t="str">
        <f>IFERROR(__xludf.DUMMYFUNCTION("""COMPUTED_VALUE"""),"Every Day Office Environment")</f>
        <v>Every Day Office Environment</v>
      </c>
      <c r="L16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95" s="1" t="str">
        <f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1695" s="1" t="str">
        <f>IFERROR(__xludf.DUMMYFUNCTION("""COMPUTED_VALUE"""),"Manager who sets targets and expects me to achieve it")</f>
        <v>Manager who sets targets and expects me to achieve it</v>
      </c>
      <c r="P1695" s="1" t="str">
        <f>IFERROR(__xludf.DUMMYFUNCTION("""COMPUTED_VALUE"""),"Work with more than 10 people in my team")</f>
        <v>Work with more than 10 people in my team</v>
      </c>
      <c r="Q1695" s="1" t="str">
        <f>IFERROR(__xludf.DUMMYFUNCTION("""COMPUTED_VALUE"""),"Yes")</f>
        <v>Yes</v>
      </c>
      <c r="R1695" s="1" t="str">
        <f>IFERROR(__xludf.DUMMYFUNCTION("""COMPUTED_VALUE"""),"This will be hard to do, but if it is the right company I would try")</f>
        <v>This will be hard to do, but if it is the right company I would try</v>
      </c>
      <c r="S1695" s="1"/>
    </row>
    <row r="1696">
      <c r="A1696" s="2">
        <f>IFERROR(__xludf.DUMMYFUNCTION("""COMPUTED_VALUE"""),45047.40223061343)</f>
        <v>45047.40223</v>
      </c>
      <c r="B1696" s="1" t="str">
        <f>IFERROR(__xludf.DUMMYFUNCTION("""COMPUTED_VALUE"""),"India")</f>
        <v>India</v>
      </c>
      <c r="C1696" s="1">
        <f>IFERROR(__xludf.DUMMYFUNCTION("""COMPUTED_VALUE"""),560045.0)</f>
        <v>560045</v>
      </c>
      <c r="D1696" s="1" t="str">
        <f>IFERROR(__xludf.DUMMYFUNCTION("""COMPUTED_VALUE"""),"Female")</f>
        <v>Female</v>
      </c>
      <c r="E1696" s="1" t="str">
        <f>IFERROR(__xludf.DUMMYFUNCTION("""COMPUTED_VALUE"""),"People from my circle, but not family members")</f>
        <v>People from my circle, but not family members</v>
      </c>
      <c r="F1696" s="1" t="str">
        <f>IFERROR(__xludf.DUMMYFUNCTION("""COMPUTED_VALUE"""),"Yes, I will earn and do that")</f>
        <v>Yes, I will earn and do that</v>
      </c>
      <c r="G1696" s="1" t="str">
        <f>IFERROR(__xludf.DUMMYFUNCTION("""COMPUTED_VALUE"""),"This will be hard to do, but if it is the right company I would try")</f>
        <v>This will be hard to do, but if it is the right company I would try</v>
      </c>
      <c r="H1696" s="1" t="str">
        <f>IFERROR(__xludf.DUMMYFUNCTION("""COMPUTED_VALUE"""),"No")</f>
        <v>No</v>
      </c>
      <c r="I1696" s="1" t="str">
        <f>IFERROR(__xludf.DUMMYFUNCTION("""COMPUTED_VALUE"""),"Will work for them")</f>
        <v>Will work for them</v>
      </c>
      <c r="J1696" s="1">
        <f>IFERROR(__xludf.DUMMYFUNCTION("""COMPUTED_VALUE"""),6.0)</f>
        <v>6</v>
      </c>
      <c r="K1696" s="1" t="str">
        <f>IFERROR(__xludf.DUMMYFUNCTION("""COMPUTED_VALUE"""),"Hybrid Working Environment with more than 15 days a month at office")</f>
        <v>Hybrid Working Environment with more than 15 days a month at office</v>
      </c>
      <c r="L16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96" s="1" t="str">
        <f>IFERROR(__xludf.DUMMYFUNCTION("""COMPUTED_VALUE"""),"Teaching in any of the institutes/colleges/online or offline, Manage and drive End-to-End Projects or Products, Look deeply into Data and generate insights, Become a content Creator in some platform")</f>
        <v>Teaching in any of the institutes/colleges/online or offline, Manage and drive End-to-End Projects or Products, Look deeply into Data and generate insights, Become a content Creator in some platform</v>
      </c>
      <c r="O1696" s="1" t="str">
        <f>IFERROR(__xludf.DUMMYFUNCTION("""COMPUTED_VALUE"""),"Manager who explains what is expected, sets a goal and helps achieve it")</f>
        <v>Manager who explains what is expected, sets a goal and helps achieve it</v>
      </c>
      <c r="P1696" s="1" t="str">
        <f>IFERROR(__xludf.DUMMYFUNCTION("""COMPUTED_VALUE"""),"Work with 5 to 6 people in my team")</f>
        <v>Work with 5 to 6 people in my team</v>
      </c>
      <c r="Q1696" s="1" t="str">
        <f>IFERROR(__xludf.DUMMYFUNCTION("""COMPUTED_VALUE"""),"Yes, I Understand this is gonna happen everywhere")</f>
        <v>Yes, I Understand this is gonna happen everywhere</v>
      </c>
      <c r="R1696" s="1" t="str">
        <f>IFERROR(__xludf.DUMMYFUNCTION("""COMPUTED_VALUE"""),"No way")</f>
        <v>No way</v>
      </c>
      <c r="S1696" s="1"/>
    </row>
    <row r="1697">
      <c r="A1697" s="2">
        <f>IFERROR(__xludf.DUMMYFUNCTION("""COMPUTED_VALUE"""),45047.442544826394)</f>
        <v>45047.44254</v>
      </c>
      <c r="B1697" s="1" t="str">
        <f>IFERROR(__xludf.DUMMYFUNCTION("""COMPUTED_VALUE"""),"India")</f>
        <v>India</v>
      </c>
      <c r="C1697" s="1">
        <f>IFERROR(__xludf.DUMMYFUNCTION("""COMPUTED_VALUE"""),605007.0)</f>
        <v>605007</v>
      </c>
      <c r="D1697" s="1" t="str">
        <f>IFERROR(__xludf.DUMMYFUNCTION("""COMPUTED_VALUE"""),"Female")</f>
        <v>Female</v>
      </c>
      <c r="E1697" s="1" t="str">
        <f>IFERROR(__xludf.DUMMYFUNCTION("""COMPUTED_VALUE"""),"People from my circle, but not family members")</f>
        <v>People from my circle, but not family members</v>
      </c>
      <c r="F1697" s="1" t="str">
        <f>IFERROR(__xludf.DUMMYFUNCTION("""COMPUTED_VALUE"""),"No, But if someone could bare the cost I will")</f>
        <v>No, But if someone could bare the cost I will</v>
      </c>
      <c r="G1697" s="1" t="str">
        <f>IFERROR(__xludf.DUMMYFUNCTION("""COMPUTED_VALUE"""),"This will be hard to do, but if it is the right company I would try")</f>
        <v>This will be hard to do, but if it is the right company I would try</v>
      </c>
      <c r="H1697" s="1" t="str">
        <f>IFERROR(__xludf.DUMMYFUNCTION("""COMPUTED_VALUE"""),"No")</f>
        <v>No</v>
      </c>
      <c r="I1697" s="1" t="str">
        <f>IFERROR(__xludf.DUMMYFUNCTION("""COMPUTED_VALUE"""),"Will NOT work for them")</f>
        <v>Will NOT work for them</v>
      </c>
      <c r="J1697" s="1">
        <f>IFERROR(__xludf.DUMMYFUNCTION("""COMPUTED_VALUE"""),5.0)</f>
        <v>5</v>
      </c>
      <c r="K1697" s="1" t="str">
        <f>IFERROR(__xludf.DUMMYFUNCTION("""COMPUTED_VALUE"""),"Hybrid Working Environment with less than 3 days a month at office")</f>
        <v>Hybrid Working Environment with less than 3 days a month at office</v>
      </c>
      <c r="L1697" s="1" t="str">
        <f>IFERROR(__xludf.DUMMYFUNCTION("""COMPUTED_VALUE"""),"Employer who rewards learning and enables that environment")</f>
        <v>Employer who rewards learning and enables that environment</v>
      </c>
      <c r="M169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97" s="1" t="str">
        <f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1697" s="1" t="str">
        <f>IFERROR(__xludf.DUMMYFUNCTION("""COMPUTED_VALUE"""),"Manager who explains what is expected, sets a goal and helps achieve it")</f>
        <v>Manager who explains what is expected, sets a goal and helps achieve it</v>
      </c>
      <c r="P1697" s="1" t="str">
        <f>IFERROR(__xludf.DUMMYFUNCTION("""COMPUTED_VALUE"""),"Work with 5 to 6 people in my team")</f>
        <v>Work with 5 to 6 people in my team</v>
      </c>
      <c r="Q1697" s="1" t="str">
        <f>IFERROR(__xludf.DUMMYFUNCTION("""COMPUTED_VALUE"""),"Yes, I Understand this is gonna happen everywhere")</f>
        <v>Yes, I Understand this is gonna happen everywhere</v>
      </c>
      <c r="R1697" s="1" t="str">
        <f>IFERROR(__xludf.DUMMYFUNCTION("""COMPUTED_VALUE"""),"This will be hard to do, but if it is the right company I would try")</f>
        <v>This will be hard to do, but if it is the right company I would try</v>
      </c>
      <c r="S1697" s="1"/>
    </row>
    <row r="1698">
      <c r="A1698" s="2">
        <f>IFERROR(__xludf.DUMMYFUNCTION("""COMPUTED_VALUE"""),45047.454918159725)</f>
        <v>45047.45492</v>
      </c>
      <c r="B1698" s="1" t="str">
        <f>IFERROR(__xludf.DUMMYFUNCTION("""COMPUTED_VALUE"""),"India")</f>
        <v>India</v>
      </c>
      <c r="C1698" s="1">
        <f>IFERROR(__xludf.DUMMYFUNCTION("""COMPUTED_VALUE"""),201002.0)</f>
        <v>201002</v>
      </c>
      <c r="D1698" s="1" t="str">
        <f>IFERROR(__xludf.DUMMYFUNCTION("""COMPUTED_VALUE"""),"Female")</f>
        <v>Female</v>
      </c>
      <c r="E1698" s="1" t="str">
        <f>IFERROR(__xludf.DUMMYFUNCTION("""COMPUTED_VALUE"""),"People from my circle, but not family members")</f>
        <v>People from my circle, but not family members</v>
      </c>
      <c r="F1698" s="1" t="str">
        <f>IFERROR(__xludf.DUMMYFUNCTION("""COMPUTED_VALUE"""),"No, But if someone could bare the cost I will")</f>
        <v>No, But if someone could bare the cost I will</v>
      </c>
      <c r="G1698" s="1" t="str">
        <f>IFERROR(__xludf.DUMMYFUNCTION("""COMPUTED_VALUE"""),"This will be hard to do, but if it is the right company I would try")</f>
        <v>This will be hard to do, but if it is the right company I would try</v>
      </c>
      <c r="H1698" s="1" t="str">
        <f>IFERROR(__xludf.DUMMYFUNCTION("""COMPUTED_VALUE"""),"No")</f>
        <v>No</v>
      </c>
      <c r="I1698" s="1" t="str">
        <f>IFERROR(__xludf.DUMMYFUNCTION("""COMPUTED_VALUE"""),"Will NOT work for them")</f>
        <v>Will NOT work for them</v>
      </c>
      <c r="J1698" s="1">
        <f>IFERROR(__xludf.DUMMYFUNCTION("""COMPUTED_VALUE"""),6.0)</f>
        <v>6</v>
      </c>
      <c r="K1698" s="1" t="str">
        <f>IFERROR(__xludf.DUMMYFUNCTION("""COMPUTED_VALUE"""),"Hybrid Working Environment with more than 15 days a month at office")</f>
        <v>Hybrid Working Environment with more than 15 days a month at office</v>
      </c>
      <c r="L16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9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698" s="1" t="str">
        <f>IFERROR(__xludf.DUMMYFUNCTION("""COMPUTED_VALUE"""),"Manager who explains what is expected, sets a goal and helps achieve it")</f>
        <v>Manager who explains what is expected, sets a goal and helps achieve it</v>
      </c>
      <c r="P1698" s="1" t="str">
        <f>IFERROR(__xludf.DUMMYFUNCTION("""COMPUTED_VALUE"""),"Work with 5 to 6 people in my team")</f>
        <v>Work with 5 to 6 people in my team</v>
      </c>
      <c r="Q1698" s="1" t="str">
        <f>IFERROR(__xludf.DUMMYFUNCTION("""COMPUTED_VALUE"""),"Yes, I Understand this is gonna happen everywhere")</f>
        <v>Yes, I Understand this is gonna happen everywhere</v>
      </c>
      <c r="R1698" s="1" t="str">
        <f>IFERROR(__xludf.DUMMYFUNCTION("""COMPUTED_VALUE"""),"No way")</f>
        <v>No way</v>
      </c>
      <c r="S1698" s="1"/>
    </row>
    <row r="1699">
      <c r="A1699" s="2">
        <f>IFERROR(__xludf.DUMMYFUNCTION("""COMPUTED_VALUE"""),45047.489797372684)</f>
        <v>45047.4898</v>
      </c>
      <c r="B1699" s="1" t="str">
        <f>IFERROR(__xludf.DUMMYFUNCTION("""COMPUTED_VALUE"""),"India")</f>
        <v>India</v>
      </c>
      <c r="C1699" s="1">
        <f>IFERROR(__xludf.DUMMYFUNCTION("""COMPUTED_VALUE"""),530002.0)</f>
        <v>530002</v>
      </c>
      <c r="D1699" s="1" t="str">
        <f>IFERROR(__xludf.DUMMYFUNCTION("""COMPUTED_VALUE"""),"Male")</f>
        <v>Male</v>
      </c>
      <c r="E1699" s="1" t="str">
        <f>IFERROR(__xludf.DUMMYFUNCTION("""COMPUTED_VALUE"""),"People from my circle, but not family members")</f>
        <v>People from my circle, but not family members</v>
      </c>
      <c r="F1699" s="1" t="str">
        <f>IFERROR(__xludf.DUMMYFUNCTION("""COMPUTED_VALUE"""),"No, But if someone could bare the cost I will")</f>
        <v>No, But if someone could bare the cost I will</v>
      </c>
      <c r="G1699" s="1" t="str">
        <f>IFERROR(__xludf.DUMMYFUNCTION("""COMPUTED_VALUE"""),"Will work for 3 years or more")</f>
        <v>Will work for 3 years or more</v>
      </c>
      <c r="H1699" s="1" t="str">
        <f>IFERROR(__xludf.DUMMYFUNCTION("""COMPUTED_VALUE"""),"No")</f>
        <v>No</v>
      </c>
      <c r="I1699" s="1" t="str">
        <f>IFERROR(__xludf.DUMMYFUNCTION("""COMPUTED_VALUE"""),"Will NOT work for them")</f>
        <v>Will NOT work for them</v>
      </c>
      <c r="J1699" s="1">
        <f>IFERROR(__xludf.DUMMYFUNCTION("""COMPUTED_VALUE"""),2.0)</f>
        <v>2</v>
      </c>
      <c r="K1699" s="1" t="str">
        <f>IFERROR(__xludf.DUMMYFUNCTION("""COMPUTED_VALUE"""),"Fully Remote with Options to travel as and when needed")</f>
        <v>Fully Remote with Options to travel as and when needed</v>
      </c>
      <c r="L1699" s="1" t="str">
        <f>IFERROR(__xludf.DUMMYFUNCTION("""COMPUTED_VALUE"""),"Employer who rewards learning and enables that environment")</f>
        <v>Employer who rewards learning and enables that environment</v>
      </c>
      <c r="M169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99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699" s="1" t="str">
        <f>IFERROR(__xludf.DUMMYFUNCTION("""COMPUTED_VALUE"""),"Manager who sets goal and helps me achieve it")</f>
        <v>Manager who sets goal and helps me achieve it</v>
      </c>
      <c r="P1699" s="1" t="str">
        <f>IFERROR(__xludf.DUMMYFUNCTION("""COMPUTED_VALUE"""),"Work with 5 to 6 people in my team")</f>
        <v>Work with 5 to 6 people in my team</v>
      </c>
      <c r="Q1699" s="1" t="str">
        <f>IFERROR(__xludf.DUMMYFUNCTION("""COMPUTED_VALUE"""),"Yes, I Understand this is gonna happen everywhere")</f>
        <v>Yes, I Understand this is gonna happen everywhere</v>
      </c>
      <c r="R1699" s="1" t="str">
        <f>IFERROR(__xludf.DUMMYFUNCTION("""COMPUTED_VALUE"""),"Will work for 7 years or more")</f>
        <v>Will work for 7 years or more</v>
      </c>
      <c r="S1699" s="1"/>
    </row>
    <row r="1700">
      <c r="A1700" s="2">
        <f>IFERROR(__xludf.DUMMYFUNCTION("""COMPUTED_VALUE"""),45047.5106112963)</f>
        <v>45047.51061</v>
      </c>
      <c r="B1700" s="1" t="str">
        <f>IFERROR(__xludf.DUMMYFUNCTION("""COMPUTED_VALUE"""),"India")</f>
        <v>India</v>
      </c>
      <c r="C1700" s="1">
        <f>IFERROR(__xludf.DUMMYFUNCTION("""COMPUTED_VALUE"""),388001.0)</f>
        <v>388001</v>
      </c>
      <c r="D1700" s="1" t="str">
        <f>IFERROR(__xludf.DUMMYFUNCTION("""COMPUTED_VALUE"""),"Female")</f>
        <v>Female</v>
      </c>
      <c r="E1700" s="1" t="str">
        <f>IFERROR(__xludf.DUMMYFUNCTION("""COMPUTED_VALUE"""),"People from my circle, but not family members")</f>
        <v>People from my circle, but not family members</v>
      </c>
      <c r="F1700" s="1" t="str">
        <f>IFERROR(__xludf.DUMMYFUNCTION("""COMPUTED_VALUE"""),"No I would not be pursuing Higher Education outside of India")</f>
        <v>No I would not be pursuing Higher Education outside of India</v>
      </c>
      <c r="G1700" s="1" t="str">
        <f>IFERROR(__xludf.DUMMYFUNCTION("""COMPUTED_VALUE"""),"This will be hard to do, but if it is the right company I would try")</f>
        <v>This will be hard to do, but if it is the right company I would try</v>
      </c>
      <c r="H1700" s="1" t="str">
        <f>IFERROR(__xludf.DUMMYFUNCTION("""COMPUTED_VALUE"""),"No")</f>
        <v>No</v>
      </c>
      <c r="I1700" s="1" t="str">
        <f>IFERROR(__xludf.DUMMYFUNCTION("""COMPUTED_VALUE"""),"Will NOT work for them")</f>
        <v>Will NOT work for them</v>
      </c>
      <c r="J1700" s="1">
        <f>IFERROR(__xludf.DUMMYFUNCTION("""COMPUTED_VALUE"""),6.0)</f>
        <v>6</v>
      </c>
      <c r="K1700" s="1" t="str">
        <f>IFERROR(__xludf.DUMMYFUNCTION("""COMPUTED_VALUE"""),"Fully Remote with No option to visit offices")</f>
        <v>Fully Remote with No option to visit offices</v>
      </c>
      <c r="L17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0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0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700" s="1" t="str">
        <f>IFERROR(__xludf.DUMMYFUNCTION("""COMPUTED_VALUE"""),"Manager who explains what is expected, sets a goal and helps achieve it")</f>
        <v>Manager who explains what is expected, sets a goal and helps achieve it</v>
      </c>
      <c r="P1700" s="1" t="str">
        <f>IFERROR(__xludf.DUMMYFUNCTION("""COMPUTED_VALUE"""),"Work with 5 to 6 people in my team")</f>
        <v>Work with 5 to 6 people in my team</v>
      </c>
      <c r="Q1700" s="1" t="str">
        <f>IFERROR(__xludf.DUMMYFUNCTION("""COMPUTED_VALUE"""),"Yes, I Understand this is gonna happen everywhere")</f>
        <v>Yes, I Understand this is gonna happen everywhere</v>
      </c>
      <c r="R1700" s="1" t="str">
        <f>IFERROR(__xludf.DUMMYFUNCTION("""COMPUTED_VALUE"""),"No way")</f>
        <v>No way</v>
      </c>
      <c r="S1700" s="1"/>
    </row>
    <row r="1701">
      <c r="A1701" s="2">
        <f>IFERROR(__xludf.DUMMYFUNCTION("""COMPUTED_VALUE"""),45047.51919832176)</f>
        <v>45047.5192</v>
      </c>
      <c r="B1701" s="1" t="str">
        <f>IFERROR(__xludf.DUMMYFUNCTION("""COMPUTED_VALUE"""),"India")</f>
        <v>India</v>
      </c>
      <c r="C1701" s="1">
        <f>IFERROR(__xludf.DUMMYFUNCTION("""COMPUTED_VALUE"""),679103.0)</f>
        <v>679103</v>
      </c>
      <c r="D1701" s="1" t="str">
        <f>IFERROR(__xludf.DUMMYFUNCTION("""COMPUTED_VALUE"""),"Male")</f>
        <v>Male</v>
      </c>
      <c r="E1701" s="1" t="str">
        <f>IFERROR(__xludf.DUMMYFUNCTION("""COMPUTED_VALUE"""),"My Parents")</f>
        <v>My Parents</v>
      </c>
      <c r="F1701" s="1" t="str">
        <f>IFERROR(__xludf.DUMMYFUNCTION("""COMPUTED_VALUE"""),"No I would not be pursuing Higher Education outside of India")</f>
        <v>No I would not be pursuing Higher Education outside of India</v>
      </c>
      <c r="G1701" s="1" t="str">
        <f>IFERROR(__xludf.DUMMYFUNCTION("""COMPUTED_VALUE"""),"No way")</f>
        <v>No way</v>
      </c>
      <c r="H1701" s="1" t="str">
        <f>IFERROR(__xludf.DUMMYFUNCTION("""COMPUTED_VALUE"""),"No")</f>
        <v>No</v>
      </c>
      <c r="I1701" s="1" t="str">
        <f>IFERROR(__xludf.DUMMYFUNCTION("""COMPUTED_VALUE"""),"Will NOT work for them")</f>
        <v>Will NOT work for them</v>
      </c>
      <c r="J1701" s="1">
        <f>IFERROR(__xludf.DUMMYFUNCTION("""COMPUTED_VALUE"""),6.0)</f>
        <v>6</v>
      </c>
      <c r="K1701" s="1" t="str">
        <f>IFERROR(__xludf.DUMMYFUNCTION("""COMPUTED_VALUE"""),"Fully Remote with Options to travel as and when needed")</f>
        <v>Fully Remote with Options to travel as and when needed</v>
      </c>
      <c r="L1701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701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701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701" s="1" t="str">
        <f>IFERROR(__xludf.DUMMYFUNCTION("""COMPUTED_VALUE"""),"Manager who sets unrealistic targets")</f>
        <v>Manager who sets unrealistic targets</v>
      </c>
      <c r="P1701" s="1" t="str">
        <f>IFERROR(__xludf.DUMMYFUNCTION("""COMPUTED_VALUE"""),"Work with more than 10 people in my team")</f>
        <v>Work with more than 10 people in my team</v>
      </c>
      <c r="Q1701" s="1" t="str">
        <f>IFERROR(__xludf.DUMMYFUNCTION("""COMPUTED_VALUE"""),"Yes, I Understand this is gonna happen everywhere")</f>
        <v>Yes, I Understand this is gonna happen everywhere</v>
      </c>
      <c r="R1701" s="1" t="str">
        <f>IFERROR(__xludf.DUMMYFUNCTION("""COMPUTED_VALUE"""),"No way")</f>
        <v>No way</v>
      </c>
      <c r="S1701" s="1"/>
    </row>
    <row r="1702">
      <c r="A1702" s="2">
        <f>IFERROR(__xludf.DUMMYFUNCTION("""COMPUTED_VALUE"""),45047.51990755787)</f>
        <v>45047.51991</v>
      </c>
      <c r="B1702" s="1" t="str">
        <f>IFERROR(__xludf.DUMMYFUNCTION("""COMPUTED_VALUE"""),"India")</f>
        <v>India</v>
      </c>
      <c r="C1702" s="1">
        <f>IFERROR(__xludf.DUMMYFUNCTION("""COMPUTED_VALUE"""),678008.0)</f>
        <v>678008</v>
      </c>
      <c r="D1702" s="1" t="str">
        <f>IFERROR(__xludf.DUMMYFUNCTION("""COMPUTED_VALUE"""),"Male")</f>
        <v>Male</v>
      </c>
      <c r="E1702" s="1" t="str">
        <f>IFERROR(__xludf.DUMMYFUNCTION("""COMPUTED_VALUE"""),"Social Media like LinkedIn")</f>
        <v>Social Media like LinkedIn</v>
      </c>
      <c r="F1702" s="1" t="str">
        <f>IFERROR(__xludf.DUMMYFUNCTION("""COMPUTED_VALUE"""),"Yes, I will earn and do that")</f>
        <v>Yes, I will earn and do that</v>
      </c>
      <c r="G1702" s="1" t="str">
        <f>IFERROR(__xludf.DUMMYFUNCTION("""COMPUTED_VALUE"""),"Will work for 3 years or more")</f>
        <v>Will work for 3 years or more</v>
      </c>
      <c r="H1702" s="1" t="str">
        <f>IFERROR(__xludf.DUMMYFUNCTION("""COMPUTED_VALUE"""),"No")</f>
        <v>No</v>
      </c>
      <c r="I1702" s="1" t="str">
        <f>IFERROR(__xludf.DUMMYFUNCTION("""COMPUTED_VALUE"""),"Will NOT work for them")</f>
        <v>Will NOT work for them</v>
      </c>
      <c r="J1702" s="1">
        <f>IFERROR(__xludf.DUMMYFUNCTION("""COMPUTED_VALUE"""),9.0)</f>
        <v>9</v>
      </c>
      <c r="K1702" s="1" t="str">
        <f>IFERROR(__xludf.DUMMYFUNCTION("""COMPUTED_VALUE"""),"Hybrid Working Environment with less than 3 days a month at office")</f>
        <v>Hybrid Working Environment with less than 3 days a month at office</v>
      </c>
      <c r="L1702" s="1" t="str">
        <f>IFERROR(__xludf.DUMMYFUNCTION("""COMPUTED_VALUE"""),"Employer who appreciates learning and enables that environment")</f>
        <v>Employer who appreciates learning and enables that environment</v>
      </c>
      <c r="M170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02" s="1" t="str">
        <f>IFERROR(__xludf.DUMMYFUNCTION("""COMPUTED_VALUE"""),"Manage and drive End-to-End Projects or Products, Build and develop a Team, Design and Develop amazing software, Work as a freelancer and do my thing my way")</f>
        <v>Manage and drive End-to-End Projects or Products, Build and develop a Team, Design and Develop amazing software, Work as a freelancer and do my thing my way</v>
      </c>
      <c r="O1702" s="1" t="str">
        <f>IFERROR(__xludf.DUMMYFUNCTION("""COMPUTED_VALUE"""),"Manager who explains what is expected, sets a goal and helps achieve it")</f>
        <v>Manager who explains what is expected, sets a goal and helps achieve it</v>
      </c>
      <c r="P1702" s="1" t="str">
        <f>IFERROR(__xludf.DUMMYFUNCTION("""COMPUTED_VALUE"""),"Work with 5 to 6 people in my team")</f>
        <v>Work with 5 to 6 people in my team</v>
      </c>
      <c r="Q1702" s="1" t="str">
        <f>IFERROR(__xludf.DUMMYFUNCTION("""COMPUTED_VALUE"""),"No")</f>
        <v>No</v>
      </c>
      <c r="R1702" s="1" t="str">
        <f>IFERROR(__xludf.DUMMYFUNCTION("""COMPUTED_VALUE"""),"Will work for 7 years or more")</f>
        <v>Will work for 7 years or more</v>
      </c>
      <c r="S1702" s="1"/>
    </row>
    <row r="1703">
      <c r="A1703" s="2">
        <f>IFERROR(__xludf.DUMMYFUNCTION("""COMPUTED_VALUE"""),45047.520766030095)</f>
        <v>45047.52077</v>
      </c>
      <c r="B1703" s="1" t="str">
        <f>IFERROR(__xludf.DUMMYFUNCTION("""COMPUTED_VALUE"""),"India")</f>
        <v>India</v>
      </c>
      <c r="C1703" s="1">
        <f>IFERROR(__xludf.DUMMYFUNCTION("""COMPUTED_VALUE"""),560016.0)</f>
        <v>560016</v>
      </c>
      <c r="D1703" s="1" t="str">
        <f>IFERROR(__xludf.DUMMYFUNCTION("""COMPUTED_VALUE"""),"Female")</f>
        <v>Female</v>
      </c>
      <c r="E1703" s="1" t="str">
        <f>IFERROR(__xludf.DUMMYFUNCTION("""COMPUTED_VALUE"""),"Influencers who had successful careers")</f>
        <v>Influencers who had successful careers</v>
      </c>
      <c r="F1703" s="1" t="str">
        <f>IFERROR(__xludf.DUMMYFUNCTION("""COMPUTED_VALUE"""),"No I would not be pursuing Higher Education outside of India")</f>
        <v>No I would not be pursuing Higher Education outside of India</v>
      </c>
      <c r="G1703" s="1" t="str">
        <f>IFERROR(__xludf.DUMMYFUNCTION("""COMPUTED_VALUE"""),"Will work for 3 years or more")</f>
        <v>Will work for 3 years or more</v>
      </c>
      <c r="H1703" s="1" t="str">
        <f>IFERROR(__xludf.DUMMYFUNCTION("""COMPUTED_VALUE"""),"No")</f>
        <v>No</v>
      </c>
      <c r="I1703" s="1" t="str">
        <f>IFERROR(__xludf.DUMMYFUNCTION("""COMPUTED_VALUE"""),"Will NOT work for them")</f>
        <v>Will NOT work for them</v>
      </c>
      <c r="J1703" s="1">
        <f>IFERROR(__xludf.DUMMYFUNCTION("""COMPUTED_VALUE"""),5.0)</f>
        <v>5</v>
      </c>
      <c r="K1703" s="1" t="str">
        <f>IFERROR(__xludf.DUMMYFUNCTION("""COMPUTED_VALUE"""),"Fully Remote with Options to travel as and when needed")</f>
        <v>Fully Remote with Options to travel as and when needed</v>
      </c>
      <c r="L1703" s="1" t="str">
        <f>IFERROR(__xludf.DUMMYFUNCTION("""COMPUTED_VALUE"""),"Employer who appreciates learning and enables that environment")</f>
        <v>Employer who appreciates learning and enables that environment</v>
      </c>
      <c r="M170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03" s="1" t="str">
        <f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1703" s="1" t="str">
        <f>IFERROR(__xludf.DUMMYFUNCTION("""COMPUTED_VALUE"""),"Manager who explains what is expected, sets a goal and helps achieve it")</f>
        <v>Manager who explains what is expected, sets a goal and helps achieve it</v>
      </c>
      <c r="P1703" s="1" t="str">
        <f>IFERROR(__xludf.DUMMYFUNCTION("""COMPUTED_VALUE"""),"Work with 2 to 3 people in my team, Work with 5 to 6 people in my team")</f>
        <v>Work with 2 to 3 people in my team, Work with 5 to 6 people in my team</v>
      </c>
      <c r="Q1703" s="1" t="str">
        <f>IFERROR(__xludf.DUMMYFUNCTION("""COMPUTED_VALUE"""),"Yes, I Understand this is gonna happen everywhere")</f>
        <v>Yes, I Understand this is gonna happen everywhere</v>
      </c>
      <c r="R1703" s="1" t="str">
        <f>IFERROR(__xludf.DUMMYFUNCTION("""COMPUTED_VALUE"""),"This will be hard to do, but if it is the right company I would try")</f>
        <v>This will be hard to do, but if it is the right company I would try</v>
      </c>
      <c r="S1703" s="1"/>
    </row>
    <row r="1704">
      <c r="A1704" s="2">
        <f>IFERROR(__xludf.DUMMYFUNCTION("""COMPUTED_VALUE"""),45047.54495210648)</f>
        <v>45047.54495</v>
      </c>
      <c r="B1704" s="1" t="str">
        <f>IFERROR(__xludf.DUMMYFUNCTION("""COMPUTED_VALUE"""),"India")</f>
        <v>India</v>
      </c>
      <c r="C1704" s="1">
        <f>IFERROR(__xludf.DUMMYFUNCTION("""COMPUTED_VALUE"""),572120.0)</f>
        <v>572120</v>
      </c>
      <c r="D1704" s="1" t="str">
        <f>IFERROR(__xludf.DUMMYFUNCTION("""COMPUTED_VALUE"""),"Male")</f>
        <v>Male</v>
      </c>
      <c r="E1704" s="1" t="str">
        <f>IFERROR(__xludf.DUMMYFUNCTION("""COMPUTED_VALUE"""),"Social Media like LinkedIn")</f>
        <v>Social Media like LinkedIn</v>
      </c>
      <c r="F1704" s="1" t="str">
        <f>IFERROR(__xludf.DUMMYFUNCTION("""COMPUTED_VALUE"""),"Yes, I will earn and do that")</f>
        <v>Yes, I will earn and do that</v>
      </c>
      <c r="G1704" s="1" t="str">
        <f>IFERROR(__xludf.DUMMYFUNCTION("""COMPUTED_VALUE"""),"This will be hard to do, but if it is the right company I would try")</f>
        <v>This will be hard to do, but if it is the right company I would try</v>
      </c>
      <c r="H1704" s="1" t="str">
        <f>IFERROR(__xludf.DUMMYFUNCTION("""COMPUTED_VALUE"""),"No")</f>
        <v>No</v>
      </c>
      <c r="I1704" s="1" t="str">
        <f>IFERROR(__xludf.DUMMYFUNCTION("""COMPUTED_VALUE"""),"Will NOT work for them")</f>
        <v>Will NOT work for them</v>
      </c>
      <c r="J1704" s="1">
        <f>IFERROR(__xludf.DUMMYFUNCTION("""COMPUTED_VALUE"""),8.0)</f>
        <v>8</v>
      </c>
      <c r="K1704" s="1" t="str">
        <f>IFERROR(__xludf.DUMMYFUNCTION("""COMPUTED_VALUE"""),"Hybrid Working Environment with more than 15 days a month at office")</f>
        <v>Hybrid Working Environment with more than 15 days a month at office</v>
      </c>
      <c r="L1704" s="1" t="str">
        <f>IFERROR(__xludf.DUMMYFUNCTION("""COMPUTED_VALUE"""),"Employer who rewards learning and enables that environment")</f>
        <v>Employer who rewards learning and enables that environment</v>
      </c>
      <c r="M170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04" s="1" t="str">
        <f>IFERROR(__xludf.DUMMYFUNCTION("""COMPUTED_VALUE"""),"Build and develop a Team, Look deeply into Data and generate insights, An Artificial Intelligence Specialist / Talking to Robots, Manufacturing / Oil and Gas/ Construction / Hard Physical Work related")</f>
        <v>Build and develop a Team, Look deeply into Data and generate insights, An Artificial Intelligence Specialist / Talking to Robots, Manufacturing / Oil and Gas/ Construction / Hard Physical Work related</v>
      </c>
      <c r="O1704" s="1" t="str">
        <f>IFERROR(__xludf.DUMMYFUNCTION("""COMPUTED_VALUE"""),"Manager who sets goal and helps me achieve it")</f>
        <v>Manager who sets goal and helps me achieve it</v>
      </c>
      <c r="P1704" s="1" t="str">
        <f>IFERROR(__xludf.DUMMYFUNCTION("""COMPUTED_VALUE"""),"Work with 2 to 3 people in my team")</f>
        <v>Work with 2 to 3 people in my team</v>
      </c>
      <c r="Q1704" s="1" t="str">
        <f>IFERROR(__xludf.DUMMYFUNCTION("""COMPUTED_VALUE"""),"No")</f>
        <v>No</v>
      </c>
      <c r="R1704" s="1" t="str">
        <f>IFERROR(__xludf.DUMMYFUNCTION("""COMPUTED_VALUE"""),"No way")</f>
        <v>No way</v>
      </c>
      <c r="S1704" s="1"/>
    </row>
    <row r="1705">
      <c r="A1705" s="2">
        <f>IFERROR(__xludf.DUMMYFUNCTION("""COMPUTED_VALUE"""),45047.602898495374)</f>
        <v>45047.6029</v>
      </c>
      <c r="B1705" s="1" t="str">
        <f>IFERROR(__xludf.DUMMYFUNCTION("""COMPUTED_VALUE"""),"India")</f>
        <v>India</v>
      </c>
      <c r="C1705" s="1">
        <f>IFERROR(__xludf.DUMMYFUNCTION("""COMPUTED_VALUE"""),679101.0)</f>
        <v>679101</v>
      </c>
      <c r="D1705" s="1" t="str">
        <f>IFERROR(__xludf.DUMMYFUNCTION("""COMPUTED_VALUE"""),"Female")</f>
        <v>Female</v>
      </c>
      <c r="E1705" s="1" t="str">
        <f>IFERROR(__xludf.DUMMYFUNCTION("""COMPUTED_VALUE"""),"My Parents")</f>
        <v>My Parents</v>
      </c>
      <c r="F1705" s="1" t="str">
        <f>IFERROR(__xludf.DUMMYFUNCTION("""COMPUTED_VALUE"""),"Yes, I will earn and do that")</f>
        <v>Yes, I will earn and do that</v>
      </c>
      <c r="G1705" s="1" t="str">
        <f>IFERROR(__xludf.DUMMYFUNCTION("""COMPUTED_VALUE"""),"Will work for 3 years or more")</f>
        <v>Will work for 3 years or more</v>
      </c>
      <c r="H1705" s="1" t="str">
        <f>IFERROR(__xludf.DUMMYFUNCTION("""COMPUTED_VALUE"""),"Yes")</f>
        <v>Yes</v>
      </c>
      <c r="I1705" s="1" t="str">
        <f>IFERROR(__xludf.DUMMYFUNCTION("""COMPUTED_VALUE"""),"Will NOT work for them")</f>
        <v>Will NOT work for them</v>
      </c>
      <c r="J1705" s="1">
        <f>IFERROR(__xludf.DUMMYFUNCTION("""COMPUTED_VALUE"""),1.0)</f>
        <v>1</v>
      </c>
      <c r="K1705" s="1" t="str">
        <f>IFERROR(__xludf.DUMMYFUNCTION("""COMPUTED_VALUE"""),"Every Day Office Environment")</f>
        <v>Every Day Office Environment</v>
      </c>
      <c r="L170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705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705" s="1" t="str">
        <f>IFERROR(__xludf.DUMMYFUNCTION("""COMPUTED_VALUE"""),"Design and Creative strategy in any company, Business Operations in any organization, Work as a freelancer and do my thing my way, Become a content Creator in some platform")</f>
        <v>Design and Creative strategy in any company, Business Operations in any organization, Work as a freelancer and do my thing my way, Become a content Creator in some platform</v>
      </c>
      <c r="O1705" s="1" t="str">
        <f>IFERROR(__xludf.DUMMYFUNCTION("""COMPUTED_VALUE"""),"Manager who sets goal and helps me achieve it")</f>
        <v>Manager who sets goal and helps me achieve it</v>
      </c>
      <c r="P1705" s="1" t="str">
        <f>IFERROR(__xludf.DUMMYFUNCTION("""COMPUTED_VALUE"""),"Work with 5 to 6 people in my team")</f>
        <v>Work with 5 to 6 people in my team</v>
      </c>
      <c r="Q1705" s="1" t="str">
        <f>IFERROR(__xludf.DUMMYFUNCTION("""COMPUTED_VALUE"""),"Yes, I Understand this is gonna happen everywhere")</f>
        <v>Yes, I Understand this is gonna happen everywhere</v>
      </c>
      <c r="R1705" s="1" t="str">
        <f>IFERROR(__xludf.DUMMYFUNCTION("""COMPUTED_VALUE"""),"This will be hard to do, but if it is the right company I would try")</f>
        <v>This will be hard to do, but if it is the right company I would try</v>
      </c>
      <c r="S1705" s="1"/>
    </row>
    <row r="1706">
      <c r="A1706" s="2">
        <f>IFERROR(__xludf.DUMMYFUNCTION("""COMPUTED_VALUE"""),45047.621827615745)</f>
        <v>45047.62183</v>
      </c>
      <c r="B1706" s="1" t="str">
        <f>IFERROR(__xludf.DUMMYFUNCTION("""COMPUTED_VALUE"""),"India")</f>
        <v>India</v>
      </c>
      <c r="C1706" s="1">
        <f>IFERROR(__xludf.DUMMYFUNCTION("""COMPUTED_VALUE"""),827012.0)</f>
        <v>827012</v>
      </c>
      <c r="D1706" s="1" t="str">
        <f>IFERROR(__xludf.DUMMYFUNCTION("""COMPUTED_VALUE"""),"Male")</f>
        <v>Male</v>
      </c>
      <c r="E1706" s="1" t="str">
        <f>IFERROR(__xludf.DUMMYFUNCTION("""COMPUTED_VALUE"""),"Social Media like LinkedIn")</f>
        <v>Social Media like LinkedIn</v>
      </c>
      <c r="F1706" s="1" t="str">
        <f>IFERROR(__xludf.DUMMYFUNCTION("""COMPUTED_VALUE"""),"Yes, I will earn and do that")</f>
        <v>Yes, I will earn and do that</v>
      </c>
      <c r="G1706" s="1" t="str">
        <f>IFERROR(__xludf.DUMMYFUNCTION("""COMPUTED_VALUE"""),"This will be hard to do, but if it is the right company I would try")</f>
        <v>This will be hard to do, but if it is the right company I would try</v>
      </c>
      <c r="H1706" s="1" t="str">
        <f>IFERROR(__xludf.DUMMYFUNCTION("""COMPUTED_VALUE"""),"No")</f>
        <v>No</v>
      </c>
      <c r="I1706" s="1" t="str">
        <f>IFERROR(__xludf.DUMMYFUNCTION("""COMPUTED_VALUE"""),"Will work for them")</f>
        <v>Will work for them</v>
      </c>
      <c r="J1706" s="1">
        <f>IFERROR(__xludf.DUMMYFUNCTION("""COMPUTED_VALUE"""),6.0)</f>
        <v>6</v>
      </c>
      <c r="K1706" s="1" t="str">
        <f>IFERROR(__xludf.DUMMYFUNCTION("""COMPUTED_VALUE"""),"Hybrid Working Environment with less than 3 days a month at office")</f>
        <v>Hybrid Working Environment with less than 3 days a month at office</v>
      </c>
      <c r="L17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0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06" s="1" t="str">
        <f>IFERROR(__xludf.DUMMYFUNCTION("""COMPUTED_VALUE"""),"Teaching in any of the institutes/colleges/online or offline, Business Operations in any organization, Build and develop a Team, An Artificial Intelligence Specialist / Talking to Robots")</f>
        <v>Teaching in any of the institutes/colleges/online or offline, Business Operations in any organization, Build and develop a Team, An Artificial Intelligence Specialist / Talking to Robots</v>
      </c>
      <c r="O1706" s="1" t="str">
        <f>IFERROR(__xludf.DUMMYFUNCTION("""COMPUTED_VALUE"""),"Manager who explains what is expected, sets a goal and helps achieve it")</f>
        <v>Manager who explains what is expected, sets a goal and helps achieve it</v>
      </c>
      <c r="P1706" s="1" t="str">
        <f>IFERROR(__xludf.DUMMYFUNCTION("""COMPUTED_VALUE"""),"Work with 7 to 10 or more people in my team")</f>
        <v>Work with 7 to 10 or more people in my team</v>
      </c>
      <c r="Q1706" s="1" t="str">
        <f>IFERROR(__xludf.DUMMYFUNCTION("""COMPUTED_VALUE"""),"Yes, I Understand this is gonna happen everywhere")</f>
        <v>Yes, I Understand this is gonna happen everywhere</v>
      </c>
      <c r="R1706" s="1" t="str">
        <f>IFERROR(__xludf.DUMMYFUNCTION("""COMPUTED_VALUE"""),"This will be hard to do, but if it is the right company I would try")</f>
        <v>This will be hard to do, but if it is the right company I would try</v>
      </c>
      <c r="S1706" s="1"/>
    </row>
    <row r="1707">
      <c r="A1707" s="2">
        <f>IFERROR(__xludf.DUMMYFUNCTION("""COMPUTED_VALUE"""),45047.62278521991)</f>
        <v>45047.62279</v>
      </c>
      <c r="B1707" s="1" t="str">
        <f>IFERROR(__xludf.DUMMYFUNCTION("""COMPUTED_VALUE"""),"India")</f>
        <v>India</v>
      </c>
      <c r="C1707" s="1">
        <f>IFERROR(__xludf.DUMMYFUNCTION("""COMPUTED_VALUE"""),827004.0)</f>
        <v>827004</v>
      </c>
      <c r="D1707" s="1" t="str">
        <f>IFERROR(__xludf.DUMMYFUNCTION("""COMPUTED_VALUE"""),"Male")</f>
        <v>Male</v>
      </c>
      <c r="E1707" s="1" t="str">
        <f>IFERROR(__xludf.DUMMYFUNCTION("""COMPUTED_VALUE"""),"My Parents")</f>
        <v>My Parents</v>
      </c>
      <c r="F1707" s="1" t="str">
        <f>IFERROR(__xludf.DUMMYFUNCTION("""COMPUTED_VALUE"""),"Yes, I will earn and do that")</f>
        <v>Yes, I will earn and do that</v>
      </c>
      <c r="G1707" s="1" t="str">
        <f>IFERROR(__xludf.DUMMYFUNCTION("""COMPUTED_VALUE"""),"This will be hard to do, but if it is the right company I would try")</f>
        <v>This will be hard to do, but if it is the right company I would try</v>
      </c>
      <c r="H1707" s="1" t="str">
        <f>IFERROR(__xludf.DUMMYFUNCTION("""COMPUTED_VALUE"""),"Yes")</f>
        <v>Yes</v>
      </c>
      <c r="I1707" s="1" t="str">
        <f>IFERROR(__xludf.DUMMYFUNCTION("""COMPUTED_VALUE"""),"Will work for them")</f>
        <v>Will work for them</v>
      </c>
      <c r="J1707" s="1">
        <f>IFERROR(__xludf.DUMMYFUNCTION("""COMPUTED_VALUE"""),1.0)</f>
        <v>1</v>
      </c>
      <c r="K1707" s="1" t="str">
        <f>IFERROR(__xludf.DUMMYFUNCTION("""COMPUTED_VALUE"""),"Every Day Office Environment")</f>
        <v>Every Day Office Environment</v>
      </c>
      <c r="L1707" s="1" t="str">
        <f>IFERROR(__xludf.DUMMYFUNCTION("""COMPUTED_VALUE"""),"Employer who appreciates learning and enables that environment")</f>
        <v>Employer who appreciates learning and enables that environment</v>
      </c>
      <c r="M170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07" s="1" t="str">
        <f>IFERROR(__xludf.DUMMYFUNCTION("""COMPUTED_VALUE"""),"Design and Creative strategy in any company, Teaching in any of the institutes/colleges/online or offline, Become a content Creator in some platform, I Want to sell things/Sales")</f>
        <v>Design and Creative strategy in any company, Teaching in any of the institutes/colleges/online or offline, Become a content Creator in some platform, I Want to sell things/Sales</v>
      </c>
      <c r="O1707" s="1" t="str">
        <f>IFERROR(__xludf.DUMMYFUNCTION("""COMPUTED_VALUE"""),"Manager who clearly describes what she/he needs")</f>
        <v>Manager who clearly describes what she/he needs</v>
      </c>
      <c r="P1707" s="1" t="str">
        <f>IFERROR(__xludf.DUMMYFUNCTION("""COMPUTED_VALUE"""),"Work with more than 10 people in my team")</f>
        <v>Work with more than 10 people in my team</v>
      </c>
      <c r="Q1707" s="1" t="str">
        <f>IFERROR(__xludf.DUMMYFUNCTION("""COMPUTED_VALUE"""),"No")</f>
        <v>No</v>
      </c>
      <c r="R1707" s="1" t="str">
        <f>IFERROR(__xludf.DUMMYFUNCTION("""COMPUTED_VALUE"""),"This will be hard to do, but if it is the right company I would try")</f>
        <v>This will be hard to do, but if it is the right company I would try</v>
      </c>
      <c r="S1707" s="1"/>
    </row>
    <row r="1708">
      <c r="A1708" s="2">
        <f>IFERROR(__xludf.DUMMYFUNCTION("""COMPUTED_VALUE"""),45047.624014953704)</f>
        <v>45047.62401</v>
      </c>
      <c r="B1708" s="1" t="str">
        <f>IFERROR(__xludf.DUMMYFUNCTION("""COMPUTED_VALUE"""),"India")</f>
        <v>India</v>
      </c>
      <c r="C1708" s="1">
        <f>IFERROR(__xludf.DUMMYFUNCTION("""COMPUTED_VALUE"""),827013.0)</f>
        <v>827013</v>
      </c>
      <c r="D1708" s="1" t="str">
        <f>IFERROR(__xludf.DUMMYFUNCTION("""COMPUTED_VALUE"""),"Male")</f>
        <v>Male</v>
      </c>
      <c r="E1708" s="1" t="str">
        <f>IFERROR(__xludf.DUMMYFUNCTION("""COMPUTED_VALUE"""),"My Parents")</f>
        <v>My Parents</v>
      </c>
      <c r="F1708" s="1" t="str">
        <f>IFERROR(__xludf.DUMMYFUNCTION("""COMPUTED_VALUE"""),"Yes, I will earn and do that")</f>
        <v>Yes, I will earn and do that</v>
      </c>
      <c r="G1708" s="1" t="str">
        <f>IFERROR(__xludf.DUMMYFUNCTION("""COMPUTED_VALUE"""),"This will be hard to do, but if it is the right company I would try")</f>
        <v>This will be hard to do, but if it is the right company I would try</v>
      </c>
      <c r="H1708" s="1" t="str">
        <f>IFERROR(__xludf.DUMMYFUNCTION("""COMPUTED_VALUE"""),"No")</f>
        <v>No</v>
      </c>
      <c r="I1708" s="1" t="str">
        <f>IFERROR(__xludf.DUMMYFUNCTION("""COMPUTED_VALUE"""),"Will NOT work for them")</f>
        <v>Will NOT work for them</v>
      </c>
      <c r="J1708" s="1">
        <f>IFERROR(__xludf.DUMMYFUNCTION("""COMPUTED_VALUE"""),8.0)</f>
        <v>8</v>
      </c>
      <c r="K1708" s="1" t="str">
        <f>IFERROR(__xludf.DUMMYFUNCTION("""COMPUTED_VALUE"""),"Every Day Office Environment")</f>
        <v>Every Day Office Environment</v>
      </c>
      <c r="L1708" s="1" t="str">
        <f>IFERROR(__xludf.DUMMYFUNCTION("""COMPUTED_VALUE"""),"Employer who appreciates learning and enables that environment")</f>
        <v>Employer who appreciates learning and enables that environment</v>
      </c>
      <c r="M17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08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1708" s="1" t="str">
        <f>IFERROR(__xludf.DUMMYFUNCTION("""COMPUTED_VALUE"""),"Manager who clearly describes what she/he needs")</f>
        <v>Manager who clearly describes what she/he needs</v>
      </c>
      <c r="P1708" s="1" t="str">
        <f>IFERROR(__xludf.DUMMYFUNCTION("""COMPUTED_VALUE"""),"Work with 5 to 6 people in my team")</f>
        <v>Work with 5 to 6 people in my team</v>
      </c>
      <c r="Q1708" s="1" t="str">
        <f>IFERROR(__xludf.DUMMYFUNCTION("""COMPUTED_VALUE"""),"No")</f>
        <v>No</v>
      </c>
      <c r="R1708" s="1" t="str">
        <f>IFERROR(__xludf.DUMMYFUNCTION("""COMPUTED_VALUE"""),"No way")</f>
        <v>No way</v>
      </c>
      <c r="S1708" s="1"/>
    </row>
    <row r="1709">
      <c r="A1709" s="2">
        <f>IFERROR(__xludf.DUMMYFUNCTION("""COMPUTED_VALUE"""),45047.62682094907)</f>
        <v>45047.62682</v>
      </c>
      <c r="B1709" s="1" t="str">
        <f>IFERROR(__xludf.DUMMYFUNCTION("""COMPUTED_VALUE"""),"India")</f>
        <v>India</v>
      </c>
      <c r="C1709" s="1">
        <f>IFERROR(__xludf.DUMMYFUNCTION("""COMPUTED_VALUE"""),160030.0)</f>
        <v>160030</v>
      </c>
      <c r="D1709" s="1" t="str">
        <f>IFERROR(__xludf.DUMMYFUNCTION("""COMPUTED_VALUE"""),"Female")</f>
        <v>Female</v>
      </c>
      <c r="E1709" s="1" t="str">
        <f>IFERROR(__xludf.DUMMYFUNCTION("""COMPUTED_VALUE"""),"My Parents")</f>
        <v>My Parents</v>
      </c>
      <c r="F1709" s="1" t="str">
        <f>IFERROR(__xludf.DUMMYFUNCTION("""COMPUTED_VALUE"""),"No, But if someone could bare the cost I will")</f>
        <v>No, But if someone could bare the cost I will</v>
      </c>
      <c r="G1709" s="1" t="str">
        <f>IFERROR(__xludf.DUMMYFUNCTION("""COMPUTED_VALUE"""),"This will be hard to do, but if it is the right company I would try")</f>
        <v>This will be hard to do, but if it is the right company I would try</v>
      </c>
      <c r="H1709" s="1" t="str">
        <f>IFERROR(__xludf.DUMMYFUNCTION("""COMPUTED_VALUE"""),"No")</f>
        <v>No</v>
      </c>
      <c r="I1709" s="1" t="str">
        <f>IFERROR(__xludf.DUMMYFUNCTION("""COMPUTED_VALUE"""),"Will NOT work for them")</f>
        <v>Will NOT work for them</v>
      </c>
      <c r="J1709" s="1">
        <f>IFERROR(__xludf.DUMMYFUNCTION("""COMPUTED_VALUE"""),7.0)</f>
        <v>7</v>
      </c>
      <c r="K1709" s="1" t="str">
        <f>IFERROR(__xludf.DUMMYFUNCTION("""COMPUTED_VALUE"""),"Hybrid Working Environment with more than 15 days a month at office")</f>
        <v>Hybrid Working Environment with more than 15 days a month at office</v>
      </c>
      <c r="L17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0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709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709" s="1" t="str">
        <f>IFERROR(__xludf.DUMMYFUNCTION("""COMPUTED_VALUE"""),"Manager who explains what is expected, sets a goal and helps achieve it")</f>
        <v>Manager who explains what is expected, sets a goal and helps achieve it</v>
      </c>
      <c r="P1709" s="1" t="str">
        <f>IFERROR(__xludf.DUMMYFUNCTION("""COMPUTED_VALUE"""),"Work with 5 to 6 people in my team")</f>
        <v>Work with 5 to 6 people in my team</v>
      </c>
      <c r="Q1709" s="1" t="str">
        <f>IFERROR(__xludf.DUMMYFUNCTION("""COMPUTED_VALUE"""),"Yes, I Understand this is gonna happen everywhere")</f>
        <v>Yes, I Understand this is gonna happen everywhere</v>
      </c>
      <c r="R1709" s="1" t="str">
        <f>IFERROR(__xludf.DUMMYFUNCTION("""COMPUTED_VALUE"""),"No way")</f>
        <v>No way</v>
      </c>
      <c r="S1709" s="1"/>
    </row>
    <row r="1710">
      <c r="A1710" s="2">
        <f>IFERROR(__xludf.DUMMYFUNCTION("""COMPUTED_VALUE"""),45047.62777298611)</f>
        <v>45047.62777</v>
      </c>
      <c r="B1710" s="1" t="str">
        <f>IFERROR(__xludf.DUMMYFUNCTION("""COMPUTED_VALUE"""),"India")</f>
        <v>India</v>
      </c>
      <c r="C1710" s="1">
        <f>IFERROR(__xludf.DUMMYFUNCTION("""COMPUTED_VALUE"""),678001.0)</f>
        <v>678001</v>
      </c>
      <c r="D1710" s="1" t="str">
        <f>IFERROR(__xludf.DUMMYFUNCTION("""COMPUTED_VALUE"""),"Male")</f>
        <v>Male</v>
      </c>
      <c r="E1710" s="1" t="str">
        <f>IFERROR(__xludf.DUMMYFUNCTION("""COMPUTED_VALUE"""),"Influencers who had successful careers")</f>
        <v>Influencers who had successful careers</v>
      </c>
      <c r="F1710" s="1" t="str">
        <f>IFERROR(__xludf.DUMMYFUNCTION("""COMPUTED_VALUE"""),"No I would not be pursuing Higher Education outside of India")</f>
        <v>No I would not be pursuing Higher Education outside of India</v>
      </c>
      <c r="G1710" s="1" t="str">
        <f>IFERROR(__xludf.DUMMYFUNCTION("""COMPUTED_VALUE"""),"This will be hard to do, but if it is the right company I would try")</f>
        <v>This will be hard to do, but if it is the right company I would try</v>
      </c>
      <c r="H1710" s="1" t="str">
        <f>IFERROR(__xludf.DUMMYFUNCTION("""COMPUTED_VALUE"""),"No")</f>
        <v>No</v>
      </c>
      <c r="I1710" s="1" t="str">
        <f>IFERROR(__xludf.DUMMYFUNCTION("""COMPUTED_VALUE"""),"Will NOT work for them")</f>
        <v>Will NOT work for them</v>
      </c>
      <c r="J1710" s="1">
        <f>IFERROR(__xludf.DUMMYFUNCTION("""COMPUTED_VALUE"""),3.0)</f>
        <v>3</v>
      </c>
      <c r="K1710" s="1" t="str">
        <f>IFERROR(__xludf.DUMMYFUNCTION("""COMPUTED_VALUE"""),"Fully Remote with Options to travel as and when needed")</f>
        <v>Fully Remote with Options to travel as and when needed</v>
      </c>
      <c r="L17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10" s="1" t="str">
        <f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1710" s="1" t="str">
        <f>IFERROR(__xludf.DUMMYFUNCTION("""COMPUTED_VALUE"""),"Manager who sets goal and helps me achieve it")</f>
        <v>Manager who sets goal and helps me achieve it</v>
      </c>
      <c r="P1710" s="1" t="str">
        <f>IFERROR(__xludf.DUMMYFUNCTION("""COMPUTED_VALUE"""),"Work with 7 to 10 or more people in my team")</f>
        <v>Work with 7 to 10 or more people in my team</v>
      </c>
      <c r="Q1710" s="1" t="str">
        <f>IFERROR(__xludf.DUMMYFUNCTION("""COMPUTED_VALUE"""),"Yes, I Understand this is gonna happen everywhere")</f>
        <v>Yes, I Understand this is gonna happen everywhere</v>
      </c>
      <c r="R1710" s="1" t="str">
        <f>IFERROR(__xludf.DUMMYFUNCTION("""COMPUTED_VALUE"""),"This will be hard to do, but if it is the right company I would try")</f>
        <v>This will be hard to do, but if it is the right company I would try</v>
      </c>
      <c r="S1710" s="1"/>
    </row>
    <row r="1711">
      <c r="A1711" s="2">
        <f>IFERROR(__xludf.DUMMYFUNCTION("""COMPUTED_VALUE"""),45047.6383055787)</f>
        <v>45047.63831</v>
      </c>
      <c r="B1711" s="1" t="str">
        <f>IFERROR(__xludf.DUMMYFUNCTION("""COMPUTED_VALUE"""),"India")</f>
        <v>India</v>
      </c>
      <c r="C1711" s="1">
        <f>IFERROR(__xludf.DUMMYFUNCTION("""COMPUTED_VALUE"""),422003.0)</f>
        <v>422003</v>
      </c>
      <c r="D1711" s="1" t="str">
        <f>IFERROR(__xludf.DUMMYFUNCTION("""COMPUTED_VALUE"""),"Female")</f>
        <v>Female</v>
      </c>
      <c r="E1711" s="1" t="str">
        <f>IFERROR(__xludf.DUMMYFUNCTION("""COMPUTED_VALUE"""),"My Parents")</f>
        <v>My Parents</v>
      </c>
      <c r="F1711" s="1" t="str">
        <f>IFERROR(__xludf.DUMMYFUNCTION("""COMPUTED_VALUE"""),"No, But if someone could bare the cost I will")</f>
        <v>No, But if someone could bare the cost I will</v>
      </c>
      <c r="G1711" s="1" t="str">
        <f>IFERROR(__xludf.DUMMYFUNCTION("""COMPUTED_VALUE"""),"This will be hard to do, but if it is the right company I would try")</f>
        <v>This will be hard to do, but if it is the right company I would try</v>
      </c>
      <c r="H1711" s="1" t="str">
        <f>IFERROR(__xludf.DUMMYFUNCTION("""COMPUTED_VALUE"""),"No")</f>
        <v>No</v>
      </c>
      <c r="I1711" s="1" t="str">
        <f>IFERROR(__xludf.DUMMYFUNCTION("""COMPUTED_VALUE"""),"Will NOT work for them")</f>
        <v>Will NOT work for them</v>
      </c>
      <c r="J1711" s="1">
        <f>IFERROR(__xludf.DUMMYFUNCTION("""COMPUTED_VALUE"""),4.0)</f>
        <v>4</v>
      </c>
      <c r="K1711" s="1" t="str">
        <f>IFERROR(__xludf.DUMMYFUNCTION("""COMPUTED_VALUE"""),"Hybrid Working Environment with less than 3 days a month at office")</f>
        <v>Hybrid Working Environment with less than 3 days a month at office</v>
      </c>
      <c r="L1711" s="1" t="str">
        <f>IFERROR(__xludf.DUMMYFUNCTION("""COMPUTED_VALUE"""),"Employer who rewards learning and enables that environment")</f>
        <v>Employer who rewards learning and enables that environment</v>
      </c>
      <c r="M17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11" s="1" t="str">
        <f>IFERROR(__xludf.DUMMYFUNCTION("""COMPUTED_VALUE"""),"Build and develop a Team, Design and Develop amazing software, Become a content Creator in some platform, I Want to sell things/Sales")</f>
        <v>Build and develop a Team, Design and Develop amazing software, Become a content Creator in some platform, I Want to sell things/Sales</v>
      </c>
      <c r="O1711" s="1" t="str">
        <f>IFERROR(__xludf.DUMMYFUNCTION("""COMPUTED_VALUE"""),"Manager who clearly describes what she/he needs")</f>
        <v>Manager who clearly describes what she/he needs</v>
      </c>
      <c r="P1711" s="1" t="str">
        <f>IFERROR(__xludf.DUMMYFUNCTION("""COMPUTED_VALUE"""),"Work with 2 to 3 people in my team")</f>
        <v>Work with 2 to 3 people in my team</v>
      </c>
      <c r="Q1711" s="1" t="str">
        <f>IFERROR(__xludf.DUMMYFUNCTION("""COMPUTED_VALUE"""),"Yes, I Understand this is gonna happen everywhere")</f>
        <v>Yes, I Understand this is gonna happen everywhere</v>
      </c>
      <c r="R1711" s="1" t="str">
        <f>IFERROR(__xludf.DUMMYFUNCTION("""COMPUTED_VALUE"""),"No way")</f>
        <v>No way</v>
      </c>
      <c r="S1711" s="1"/>
    </row>
    <row r="1712">
      <c r="A1712" s="2">
        <f>IFERROR(__xludf.DUMMYFUNCTION("""COMPUTED_VALUE"""),45047.646368368056)</f>
        <v>45047.64637</v>
      </c>
      <c r="B1712" s="1" t="str">
        <f>IFERROR(__xludf.DUMMYFUNCTION("""COMPUTED_VALUE"""),"India")</f>
        <v>India</v>
      </c>
      <c r="C1712" s="1">
        <f>IFERROR(__xludf.DUMMYFUNCTION("""COMPUTED_VALUE"""),827012.0)</f>
        <v>827012</v>
      </c>
      <c r="D1712" s="1" t="str">
        <f>IFERROR(__xludf.DUMMYFUNCTION("""COMPUTED_VALUE"""),"Male")</f>
        <v>Male</v>
      </c>
      <c r="E1712" s="1" t="str">
        <f>IFERROR(__xludf.DUMMYFUNCTION("""COMPUTED_VALUE"""),"Social Media like LinkedIn")</f>
        <v>Social Media like LinkedIn</v>
      </c>
      <c r="F1712" s="1" t="str">
        <f>IFERROR(__xludf.DUMMYFUNCTION("""COMPUTED_VALUE"""),"Yes, I will earn and do that")</f>
        <v>Yes, I will earn and do that</v>
      </c>
      <c r="G1712" s="1" t="str">
        <f>IFERROR(__xludf.DUMMYFUNCTION("""COMPUTED_VALUE"""),"This will be hard to do, but if it is the right company I would try")</f>
        <v>This will be hard to do, but if it is the right company I would try</v>
      </c>
      <c r="H1712" s="1" t="str">
        <f>IFERROR(__xludf.DUMMYFUNCTION("""COMPUTED_VALUE"""),"No")</f>
        <v>No</v>
      </c>
      <c r="I1712" s="1" t="str">
        <f>IFERROR(__xludf.DUMMYFUNCTION("""COMPUTED_VALUE"""),"Will NOT work for them")</f>
        <v>Will NOT work for them</v>
      </c>
      <c r="J1712" s="1">
        <f>IFERROR(__xludf.DUMMYFUNCTION("""COMPUTED_VALUE"""),7.0)</f>
        <v>7</v>
      </c>
      <c r="K1712" s="1" t="str">
        <f>IFERROR(__xludf.DUMMYFUNCTION("""COMPUTED_VALUE"""),"Hybrid Working Environment with more than 15 days a month at office")</f>
        <v>Hybrid Working Environment with more than 15 days a month at office</v>
      </c>
      <c r="L17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12" s="1" t="str">
        <f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1712" s="1" t="str">
        <f>IFERROR(__xludf.DUMMYFUNCTION("""COMPUTED_VALUE"""),"Manager who explains what is expected, sets a goal and helps achieve it")</f>
        <v>Manager who explains what is expected, sets a goal and helps achieve it</v>
      </c>
      <c r="P1712" s="1" t="str">
        <f>IFERROR(__xludf.DUMMYFUNCTION("""COMPUTED_VALUE"""),"Work with 2 to 3 people in my team")</f>
        <v>Work with 2 to 3 people in my team</v>
      </c>
      <c r="Q1712" s="1" t="str">
        <f>IFERROR(__xludf.DUMMYFUNCTION("""COMPUTED_VALUE"""),"No")</f>
        <v>No</v>
      </c>
      <c r="R1712" s="1" t="str">
        <f>IFERROR(__xludf.DUMMYFUNCTION("""COMPUTED_VALUE"""),"No way")</f>
        <v>No way</v>
      </c>
      <c r="S1712" s="1"/>
    </row>
    <row r="1713">
      <c r="A1713" s="2">
        <f>IFERROR(__xludf.DUMMYFUNCTION("""COMPUTED_VALUE"""),45047.66763055556)</f>
        <v>45047.66763</v>
      </c>
      <c r="B1713" s="1" t="str">
        <f>IFERROR(__xludf.DUMMYFUNCTION("""COMPUTED_VALUE"""),"India")</f>
        <v>India</v>
      </c>
      <c r="C1713" s="1">
        <f>IFERROR(__xludf.DUMMYFUNCTION("""COMPUTED_VALUE"""),700023.0)</f>
        <v>700023</v>
      </c>
      <c r="D1713" s="1" t="str">
        <f>IFERROR(__xludf.DUMMYFUNCTION("""COMPUTED_VALUE"""),"Female")</f>
        <v>Female</v>
      </c>
      <c r="E1713" s="1" t="str">
        <f>IFERROR(__xludf.DUMMYFUNCTION("""COMPUTED_VALUE"""),"People from my circle, but not family members")</f>
        <v>People from my circle, but not family members</v>
      </c>
      <c r="F1713" s="1" t="str">
        <f>IFERROR(__xludf.DUMMYFUNCTION("""COMPUTED_VALUE"""),"Yes, I will earn and do that")</f>
        <v>Yes, I will earn and do that</v>
      </c>
      <c r="G1713" s="1" t="str">
        <f>IFERROR(__xludf.DUMMYFUNCTION("""COMPUTED_VALUE"""),"Will work for 3 years or more")</f>
        <v>Will work for 3 years or more</v>
      </c>
      <c r="H1713" s="1" t="str">
        <f>IFERROR(__xludf.DUMMYFUNCTION("""COMPUTED_VALUE"""),"No")</f>
        <v>No</v>
      </c>
      <c r="I1713" s="1" t="str">
        <f>IFERROR(__xludf.DUMMYFUNCTION("""COMPUTED_VALUE"""),"Will NOT work for them")</f>
        <v>Will NOT work for them</v>
      </c>
      <c r="J1713" s="1">
        <f>IFERROR(__xludf.DUMMYFUNCTION("""COMPUTED_VALUE"""),9.0)</f>
        <v>9</v>
      </c>
      <c r="K1713" s="1" t="str">
        <f>IFERROR(__xludf.DUMMYFUNCTION("""COMPUTED_VALUE"""),"Hybrid Working Environment with less than 3 days a month at office")</f>
        <v>Hybrid Working Environment with less than 3 days a month at office</v>
      </c>
      <c r="L17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13" s="1" t="str">
        <f>IFERROR(__xludf.DUMMYFUNCTION("""COMPUTED_VALUE"""),"Teaching in any of the institutes/colleges/online or offline, Business Operations in any organization, Manage and drive End-to-End Projects or Products, Become a content Creator in some platform")</f>
        <v>Teaching in any of the institutes/colleges/online or offline, Business Operations in any organization, Manage and drive End-to-End Projects or Products, Become a content Creator in some platform</v>
      </c>
      <c r="O1713" s="1" t="str">
        <f>IFERROR(__xludf.DUMMYFUNCTION("""COMPUTED_VALUE"""),"Manager who sets goal and helps me achieve it")</f>
        <v>Manager who sets goal and helps me achieve it</v>
      </c>
      <c r="P1713" s="1" t="str">
        <f>IFERROR(__xludf.DUMMYFUNCTION("""COMPUTED_VALUE"""),"Work with 5 to 6 people in my team")</f>
        <v>Work with 5 to 6 people in my team</v>
      </c>
      <c r="Q1713" s="1" t="str">
        <f>IFERROR(__xludf.DUMMYFUNCTION("""COMPUTED_VALUE"""),"I have NO other choice")</f>
        <v>I have NO other choice</v>
      </c>
      <c r="R1713" s="1" t="str">
        <f>IFERROR(__xludf.DUMMYFUNCTION("""COMPUTED_VALUE"""),"This will be hard to do, but if it is the right company I would try")</f>
        <v>This will be hard to do, but if it is the right company I would try</v>
      </c>
      <c r="S1713" s="1"/>
    </row>
    <row r="1714">
      <c r="A1714" s="2">
        <f>IFERROR(__xludf.DUMMYFUNCTION("""COMPUTED_VALUE"""),45047.66863543981)</f>
        <v>45047.66864</v>
      </c>
      <c r="B1714" s="1" t="str">
        <f>IFERROR(__xludf.DUMMYFUNCTION("""COMPUTED_VALUE"""),"India")</f>
        <v>India</v>
      </c>
      <c r="C1714" s="1">
        <f>IFERROR(__xludf.DUMMYFUNCTION("""COMPUTED_VALUE"""),605010.0)</f>
        <v>605010</v>
      </c>
      <c r="D1714" s="1" t="str">
        <f>IFERROR(__xludf.DUMMYFUNCTION("""COMPUTED_VALUE"""),"Male")</f>
        <v>Male</v>
      </c>
      <c r="E1714" s="1" t="str">
        <f>IFERROR(__xludf.DUMMYFUNCTION("""COMPUTED_VALUE"""),"My Parents")</f>
        <v>My Parents</v>
      </c>
      <c r="F1714" s="1" t="str">
        <f>IFERROR(__xludf.DUMMYFUNCTION("""COMPUTED_VALUE"""),"No I would not be pursuing Higher Education outside of India")</f>
        <v>No I would not be pursuing Higher Education outside of India</v>
      </c>
      <c r="G1714" s="1" t="str">
        <f>IFERROR(__xludf.DUMMYFUNCTION("""COMPUTED_VALUE"""),"Will work for 3 years or more")</f>
        <v>Will work for 3 years or more</v>
      </c>
      <c r="H1714" s="1" t="str">
        <f>IFERROR(__xludf.DUMMYFUNCTION("""COMPUTED_VALUE"""),"No")</f>
        <v>No</v>
      </c>
      <c r="I1714" s="1" t="str">
        <f>IFERROR(__xludf.DUMMYFUNCTION("""COMPUTED_VALUE"""),"Will NOT work for them")</f>
        <v>Will NOT work for them</v>
      </c>
      <c r="J1714" s="1">
        <f>IFERROR(__xludf.DUMMYFUNCTION("""COMPUTED_VALUE"""),5.0)</f>
        <v>5</v>
      </c>
      <c r="K1714" s="1" t="str">
        <f>IFERROR(__xludf.DUMMYFUNCTION("""COMPUTED_VALUE"""),"Hybrid Working Environment with more than 15 days a month at office")</f>
        <v>Hybrid Working Environment with more than 15 days a month at office</v>
      </c>
      <c r="L1714" s="1" t="str">
        <f>IFERROR(__xludf.DUMMYFUNCTION("""COMPUTED_VALUE"""),"Employer who appreciates learning and enables that environment")</f>
        <v>Employer who appreciates learning and enables that environment</v>
      </c>
      <c r="M171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14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714" s="1" t="str">
        <f>IFERROR(__xludf.DUMMYFUNCTION("""COMPUTED_VALUE"""),"Manager who sets goal and helps me achieve it")</f>
        <v>Manager who sets goal and helps me achieve it</v>
      </c>
      <c r="P1714" s="1" t="str">
        <f>IFERROR(__xludf.DUMMYFUNCTION("""COMPUTED_VALUE"""),"Work with more than 10 people in my team")</f>
        <v>Work with more than 10 people in my team</v>
      </c>
      <c r="Q1714" s="1" t="str">
        <f>IFERROR(__xludf.DUMMYFUNCTION("""COMPUTED_VALUE"""),"Yes, I Understand this is gonna happen everywhere")</f>
        <v>Yes, I Understand this is gonna happen everywhere</v>
      </c>
      <c r="R1714" s="1" t="str">
        <f>IFERROR(__xludf.DUMMYFUNCTION("""COMPUTED_VALUE"""),"This will be hard to do, but if it is the right company I would try")</f>
        <v>This will be hard to do, but if it is the right company I would try</v>
      </c>
      <c r="S1714" s="1"/>
    </row>
    <row r="1715">
      <c r="A1715" s="2">
        <f>IFERROR(__xludf.DUMMYFUNCTION("""COMPUTED_VALUE"""),45047.706113078704)</f>
        <v>45047.70611</v>
      </c>
      <c r="B1715" s="1" t="str">
        <f>IFERROR(__xludf.DUMMYFUNCTION("""COMPUTED_VALUE"""),"India")</f>
        <v>India</v>
      </c>
      <c r="C1715" s="1">
        <f>IFERROR(__xludf.DUMMYFUNCTION("""COMPUTED_VALUE"""),7.0)</f>
        <v>7</v>
      </c>
      <c r="D1715" s="1" t="str">
        <f>IFERROR(__xludf.DUMMYFUNCTION("""COMPUTED_VALUE"""),"Female")</f>
        <v>Female</v>
      </c>
      <c r="E1715" s="1" t="str">
        <f>IFERROR(__xludf.DUMMYFUNCTION("""COMPUTED_VALUE"""),"People who have changed the world for better")</f>
        <v>People who have changed the world for better</v>
      </c>
      <c r="F1715" s="1" t="str">
        <f>IFERROR(__xludf.DUMMYFUNCTION("""COMPUTED_VALUE"""),"No, But if someone could bare the cost I will")</f>
        <v>No, But if someone could bare the cost I will</v>
      </c>
      <c r="G1715" s="1" t="str">
        <f>IFERROR(__xludf.DUMMYFUNCTION("""COMPUTED_VALUE"""),"This will be hard to do, but if it is the right company I would try")</f>
        <v>This will be hard to do, but if it is the right company I would try</v>
      </c>
      <c r="H1715" s="1" t="str">
        <f>IFERROR(__xludf.DUMMYFUNCTION("""COMPUTED_VALUE"""),"Yes")</f>
        <v>Yes</v>
      </c>
      <c r="I1715" s="1" t="str">
        <f>IFERROR(__xludf.DUMMYFUNCTION("""COMPUTED_VALUE"""),"Will NOT work for them")</f>
        <v>Will NOT work for them</v>
      </c>
      <c r="J1715" s="1">
        <f>IFERROR(__xludf.DUMMYFUNCTION("""COMPUTED_VALUE"""),4.0)</f>
        <v>4</v>
      </c>
      <c r="K1715" s="1" t="str">
        <f>IFERROR(__xludf.DUMMYFUNCTION("""COMPUTED_VALUE"""),"Hybrid Working Environment with less than 3 days a month at office")</f>
        <v>Hybrid Working Environment with less than 3 days a month at office</v>
      </c>
      <c r="L17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715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715" s="1" t="str">
        <f>IFERROR(__xludf.DUMMYFUNCTION("""COMPUTED_VALUE"""),"Manager who explains what is expected, sets a goal and helps achieve it")</f>
        <v>Manager who explains what is expected, sets a goal and helps achieve it</v>
      </c>
      <c r="P1715" s="1" t="str">
        <f>IFERROR(__xludf.DUMMYFUNCTION("""COMPUTED_VALUE"""),"Work with 5 to 6 people in my team")</f>
        <v>Work with 5 to 6 people in my team</v>
      </c>
      <c r="Q1715" s="1" t="str">
        <f>IFERROR(__xludf.DUMMYFUNCTION("""COMPUTED_VALUE"""),"I have NO other choice")</f>
        <v>I have NO other choice</v>
      </c>
      <c r="R1715" s="1" t="str">
        <f>IFERROR(__xludf.DUMMYFUNCTION("""COMPUTED_VALUE"""),"This will be hard to do, but if it is the right company I would try")</f>
        <v>This will be hard to do, but if it is the right company I would try</v>
      </c>
      <c r="S1715" s="1"/>
    </row>
    <row r="1716">
      <c r="A1716" s="2">
        <f>IFERROR(__xludf.DUMMYFUNCTION("""COMPUTED_VALUE"""),45047.72973782408)</f>
        <v>45047.72974</v>
      </c>
      <c r="B1716" s="1" t="str">
        <f>IFERROR(__xludf.DUMMYFUNCTION("""COMPUTED_VALUE"""),"India")</f>
        <v>India</v>
      </c>
      <c r="C1716" s="1">
        <f>IFERROR(__xludf.DUMMYFUNCTION("""COMPUTED_VALUE"""),700000.0)</f>
        <v>700000</v>
      </c>
      <c r="D1716" s="1" t="str">
        <f>IFERROR(__xludf.DUMMYFUNCTION("""COMPUTED_VALUE"""),"Female")</f>
        <v>Female</v>
      </c>
      <c r="E1716" s="1" t="str">
        <f>IFERROR(__xludf.DUMMYFUNCTION("""COMPUTED_VALUE"""),"People who have changed the world for better")</f>
        <v>People who have changed the world for better</v>
      </c>
      <c r="F1716" s="1" t="str">
        <f>IFERROR(__xludf.DUMMYFUNCTION("""COMPUTED_VALUE"""),"No, But if someone could bare the cost I will")</f>
        <v>No, But if someone could bare the cost I will</v>
      </c>
      <c r="G1716" s="1" t="str">
        <f>IFERROR(__xludf.DUMMYFUNCTION("""COMPUTED_VALUE"""),"This will be hard to do, but if it is the right company I would try")</f>
        <v>This will be hard to do, but if it is the right company I would try</v>
      </c>
      <c r="H1716" s="1" t="str">
        <f>IFERROR(__xludf.DUMMYFUNCTION("""COMPUTED_VALUE"""),"Yes")</f>
        <v>Yes</v>
      </c>
      <c r="I1716" s="1" t="str">
        <f>IFERROR(__xludf.DUMMYFUNCTION("""COMPUTED_VALUE"""),"Will NOT work for them")</f>
        <v>Will NOT work for them</v>
      </c>
      <c r="J1716" s="1">
        <f>IFERROR(__xludf.DUMMYFUNCTION("""COMPUTED_VALUE"""),4.0)</f>
        <v>4</v>
      </c>
      <c r="K1716" s="1" t="str">
        <f>IFERROR(__xludf.DUMMYFUNCTION("""COMPUTED_VALUE"""),"Fully Remote with Options to travel as and when needed")</f>
        <v>Fully Remote with Options to travel as and when needed</v>
      </c>
      <c r="L1716" s="1" t="str">
        <f>IFERROR(__xludf.DUMMYFUNCTION("""COMPUTED_VALUE"""),"Employer who rewards learning and enables that environment")</f>
        <v>Employer who rewards learning and enables that environment</v>
      </c>
      <c r="M171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16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716" s="1" t="str">
        <f>IFERROR(__xludf.DUMMYFUNCTION("""COMPUTED_VALUE"""),"Manager who clearly describes what she/he needs")</f>
        <v>Manager who clearly describes what she/he needs</v>
      </c>
      <c r="P1716" s="1" t="str">
        <f>IFERROR(__xludf.DUMMYFUNCTION("""COMPUTED_VALUE"""),"Work with 2 to 3 people in my team")</f>
        <v>Work with 2 to 3 people in my team</v>
      </c>
      <c r="Q1716" s="1" t="str">
        <f>IFERROR(__xludf.DUMMYFUNCTION("""COMPUTED_VALUE"""),"Yes, I Understand this is gonna happen everywhere")</f>
        <v>Yes, I Understand this is gonna happen everywhere</v>
      </c>
      <c r="R1716" s="1" t="str">
        <f>IFERROR(__xludf.DUMMYFUNCTION("""COMPUTED_VALUE"""),"No way")</f>
        <v>No way</v>
      </c>
      <c r="S1716" s="1"/>
    </row>
    <row r="1717">
      <c r="A1717" s="2">
        <f>IFERROR(__xludf.DUMMYFUNCTION("""COMPUTED_VALUE"""),45047.77729841435)</f>
        <v>45047.7773</v>
      </c>
      <c r="B1717" s="1" t="str">
        <f>IFERROR(__xludf.DUMMYFUNCTION("""COMPUTED_VALUE"""),"India")</f>
        <v>India</v>
      </c>
      <c r="C1717" s="1">
        <f>IFERROR(__xludf.DUMMYFUNCTION("""COMPUTED_VALUE"""),474006.0)</f>
        <v>474006</v>
      </c>
      <c r="D1717" s="1" t="str">
        <f>IFERROR(__xludf.DUMMYFUNCTION("""COMPUTED_VALUE"""),"Male")</f>
        <v>Male</v>
      </c>
      <c r="E1717" s="1" t="str">
        <f>IFERROR(__xludf.DUMMYFUNCTION("""COMPUTED_VALUE"""),"Influencers who had successful careers")</f>
        <v>Influencers who had successful careers</v>
      </c>
      <c r="F1717" s="1" t="str">
        <f>IFERROR(__xludf.DUMMYFUNCTION("""COMPUTED_VALUE"""),"Yes, I will earn and do that")</f>
        <v>Yes, I will earn and do that</v>
      </c>
      <c r="G1717" s="1" t="str">
        <f>IFERROR(__xludf.DUMMYFUNCTION("""COMPUTED_VALUE"""),"This will be hard to do, but if it is the right company I would try")</f>
        <v>This will be hard to do, but if it is the right company I would try</v>
      </c>
      <c r="H1717" s="1" t="str">
        <f>IFERROR(__xludf.DUMMYFUNCTION("""COMPUTED_VALUE"""),"No")</f>
        <v>No</v>
      </c>
      <c r="I1717" s="1" t="str">
        <f>IFERROR(__xludf.DUMMYFUNCTION("""COMPUTED_VALUE"""),"Will NOT work for them")</f>
        <v>Will NOT work for them</v>
      </c>
      <c r="J1717" s="1">
        <f>IFERROR(__xludf.DUMMYFUNCTION("""COMPUTED_VALUE"""),3.0)</f>
        <v>3</v>
      </c>
      <c r="K1717" s="1" t="str">
        <f>IFERROR(__xludf.DUMMYFUNCTION("""COMPUTED_VALUE"""),"Hybrid Working Environment with more than 15 days a month at office")</f>
        <v>Hybrid Working Environment with more than 15 days a month at office</v>
      </c>
      <c r="L17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717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717" s="1" t="str">
        <f>IFERROR(__xludf.DUMMYFUNCTION("""COMPUTED_VALUE"""),"Manager who explains what is expected, sets a goal and helps achieve it")</f>
        <v>Manager who explains what is expected, sets a goal and helps achieve it</v>
      </c>
      <c r="P1717" s="1" t="str">
        <f>IFERROR(__xludf.DUMMYFUNCTION("""COMPUTED_VALUE"""),"Work with 2 to 3 people in my team")</f>
        <v>Work with 2 to 3 people in my team</v>
      </c>
      <c r="Q1717" s="1" t="str">
        <f>IFERROR(__xludf.DUMMYFUNCTION("""COMPUTED_VALUE"""),"Yes, I Understand this is gonna happen everywhere")</f>
        <v>Yes, I Understand this is gonna happen everywhere</v>
      </c>
      <c r="R1717" s="1" t="str">
        <f>IFERROR(__xludf.DUMMYFUNCTION("""COMPUTED_VALUE"""),"No way")</f>
        <v>No way</v>
      </c>
      <c r="S1717" s="1"/>
    </row>
    <row r="1718">
      <c r="A1718" s="2">
        <f>IFERROR(__xludf.DUMMYFUNCTION("""COMPUTED_VALUE"""),45047.80539513889)</f>
        <v>45047.8054</v>
      </c>
      <c r="B1718" s="1" t="str">
        <f>IFERROR(__xludf.DUMMYFUNCTION("""COMPUTED_VALUE"""),"India")</f>
        <v>India</v>
      </c>
      <c r="C1718" s="1">
        <f>IFERROR(__xludf.DUMMYFUNCTION("""COMPUTED_VALUE"""),700032.0)</f>
        <v>700032</v>
      </c>
      <c r="D1718" s="1" t="str">
        <f>IFERROR(__xludf.DUMMYFUNCTION("""COMPUTED_VALUE"""),"Male")</f>
        <v>Male</v>
      </c>
      <c r="E1718" s="1" t="str">
        <f>IFERROR(__xludf.DUMMYFUNCTION("""COMPUTED_VALUE"""),"Influencers who had successful careers")</f>
        <v>Influencers who had successful careers</v>
      </c>
      <c r="F1718" s="1" t="str">
        <f>IFERROR(__xludf.DUMMYFUNCTION("""COMPUTED_VALUE"""),"Yes, I will earn and do that")</f>
        <v>Yes, I will earn and do that</v>
      </c>
      <c r="G1718" s="1" t="str">
        <f>IFERROR(__xludf.DUMMYFUNCTION("""COMPUTED_VALUE"""),"Will work for 3 years or more")</f>
        <v>Will work for 3 years or more</v>
      </c>
      <c r="H1718" s="1" t="str">
        <f>IFERROR(__xludf.DUMMYFUNCTION("""COMPUTED_VALUE"""),"No")</f>
        <v>No</v>
      </c>
      <c r="I1718" s="1" t="str">
        <f>IFERROR(__xludf.DUMMYFUNCTION("""COMPUTED_VALUE"""),"Will NOT work for them")</f>
        <v>Will NOT work for them</v>
      </c>
      <c r="J1718" s="1">
        <f>IFERROR(__xludf.DUMMYFUNCTION("""COMPUTED_VALUE"""),1.0)</f>
        <v>1</v>
      </c>
      <c r="K1718" s="1" t="str">
        <f>IFERROR(__xludf.DUMMYFUNCTION("""COMPUTED_VALUE"""),"Hybrid Working Environment with more than 15 days a month at office")</f>
        <v>Hybrid Working Environment with more than 15 days a month at office</v>
      </c>
      <c r="L17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8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718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1718" s="1" t="str">
        <f>IFERROR(__xludf.DUMMYFUNCTION("""COMPUTED_VALUE"""),"Manager who explains what is expected, sets a goal and helps achieve it")</f>
        <v>Manager who explains what is expected, sets a goal and helps achieve it</v>
      </c>
      <c r="P1718" s="1" t="str">
        <f>IFERROR(__xludf.DUMMYFUNCTION("""COMPUTED_VALUE"""),"Work with 5 to 6 people in my team")</f>
        <v>Work with 5 to 6 people in my team</v>
      </c>
      <c r="Q1718" s="1" t="str">
        <f>IFERROR(__xludf.DUMMYFUNCTION("""COMPUTED_VALUE"""),"Yes, I Understand this is gonna happen everywhere")</f>
        <v>Yes, I Understand this is gonna happen everywhere</v>
      </c>
      <c r="R1718" s="1" t="str">
        <f>IFERROR(__xludf.DUMMYFUNCTION("""COMPUTED_VALUE"""),"No way")</f>
        <v>No way</v>
      </c>
      <c r="S1718" s="1"/>
    </row>
    <row r="1719">
      <c r="A1719" s="2">
        <f>IFERROR(__xludf.DUMMYFUNCTION("""COMPUTED_VALUE"""),45047.83683159722)</f>
        <v>45047.83683</v>
      </c>
      <c r="B1719" s="1" t="str">
        <f>IFERROR(__xludf.DUMMYFUNCTION("""COMPUTED_VALUE"""),"India")</f>
        <v>India</v>
      </c>
      <c r="C1719" s="1">
        <f>IFERROR(__xludf.DUMMYFUNCTION("""COMPUTED_VALUE"""),829111.0)</f>
        <v>829111</v>
      </c>
      <c r="D1719" s="1" t="str">
        <f>IFERROR(__xludf.DUMMYFUNCTION("""COMPUTED_VALUE"""),"Male")</f>
        <v>Male</v>
      </c>
      <c r="E1719" s="1" t="str">
        <f>IFERROR(__xludf.DUMMYFUNCTION("""COMPUTED_VALUE"""),"Social Media like LinkedIn")</f>
        <v>Social Media like LinkedIn</v>
      </c>
      <c r="F1719" s="1" t="str">
        <f>IFERROR(__xludf.DUMMYFUNCTION("""COMPUTED_VALUE"""),"No, But if someone could bare the cost I will")</f>
        <v>No, But if someone could bare the cost I will</v>
      </c>
      <c r="G1719" s="1" t="str">
        <f>IFERROR(__xludf.DUMMYFUNCTION("""COMPUTED_VALUE"""),"Will work for 3 years or more")</f>
        <v>Will work for 3 years or more</v>
      </c>
      <c r="H1719" s="1" t="str">
        <f>IFERROR(__xludf.DUMMYFUNCTION("""COMPUTED_VALUE"""),"Yes")</f>
        <v>Yes</v>
      </c>
      <c r="I1719" s="1" t="str">
        <f>IFERROR(__xludf.DUMMYFUNCTION("""COMPUTED_VALUE"""),"Will work for them")</f>
        <v>Will work for them</v>
      </c>
      <c r="J1719" s="1">
        <f>IFERROR(__xludf.DUMMYFUNCTION("""COMPUTED_VALUE"""),8.0)</f>
        <v>8</v>
      </c>
      <c r="K1719" s="1" t="str">
        <f>IFERROR(__xludf.DUMMYFUNCTION("""COMPUTED_VALUE"""),"Every Day Office Environment")</f>
        <v>Every Day Office Environment</v>
      </c>
      <c r="L1719" s="1" t="str">
        <f>IFERROR(__xludf.DUMMYFUNCTION("""COMPUTED_VALUE"""),"Employer who appreciates learning and enables that environment")</f>
        <v>Employer who appreciates learning and enables that environment</v>
      </c>
      <c r="M17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19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719" s="1" t="str">
        <f>IFERROR(__xludf.DUMMYFUNCTION("""COMPUTED_VALUE"""),"Manager who sets goal and helps me achieve it")</f>
        <v>Manager who sets goal and helps me achieve it</v>
      </c>
      <c r="P1719" s="1" t="str">
        <f>IFERROR(__xludf.DUMMYFUNCTION("""COMPUTED_VALUE"""),"Work with more than 10 people in my team")</f>
        <v>Work with more than 10 people in my team</v>
      </c>
      <c r="Q1719" s="1" t="str">
        <f>IFERROR(__xludf.DUMMYFUNCTION("""COMPUTED_VALUE"""),"Yes, I Understand this is gonna happen everywhere")</f>
        <v>Yes, I Understand this is gonna happen everywhere</v>
      </c>
      <c r="R1719" s="1" t="str">
        <f>IFERROR(__xludf.DUMMYFUNCTION("""COMPUTED_VALUE"""),"No way")</f>
        <v>No way</v>
      </c>
      <c r="S1719" s="1"/>
    </row>
    <row r="1720">
      <c r="A1720" s="2">
        <f>IFERROR(__xludf.DUMMYFUNCTION("""COMPUTED_VALUE"""),45047.90718178241)</f>
        <v>45047.90718</v>
      </c>
      <c r="B1720" s="1" t="str">
        <f>IFERROR(__xludf.DUMMYFUNCTION("""COMPUTED_VALUE"""),"India")</f>
        <v>India</v>
      </c>
      <c r="C1720" s="1">
        <f>IFERROR(__xludf.DUMMYFUNCTION("""COMPUTED_VALUE"""),110019.0)</f>
        <v>110019</v>
      </c>
      <c r="D1720" s="1" t="str">
        <f>IFERROR(__xludf.DUMMYFUNCTION("""COMPUTED_VALUE"""),"Male")</f>
        <v>Male</v>
      </c>
      <c r="E1720" s="1" t="str">
        <f>IFERROR(__xludf.DUMMYFUNCTION("""COMPUTED_VALUE"""),"People who have changed the world for better")</f>
        <v>People who have changed the world for better</v>
      </c>
      <c r="F1720" s="1" t="str">
        <f>IFERROR(__xludf.DUMMYFUNCTION("""COMPUTED_VALUE"""),"No, But if someone could bare the cost I will")</f>
        <v>No, But if someone could bare the cost I will</v>
      </c>
      <c r="G1720" s="1" t="str">
        <f>IFERROR(__xludf.DUMMYFUNCTION("""COMPUTED_VALUE"""),"This will be hard to do, but if it is the right company I would try")</f>
        <v>This will be hard to do, but if it is the right company I would try</v>
      </c>
      <c r="H1720" s="1" t="str">
        <f>IFERROR(__xludf.DUMMYFUNCTION("""COMPUTED_VALUE"""),"Yes")</f>
        <v>Yes</v>
      </c>
      <c r="I1720" s="1" t="str">
        <f>IFERROR(__xludf.DUMMYFUNCTION("""COMPUTED_VALUE"""),"Will NOT work for them")</f>
        <v>Will NOT work for them</v>
      </c>
      <c r="J1720" s="1">
        <f>IFERROR(__xludf.DUMMYFUNCTION("""COMPUTED_VALUE"""),5.0)</f>
        <v>5</v>
      </c>
      <c r="K1720" s="1" t="str">
        <f>IFERROR(__xludf.DUMMYFUNCTION("""COMPUTED_VALUE"""),"Hybrid Working Environment with more than 15 days a month at office")</f>
        <v>Hybrid Working Environment with more than 15 days a month at office</v>
      </c>
      <c r="L17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20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720" s="1" t="str">
        <f>IFERROR(__xludf.DUMMYFUNCTION("""COMPUTED_VALUE"""),"Manager who explains what is expected, sets a goal and helps achieve it")</f>
        <v>Manager who explains what is expected, sets a goal and helps achieve it</v>
      </c>
      <c r="P1720" s="1" t="str">
        <f>IFERROR(__xludf.DUMMYFUNCTION("""COMPUTED_VALUE"""),"Work with 5 to 6 people in my team")</f>
        <v>Work with 5 to 6 people in my team</v>
      </c>
      <c r="Q1720" s="1" t="str">
        <f>IFERROR(__xludf.DUMMYFUNCTION("""COMPUTED_VALUE"""),"Yes, I Understand this is gonna happen everywhere")</f>
        <v>Yes, I Understand this is gonna happen everywhere</v>
      </c>
      <c r="R1720" s="1" t="str">
        <f>IFERROR(__xludf.DUMMYFUNCTION("""COMPUTED_VALUE"""),"This will be hard to do, but if it is the right company I would try")</f>
        <v>This will be hard to do, but if it is the right company I would try</v>
      </c>
      <c r="S1720" s="1"/>
    </row>
    <row r="1721">
      <c r="A1721" s="2">
        <f>IFERROR(__xludf.DUMMYFUNCTION("""COMPUTED_VALUE"""),45047.90817299769)</f>
        <v>45047.90817</v>
      </c>
      <c r="B1721" s="1" t="str">
        <f>IFERROR(__xludf.DUMMYFUNCTION("""COMPUTED_VALUE"""),"India")</f>
        <v>India</v>
      </c>
      <c r="C1721" s="1">
        <f>IFERROR(__xludf.DUMMYFUNCTION("""COMPUTED_VALUE"""),382421.0)</f>
        <v>382421</v>
      </c>
      <c r="D1721" s="1" t="str">
        <f>IFERROR(__xludf.DUMMYFUNCTION("""COMPUTED_VALUE"""),"Male")</f>
        <v>Male</v>
      </c>
      <c r="E1721" s="1" t="str">
        <f>IFERROR(__xludf.DUMMYFUNCTION("""COMPUTED_VALUE"""),"My Parents")</f>
        <v>My Parents</v>
      </c>
      <c r="F1721" s="1" t="str">
        <f>IFERROR(__xludf.DUMMYFUNCTION("""COMPUTED_VALUE"""),"Yes, I will earn and do that")</f>
        <v>Yes, I will earn and do that</v>
      </c>
      <c r="G1721" s="1" t="str">
        <f>IFERROR(__xludf.DUMMYFUNCTION("""COMPUTED_VALUE"""),"Will work for 3 years or more")</f>
        <v>Will work for 3 years or more</v>
      </c>
      <c r="H1721" s="1" t="str">
        <f>IFERROR(__xludf.DUMMYFUNCTION("""COMPUTED_VALUE"""),"No")</f>
        <v>No</v>
      </c>
      <c r="I1721" s="1" t="str">
        <f>IFERROR(__xludf.DUMMYFUNCTION("""COMPUTED_VALUE"""),"Will NOT work for them")</f>
        <v>Will NOT work for them</v>
      </c>
      <c r="J1721" s="1">
        <f>IFERROR(__xludf.DUMMYFUNCTION("""COMPUTED_VALUE"""),3.0)</f>
        <v>3</v>
      </c>
      <c r="K1721" s="1" t="str">
        <f>IFERROR(__xludf.DUMMYFUNCTION("""COMPUTED_VALUE"""),"Every Day Office Environment")</f>
        <v>Every Day Office Environment</v>
      </c>
      <c r="L17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21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1721" s="1" t="str">
        <f>IFERROR(__xludf.DUMMYFUNCTION("""COMPUTED_VALUE"""),"Manager who clearly describes what she/he needs")</f>
        <v>Manager who clearly describes what she/he needs</v>
      </c>
      <c r="P1721" s="1" t="str">
        <f>IFERROR(__xludf.DUMMYFUNCTION("""COMPUTED_VALUE"""),"Work with 7 to 10 or more people in my team")</f>
        <v>Work with 7 to 10 or more people in my team</v>
      </c>
      <c r="Q1721" s="1" t="str">
        <f>IFERROR(__xludf.DUMMYFUNCTION("""COMPUTED_VALUE"""),"No")</f>
        <v>No</v>
      </c>
      <c r="R1721" s="1" t="str">
        <f>IFERROR(__xludf.DUMMYFUNCTION("""COMPUTED_VALUE"""),"Will work for 7 years or more")</f>
        <v>Will work for 7 years or more</v>
      </c>
      <c r="S1721" s="1"/>
    </row>
    <row r="1722">
      <c r="A1722" s="2">
        <f>IFERROR(__xludf.DUMMYFUNCTION("""COMPUTED_VALUE"""),45047.91073875)</f>
        <v>45047.91074</v>
      </c>
      <c r="B1722" s="1" t="str">
        <f>IFERROR(__xludf.DUMMYFUNCTION("""COMPUTED_VALUE"""),"India")</f>
        <v>India</v>
      </c>
      <c r="C1722" s="1">
        <f>IFERROR(__xludf.DUMMYFUNCTION("""COMPUTED_VALUE"""),382470.0)</f>
        <v>382470</v>
      </c>
      <c r="D1722" s="1" t="str">
        <f>IFERROR(__xludf.DUMMYFUNCTION("""COMPUTED_VALUE"""),"Male")</f>
        <v>Male</v>
      </c>
      <c r="E1722" s="1" t="str">
        <f>IFERROR(__xludf.DUMMYFUNCTION("""COMPUTED_VALUE"""),"People from my circle, but not family members")</f>
        <v>People from my circle, but not family members</v>
      </c>
      <c r="F1722" s="1" t="str">
        <f>IFERROR(__xludf.DUMMYFUNCTION("""COMPUTED_VALUE"""),"No I would not be pursuing Higher Education outside of India")</f>
        <v>No I would not be pursuing Higher Education outside of India</v>
      </c>
      <c r="G1722" s="1" t="str">
        <f>IFERROR(__xludf.DUMMYFUNCTION("""COMPUTED_VALUE"""),"Will work for 3 years or more")</f>
        <v>Will work for 3 years or more</v>
      </c>
      <c r="H1722" s="1" t="str">
        <f>IFERROR(__xludf.DUMMYFUNCTION("""COMPUTED_VALUE"""),"No")</f>
        <v>No</v>
      </c>
      <c r="I1722" s="1" t="str">
        <f>IFERROR(__xludf.DUMMYFUNCTION("""COMPUTED_VALUE"""),"Will NOT work for them")</f>
        <v>Will NOT work for them</v>
      </c>
      <c r="J1722" s="1">
        <f>IFERROR(__xludf.DUMMYFUNCTION("""COMPUTED_VALUE"""),5.0)</f>
        <v>5</v>
      </c>
      <c r="K1722" s="1" t="str">
        <f>IFERROR(__xludf.DUMMYFUNCTION("""COMPUTED_VALUE"""),"Every Day Office Environment")</f>
        <v>Every Day Office Environment</v>
      </c>
      <c r="L1722" s="1" t="str">
        <f>IFERROR(__xludf.DUMMYFUNCTION("""COMPUTED_VALUE"""),"Employer who appreciates learning and enables that environment")</f>
        <v>Employer who appreciates learning and enables that environment</v>
      </c>
      <c r="M172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22" s="1" t="str">
        <f>IFERROR(__xludf.DUMMYFUNCTION("""COMPUTED_VALUE"""),"Teaching in any of the institutes/colleges/online or offline, Manage and drive End-to-End Projects or Products, Look deeply into Data and generate insights, An Artificial Intelligence Specialist / Talking to Robots")</f>
        <v>Teaching in any of the institutes/colleges/online or offline, Manage and drive End-to-End Projects or Products, Look deeply into Data and generate insights, An Artificial Intelligence Specialist / Talking to Robots</v>
      </c>
      <c r="O1722" s="1" t="str">
        <f>IFERROR(__xludf.DUMMYFUNCTION("""COMPUTED_VALUE"""),"Manager who sets goal and helps me achieve it")</f>
        <v>Manager who sets goal and helps me achieve it</v>
      </c>
      <c r="P1722" s="1" t="str">
        <f>IFERROR(__xludf.DUMMYFUNCTION("""COMPUTED_VALUE"""),"Work with more than 10 people in my team")</f>
        <v>Work with more than 10 people in my team</v>
      </c>
      <c r="Q1722" s="1" t="str">
        <f>IFERROR(__xludf.DUMMYFUNCTION("""COMPUTED_VALUE"""),"Yes")</f>
        <v>Yes</v>
      </c>
      <c r="R1722" s="1" t="str">
        <f>IFERROR(__xludf.DUMMYFUNCTION("""COMPUTED_VALUE"""),"This will be hard to do, but if it is the right company I would try")</f>
        <v>This will be hard to do, but if it is the right company I would try</v>
      </c>
      <c r="S1722" s="1"/>
    </row>
    <row r="1723">
      <c r="A1723" s="2">
        <f>IFERROR(__xludf.DUMMYFUNCTION("""COMPUTED_VALUE"""),45047.91357226852)</f>
        <v>45047.91357</v>
      </c>
      <c r="B1723" s="1" t="str">
        <f>IFERROR(__xludf.DUMMYFUNCTION("""COMPUTED_VALUE"""),"India")</f>
        <v>India</v>
      </c>
      <c r="C1723" s="1">
        <f>IFERROR(__xludf.DUMMYFUNCTION("""COMPUTED_VALUE"""),380005.0)</f>
        <v>380005</v>
      </c>
      <c r="D1723" s="1" t="str">
        <f>IFERROR(__xludf.DUMMYFUNCTION("""COMPUTED_VALUE"""),"Male")</f>
        <v>Male</v>
      </c>
      <c r="E1723" s="1" t="str">
        <f>IFERROR(__xludf.DUMMYFUNCTION("""COMPUTED_VALUE"""),"People who have changed the world for better")</f>
        <v>People who have changed the world for better</v>
      </c>
      <c r="F1723" s="1" t="str">
        <f>IFERROR(__xludf.DUMMYFUNCTION("""COMPUTED_VALUE"""),"No I would not be pursuing Higher Education outside of India")</f>
        <v>No I would not be pursuing Higher Education outside of India</v>
      </c>
      <c r="G1723" s="1" t="str">
        <f>IFERROR(__xludf.DUMMYFUNCTION("""COMPUTED_VALUE"""),"Will work for 3 years or more")</f>
        <v>Will work for 3 years or more</v>
      </c>
      <c r="H1723" s="1" t="str">
        <f>IFERROR(__xludf.DUMMYFUNCTION("""COMPUTED_VALUE"""),"No")</f>
        <v>No</v>
      </c>
      <c r="I1723" s="1" t="str">
        <f>IFERROR(__xludf.DUMMYFUNCTION("""COMPUTED_VALUE"""),"Will NOT work for them")</f>
        <v>Will NOT work for them</v>
      </c>
      <c r="J1723" s="1">
        <f>IFERROR(__xludf.DUMMYFUNCTION("""COMPUTED_VALUE"""),2.0)</f>
        <v>2</v>
      </c>
      <c r="K1723" s="1" t="str">
        <f>IFERROR(__xludf.DUMMYFUNCTION("""COMPUTED_VALUE"""),"Hybrid Working Environment with less than 3 days a month at office")</f>
        <v>Hybrid Working Environment with less than 3 days a month at office</v>
      </c>
      <c r="L17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23" s="1" t="str">
        <f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1723" s="1" t="str">
        <f>IFERROR(__xludf.DUMMYFUNCTION("""COMPUTED_VALUE"""),"Manager who explains what is expected, sets a goal and helps achieve it")</f>
        <v>Manager who explains what is expected, sets a goal and helps achieve it</v>
      </c>
      <c r="P1723" s="1" t="str">
        <f>IFERROR(__xludf.DUMMYFUNCTION("""COMPUTED_VALUE"""),"Work with 7 to 10 or more people in my team")</f>
        <v>Work with 7 to 10 or more people in my team</v>
      </c>
      <c r="Q1723" s="1" t="str">
        <f>IFERROR(__xludf.DUMMYFUNCTION("""COMPUTED_VALUE"""),"Yes, I Understand this is gonna happen everywhere")</f>
        <v>Yes, I Understand this is gonna happen everywhere</v>
      </c>
      <c r="R1723" s="1" t="str">
        <f>IFERROR(__xludf.DUMMYFUNCTION("""COMPUTED_VALUE"""),"This will be hard to do, but if it is the right company I would try")</f>
        <v>This will be hard to do, but if it is the right company I would try</v>
      </c>
      <c r="S1723" s="1"/>
    </row>
    <row r="1724">
      <c r="A1724" s="2">
        <f>IFERROR(__xludf.DUMMYFUNCTION("""COMPUTED_VALUE"""),45047.91853222222)</f>
        <v>45047.91853</v>
      </c>
      <c r="B1724" s="1" t="str">
        <f>IFERROR(__xludf.DUMMYFUNCTION("""COMPUTED_VALUE"""),"India")</f>
        <v>India</v>
      </c>
      <c r="C1724" s="1">
        <f>IFERROR(__xludf.DUMMYFUNCTION("""COMPUTED_VALUE"""),382424.0)</f>
        <v>382424</v>
      </c>
      <c r="D1724" s="1" t="str">
        <f>IFERROR(__xludf.DUMMYFUNCTION("""COMPUTED_VALUE"""),"Male")</f>
        <v>Male</v>
      </c>
      <c r="E1724" s="1" t="str">
        <f>IFERROR(__xludf.DUMMYFUNCTION("""COMPUTED_VALUE"""),"My Parents")</f>
        <v>My Parents</v>
      </c>
      <c r="F1724" s="1" t="str">
        <f>IFERROR(__xludf.DUMMYFUNCTION("""COMPUTED_VALUE"""),"No, But if someone could bare the cost I will")</f>
        <v>No, But if someone could bare the cost I will</v>
      </c>
      <c r="G1724" s="1" t="str">
        <f>IFERROR(__xludf.DUMMYFUNCTION("""COMPUTED_VALUE"""),"This will be hard to do, but if it is the right company I would try")</f>
        <v>This will be hard to do, but if it is the right company I would try</v>
      </c>
      <c r="H1724" s="1" t="str">
        <f>IFERROR(__xludf.DUMMYFUNCTION("""COMPUTED_VALUE"""),"No")</f>
        <v>No</v>
      </c>
      <c r="I1724" s="1" t="str">
        <f>IFERROR(__xludf.DUMMYFUNCTION("""COMPUTED_VALUE"""),"Will NOT work for them")</f>
        <v>Will NOT work for them</v>
      </c>
      <c r="J1724" s="1">
        <f>IFERROR(__xludf.DUMMYFUNCTION("""COMPUTED_VALUE"""),8.0)</f>
        <v>8</v>
      </c>
      <c r="K1724" s="1" t="str">
        <f>IFERROR(__xludf.DUMMYFUNCTION("""COMPUTED_VALUE"""),"Hybrid Working Environment with less than 3 days a month at office")</f>
        <v>Hybrid Working Environment with less than 3 days a month at office</v>
      </c>
      <c r="L1724" s="1" t="str">
        <f>IFERROR(__xludf.DUMMYFUNCTION("""COMPUTED_VALUE"""),"Employer who rewards learning and enables that environment")</f>
        <v>Employer who rewards learning and enables that environment</v>
      </c>
      <c r="M172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24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724" s="1" t="str">
        <f>IFERROR(__xludf.DUMMYFUNCTION("""COMPUTED_VALUE"""),"Manager who explains what is expected, sets a goal and helps achieve it")</f>
        <v>Manager who explains what is expected, sets a goal and helps achieve it</v>
      </c>
      <c r="P1724" s="1" t="str">
        <f>IFERROR(__xludf.DUMMYFUNCTION("""COMPUTED_VALUE"""),"Work with 5 to 6 people in my team")</f>
        <v>Work with 5 to 6 people in my team</v>
      </c>
      <c r="Q1724" s="1" t="str">
        <f>IFERROR(__xludf.DUMMYFUNCTION("""COMPUTED_VALUE"""),"Yes, I Understand this is gonna happen everywhere")</f>
        <v>Yes, I Understand this is gonna happen everywhere</v>
      </c>
      <c r="R1724" s="1" t="str">
        <f>IFERROR(__xludf.DUMMYFUNCTION("""COMPUTED_VALUE"""),"This will be hard to do, but if it is the right company I would try")</f>
        <v>This will be hard to do, but if it is the right company I would try</v>
      </c>
      <c r="S1724" s="1"/>
    </row>
    <row r="1725">
      <c r="A1725" s="2">
        <f>IFERROR(__xludf.DUMMYFUNCTION("""COMPUTED_VALUE"""),45047.91932108796)</f>
        <v>45047.91932</v>
      </c>
      <c r="B1725" s="1" t="str">
        <f>IFERROR(__xludf.DUMMYFUNCTION("""COMPUTED_VALUE"""),"India")</f>
        <v>India</v>
      </c>
      <c r="C1725" s="1">
        <f>IFERROR(__xludf.DUMMYFUNCTION("""COMPUTED_VALUE"""),382424.0)</f>
        <v>382424</v>
      </c>
      <c r="D1725" s="1" t="str">
        <f>IFERROR(__xludf.DUMMYFUNCTION("""COMPUTED_VALUE"""),"Male")</f>
        <v>Male</v>
      </c>
      <c r="E1725" s="1" t="str">
        <f>IFERROR(__xludf.DUMMYFUNCTION("""COMPUTED_VALUE"""),"My Parents")</f>
        <v>My Parents</v>
      </c>
      <c r="F1725" s="1" t="str">
        <f>IFERROR(__xludf.DUMMYFUNCTION("""COMPUTED_VALUE"""),"No, But if someone could bare the cost I will")</f>
        <v>No, But if someone could bare the cost I will</v>
      </c>
      <c r="G1725" s="1" t="str">
        <f>IFERROR(__xludf.DUMMYFUNCTION("""COMPUTED_VALUE"""),"Will work for 3 years or more")</f>
        <v>Will work for 3 years or more</v>
      </c>
      <c r="H1725" s="1" t="str">
        <f>IFERROR(__xludf.DUMMYFUNCTION("""COMPUTED_VALUE"""),"No")</f>
        <v>No</v>
      </c>
      <c r="I1725" s="1" t="str">
        <f>IFERROR(__xludf.DUMMYFUNCTION("""COMPUTED_VALUE"""),"Will NOT work for them")</f>
        <v>Will NOT work for them</v>
      </c>
      <c r="J1725" s="1">
        <f>IFERROR(__xludf.DUMMYFUNCTION("""COMPUTED_VALUE"""),10.0)</f>
        <v>10</v>
      </c>
      <c r="K1725" s="1" t="str">
        <f>IFERROR(__xludf.DUMMYFUNCTION("""COMPUTED_VALUE"""),"Hybrid Working Environment with more than 15 days a month at office")</f>
        <v>Hybrid Working Environment with more than 15 days a month at office</v>
      </c>
      <c r="L17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25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725" s="1" t="str">
        <f>IFERROR(__xludf.DUMMYFUNCTION("""COMPUTED_VALUE"""),"Manager who sets goal and helps me achieve it")</f>
        <v>Manager who sets goal and helps me achieve it</v>
      </c>
      <c r="P1725" s="1" t="str">
        <f>IFERROR(__xludf.DUMMYFUNCTION("""COMPUTED_VALUE"""),"Work with more than 10 people in my team")</f>
        <v>Work with more than 10 people in my team</v>
      </c>
      <c r="Q1725" s="1" t="str">
        <f>IFERROR(__xludf.DUMMYFUNCTION("""COMPUTED_VALUE"""),"No")</f>
        <v>No</v>
      </c>
      <c r="R1725" s="1" t="str">
        <f>IFERROR(__xludf.DUMMYFUNCTION("""COMPUTED_VALUE"""),"Will work for 7 years or more")</f>
        <v>Will work for 7 years or more</v>
      </c>
      <c r="S1725" s="1"/>
    </row>
    <row r="1726">
      <c r="A1726" s="2">
        <f>IFERROR(__xludf.DUMMYFUNCTION("""COMPUTED_VALUE"""),45047.92193322917)</f>
        <v>45047.92193</v>
      </c>
      <c r="B1726" s="1" t="str">
        <f>IFERROR(__xludf.DUMMYFUNCTION("""COMPUTED_VALUE"""),"India")</f>
        <v>India</v>
      </c>
      <c r="C1726" s="1">
        <f>IFERROR(__xludf.DUMMYFUNCTION("""COMPUTED_VALUE"""),382421.0)</f>
        <v>382421</v>
      </c>
      <c r="D1726" s="1" t="str">
        <f>IFERROR(__xludf.DUMMYFUNCTION("""COMPUTED_VALUE"""),"Male")</f>
        <v>Male</v>
      </c>
      <c r="E1726" s="1" t="str">
        <f>IFERROR(__xludf.DUMMYFUNCTION("""COMPUTED_VALUE"""),"People from my circle, but not family members")</f>
        <v>People from my circle, but not family members</v>
      </c>
      <c r="F1726" s="1" t="str">
        <f>IFERROR(__xludf.DUMMYFUNCTION("""COMPUTED_VALUE"""),"Yes, I will earn and do that")</f>
        <v>Yes, I will earn and do that</v>
      </c>
      <c r="G1726" s="1" t="str">
        <f>IFERROR(__xludf.DUMMYFUNCTION("""COMPUTED_VALUE"""),"No way")</f>
        <v>No way</v>
      </c>
      <c r="H1726" s="1" t="str">
        <f>IFERROR(__xludf.DUMMYFUNCTION("""COMPUTED_VALUE"""),"Yes")</f>
        <v>Yes</v>
      </c>
      <c r="I1726" s="1" t="str">
        <f>IFERROR(__xludf.DUMMYFUNCTION("""COMPUTED_VALUE"""),"Will NOT work for them")</f>
        <v>Will NOT work for them</v>
      </c>
      <c r="J1726" s="1">
        <f>IFERROR(__xludf.DUMMYFUNCTION("""COMPUTED_VALUE"""),3.0)</f>
        <v>3</v>
      </c>
      <c r="K1726" s="1" t="str">
        <f>IFERROR(__xludf.DUMMYFUNCTION("""COMPUTED_VALUE"""),"Fully Remote with Options to travel as and when needed")</f>
        <v>Fully Remote with Options to travel as and when needed</v>
      </c>
      <c r="L1726" s="1" t="str">
        <f>IFERROR(__xludf.DUMMYFUNCTION("""COMPUTED_VALUE"""),"Employer who appreciates learning and enables that environment")</f>
        <v>Employer who appreciates learning and enables that environment</v>
      </c>
      <c r="M172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26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726" s="1" t="str">
        <f>IFERROR(__xludf.DUMMYFUNCTION("""COMPUTED_VALUE"""),"Manager who explains what is expected, sets a goal and helps achieve it")</f>
        <v>Manager who explains what is expected, sets a goal and helps achieve it</v>
      </c>
      <c r="P1726" s="1" t="str">
        <f>IFERROR(__xludf.DUMMYFUNCTION("""COMPUTED_VALUE"""),"Work with 2 to 3 people in my team")</f>
        <v>Work with 2 to 3 people in my team</v>
      </c>
      <c r="Q1726" s="1" t="str">
        <f>IFERROR(__xludf.DUMMYFUNCTION("""COMPUTED_VALUE"""),"Yes, I Understand this is gonna happen everywhere")</f>
        <v>Yes, I Understand this is gonna happen everywhere</v>
      </c>
      <c r="R1726" s="1" t="str">
        <f>IFERROR(__xludf.DUMMYFUNCTION("""COMPUTED_VALUE"""),"This will be hard to do, but if it is the right company I would try")</f>
        <v>This will be hard to do, but if it is the right company I would try</v>
      </c>
      <c r="S1726" s="1"/>
    </row>
    <row r="1727">
      <c r="A1727" s="2">
        <f>IFERROR(__xludf.DUMMYFUNCTION("""COMPUTED_VALUE"""),45047.9250033912)</f>
        <v>45047.925</v>
      </c>
      <c r="B1727" s="1" t="str">
        <f>IFERROR(__xludf.DUMMYFUNCTION("""COMPUTED_VALUE"""),"India")</f>
        <v>India</v>
      </c>
      <c r="C1727" s="1">
        <f>IFERROR(__xludf.DUMMYFUNCTION("""COMPUTED_VALUE"""),380019.0)</f>
        <v>380019</v>
      </c>
      <c r="D1727" s="1" t="str">
        <f>IFERROR(__xludf.DUMMYFUNCTION("""COMPUTED_VALUE"""),"Male")</f>
        <v>Male</v>
      </c>
      <c r="E1727" s="1" t="str">
        <f>IFERROR(__xludf.DUMMYFUNCTION("""COMPUTED_VALUE"""),"People from my circle, but not family members")</f>
        <v>People from my circle, but not family members</v>
      </c>
      <c r="F1727" s="1" t="str">
        <f>IFERROR(__xludf.DUMMYFUNCTION("""COMPUTED_VALUE"""),"Yes, I will earn and do that")</f>
        <v>Yes, I will earn and do that</v>
      </c>
      <c r="G1727" s="1" t="str">
        <f>IFERROR(__xludf.DUMMYFUNCTION("""COMPUTED_VALUE"""),"Will work for 3 years or more")</f>
        <v>Will work for 3 years or more</v>
      </c>
      <c r="H1727" s="1" t="str">
        <f>IFERROR(__xludf.DUMMYFUNCTION("""COMPUTED_VALUE"""),"No")</f>
        <v>No</v>
      </c>
      <c r="I1727" s="1" t="str">
        <f>IFERROR(__xludf.DUMMYFUNCTION("""COMPUTED_VALUE"""),"Will work for them")</f>
        <v>Will work for them</v>
      </c>
      <c r="J1727" s="1">
        <f>IFERROR(__xludf.DUMMYFUNCTION("""COMPUTED_VALUE"""),5.0)</f>
        <v>5</v>
      </c>
      <c r="K1727" s="1" t="str">
        <f>IFERROR(__xludf.DUMMYFUNCTION("""COMPUTED_VALUE"""),"Hybrid Working Environment with less than 3 days a month at office")</f>
        <v>Hybrid Working Environment with less than 3 days a month at office</v>
      </c>
      <c r="L17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27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727" s="1" t="str">
        <f>IFERROR(__xludf.DUMMYFUNCTION("""COMPUTED_VALUE"""),"Manager who sets goal and helps me achieve it")</f>
        <v>Manager who sets goal and helps me achieve it</v>
      </c>
      <c r="P172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727" s="1" t="str">
        <f>IFERROR(__xludf.DUMMYFUNCTION("""COMPUTED_VALUE"""),"Yes, I Understand this is gonna happen everywhere")</f>
        <v>Yes, I Understand this is gonna happen everywhere</v>
      </c>
      <c r="R1727" s="1" t="str">
        <f>IFERROR(__xludf.DUMMYFUNCTION("""COMPUTED_VALUE"""),"This will be hard to do, but if it is the right company I would try")</f>
        <v>This will be hard to do, but if it is the right company I would try</v>
      </c>
      <c r="S1727" s="1"/>
    </row>
    <row r="1728">
      <c r="A1728" s="2">
        <f>IFERROR(__xludf.DUMMYFUNCTION("""COMPUTED_VALUE"""),45047.94340962963)</f>
        <v>45047.94341</v>
      </c>
      <c r="B1728" s="1" t="str">
        <f>IFERROR(__xludf.DUMMYFUNCTION("""COMPUTED_VALUE"""),"India")</f>
        <v>India</v>
      </c>
      <c r="C1728" s="1">
        <f>IFERROR(__xludf.DUMMYFUNCTION("""COMPUTED_VALUE"""),382421.0)</f>
        <v>382421</v>
      </c>
      <c r="D1728" s="1" t="str">
        <f>IFERROR(__xludf.DUMMYFUNCTION("""COMPUTED_VALUE"""),"Male")</f>
        <v>Male</v>
      </c>
      <c r="E1728" s="1" t="str">
        <f>IFERROR(__xludf.DUMMYFUNCTION("""COMPUTED_VALUE"""),"My Parents")</f>
        <v>My Parents</v>
      </c>
      <c r="F1728" s="1" t="str">
        <f>IFERROR(__xludf.DUMMYFUNCTION("""COMPUTED_VALUE"""),"No I would not be pursuing Higher Education outside of India")</f>
        <v>No I would not be pursuing Higher Education outside of India</v>
      </c>
      <c r="G1728" s="1" t="str">
        <f>IFERROR(__xludf.DUMMYFUNCTION("""COMPUTED_VALUE"""),"This will be hard to do, but if it is the right company I would try")</f>
        <v>This will be hard to do, but if it is the right company I would try</v>
      </c>
      <c r="H1728" s="1" t="str">
        <f>IFERROR(__xludf.DUMMYFUNCTION("""COMPUTED_VALUE"""),"No")</f>
        <v>No</v>
      </c>
      <c r="I1728" s="1" t="str">
        <f>IFERROR(__xludf.DUMMYFUNCTION("""COMPUTED_VALUE"""),"Will NOT work for them")</f>
        <v>Will NOT work for them</v>
      </c>
      <c r="J1728" s="1">
        <f>IFERROR(__xludf.DUMMYFUNCTION("""COMPUTED_VALUE"""),1.0)</f>
        <v>1</v>
      </c>
      <c r="K1728" s="1" t="str">
        <f>IFERROR(__xludf.DUMMYFUNCTION("""COMPUTED_VALUE"""),"Every Day Office Environment")</f>
        <v>Every Day Office Environment</v>
      </c>
      <c r="L1728" s="1" t="str">
        <f>IFERROR(__xludf.DUMMYFUNCTION("""COMPUTED_VALUE"""),"Employer who rewards learning and enables that environment")</f>
        <v>Employer who rewards learning and enables that environment</v>
      </c>
      <c r="M172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28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728" s="1" t="str">
        <f>IFERROR(__xludf.DUMMYFUNCTION("""COMPUTED_VALUE"""),"Manager who clearly describes what she/he needs")</f>
        <v>Manager who clearly describes what she/he needs</v>
      </c>
      <c r="P172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728" s="1" t="str">
        <f>IFERROR(__xludf.DUMMYFUNCTION("""COMPUTED_VALUE"""),"No")</f>
        <v>No</v>
      </c>
      <c r="R1728" s="1" t="str">
        <f>IFERROR(__xludf.DUMMYFUNCTION("""COMPUTED_VALUE"""),"This will be hard to do, but if it is the right company I would try")</f>
        <v>This will be hard to do, but if it is the right company I would try</v>
      </c>
      <c r="S1728" s="1"/>
    </row>
    <row r="1729">
      <c r="A1729" s="2">
        <f>IFERROR(__xludf.DUMMYFUNCTION("""COMPUTED_VALUE"""),45048.21535013889)</f>
        <v>45048.21535</v>
      </c>
      <c r="B1729" s="1" t="str">
        <f>IFERROR(__xludf.DUMMYFUNCTION("""COMPUTED_VALUE"""),"India")</f>
        <v>India</v>
      </c>
      <c r="C1729" s="1">
        <f>IFERROR(__xludf.DUMMYFUNCTION("""COMPUTED_VALUE"""),144411.0)</f>
        <v>144411</v>
      </c>
      <c r="D1729" s="1" t="str">
        <f>IFERROR(__xludf.DUMMYFUNCTION("""COMPUTED_VALUE"""),"Male")</f>
        <v>Male</v>
      </c>
      <c r="E1729" s="1" t="str">
        <f>IFERROR(__xludf.DUMMYFUNCTION("""COMPUTED_VALUE"""),"My Parents")</f>
        <v>My Parents</v>
      </c>
      <c r="F1729" s="1" t="str">
        <f>IFERROR(__xludf.DUMMYFUNCTION("""COMPUTED_VALUE"""),"No, But if someone could bare the cost I will")</f>
        <v>No, But if someone could bare the cost I will</v>
      </c>
      <c r="G1729" s="1" t="str">
        <f>IFERROR(__xludf.DUMMYFUNCTION("""COMPUTED_VALUE"""),"This will be hard to do, but if it is the right company I would try")</f>
        <v>This will be hard to do, but if it is the right company I would try</v>
      </c>
      <c r="H1729" s="1" t="str">
        <f>IFERROR(__xludf.DUMMYFUNCTION("""COMPUTED_VALUE"""),"No")</f>
        <v>No</v>
      </c>
      <c r="I1729" s="1" t="str">
        <f>IFERROR(__xludf.DUMMYFUNCTION("""COMPUTED_VALUE"""),"Will NOT work for them")</f>
        <v>Will NOT work for them</v>
      </c>
      <c r="J1729" s="1">
        <f>IFERROR(__xludf.DUMMYFUNCTION("""COMPUTED_VALUE"""),1.0)</f>
        <v>1</v>
      </c>
      <c r="K1729" s="1" t="str">
        <f>IFERROR(__xludf.DUMMYFUNCTION("""COMPUTED_VALUE"""),"Every Day Office Environment")</f>
        <v>Every Day Office Environment</v>
      </c>
      <c r="L17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2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729" s="1" t="str">
        <f>IFERROR(__xludf.DUMMYFUNCTION("""COMPUTED_VALUE"""),"Manager who explains what is expected, sets a goal and helps achieve it")</f>
        <v>Manager who explains what is expected, sets a goal and helps achieve it</v>
      </c>
      <c r="P1729" s="1" t="str">
        <f>IFERROR(__xludf.DUMMYFUNCTION("""COMPUTED_VALUE"""),"Work with 5 to 6 people in my team")</f>
        <v>Work with 5 to 6 people in my team</v>
      </c>
      <c r="Q1729" s="1" t="str">
        <f>IFERROR(__xludf.DUMMYFUNCTION("""COMPUTED_VALUE"""),"No")</f>
        <v>No</v>
      </c>
      <c r="R1729" s="1" t="str">
        <f>IFERROR(__xludf.DUMMYFUNCTION("""COMPUTED_VALUE"""),"This will be hard to do, but if it is the right company I would try")</f>
        <v>This will be hard to do, but if it is the right company I would try</v>
      </c>
      <c r="S1729" s="1"/>
    </row>
    <row r="1730">
      <c r="A1730" s="2">
        <f>IFERROR(__xludf.DUMMYFUNCTION("""COMPUTED_VALUE"""),45048.23122869213)</f>
        <v>45048.23123</v>
      </c>
      <c r="B1730" s="1" t="str">
        <f>IFERROR(__xludf.DUMMYFUNCTION("""COMPUTED_VALUE"""),"India")</f>
        <v>India</v>
      </c>
      <c r="C1730" s="1">
        <f>IFERROR(__xludf.DUMMYFUNCTION("""COMPUTED_VALUE"""),600122.0)</f>
        <v>600122</v>
      </c>
      <c r="D1730" s="1" t="str">
        <f>IFERROR(__xludf.DUMMYFUNCTION("""COMPUTED_VALUE"""),"Male")</f>
        <v>Male</v>
      </c>
      <c r="E1730" s="1" t="str">
        <f>IFERROR(__xludf.DUMMYFUNCTION("""COMPUTED_VALUE"""),"People from my circle, but not family members")</f>
        <v>People from my circle, but not family members</v>
      </c>
      <c r="F1730" s="1" t="str">
        <f>IFERROR(__xludf.DUMMYFUNCTION("""COMPUTED_VALUE"""),"No, But if someone could bare the cost I will")</f>
        <v>No, But if someone could bare the cost I will</v>
      </c>
      <c r="G1730" s="1" t="str">
        <f>IFERROR(__xludf.DUMMYFUNCTION("""COMPUTED_VALUE"""),"This will be hard to do, but if it is the right company I would try")</f>
        <v>This will be hard to do, but if it is the right company I would try</v>
      </c>
      <c r="H1730" s="1" t="str">
        <f>IFERROR(__xludf.DUMMYFUNCTION("""COMPUTED_VALUE"""),"No")</f>
        <v>No</v>
      </c>
      <c r="I1730" s="1" t="str">
        <f>IFERROR(__xludf.DUMMYFUNCTION("""COMPUTED_VALUE"""),"Will NOT work for them")</f>
        <v>Will NOT work for them</v>
      </c>
      <c r="J1730" s="1">
        <f>IFERROR(__xludf.DUMMYFUNCTION("""COMPUTED_VALUE"""),4.0)</f>
        <v>4</v>
      </c>
      <c r="K1730" s="1" t="str">
        <f>IFERROR(__xludf.DUMMYFUNCTION("""COMPUTED_VALUE"""),"Hybrid Working Environment with more than 15 days a month at office")</f>
        <v>Hybrid Working Environment with more than 15 days a month at office</v>
      </c>
      <c r="L1730" s="1" t="str">
        <f>IFERROR(__xludf.DUMMYFUNCTION("""COMPUTED_VALUE"""),"Employer who appreciates learning and enables that environment")</f>
        <v>Employer who appreciates learning and enables that environment</v>
      </c>
      <c r="M173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30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730" s="1" t="str">
        <f>IFERROR(__xludf.DUMMYFUNCTION("""COMPUTED_VALUE"""),"Manager who clearly describes what she/he needs")</f>
        <v>Manager who clearly describes what she/he needs</v>
      </c>
      <c r="P1730" s="1" t="str">
        <f>IFERROR(__xludf.DUMMYFUNCTION("""COMPUTED_VALUE"""),"Work with 5 to 6 people in my team")</f>
        <v>Work with 5 to 6 people in my team</v>
      </c>
      <c r="Q1730" s="1" t="str">
        <f>IFERROR(__xludf.DUMMYFUNCTION("""COMPUTED_VALUE"""),"Yes, I Understand this is gonna happen everywhere")</f>
        <v>Yes, I Understand this is gonna happen everywhere</v>
      </c>
      <c r="R1730" s="1" t="str">
        <f>IFERROR(__xludf.DUMMYFUNCTION("""COMPUTED_VALUE"""),"This will be hard to do, but if it is the right company I would try")</f>
        <v>This will be hard to do, but if it is the right company I would try</v>
      </c>
      <c r="S1730" s="1"/>
    </row>
    <row r="1731">
      <c r="A1731" s="2">
        <f>IFERROR(__xludf.DUMMYFUNCTION("""COMPUTED_VALUE"""),45048.26404547454)</f>
        <v>45048.26405</v>
      </c>
      <c r="B1731" s="1" t="str">
        <f>IFERROR(__xludf.DUMMYFUNCTION("""COMPUTED_VALUE"""),"India")</f>
        <v>India</v>
      </c>
      <c r="C1731" s="1">
        <f>IFERROR(__xludf.DUMMYFUNCTION("""COMPUTED_VALUE"""),380005.0)</f>
        <v>380005</v>
      </c>
      <c r="D1731" s="1" t="str">
        <f>IFERROR(__xludf.DUMMYFUNCTION("""COMPUTED_VALUE"""),"Male")</f>
        <v>Male</v>
      </c>
      <c r="E1731" s="1" t="str">
        <f>IFERROR(__xludf.DUMMYFUNCTION("""COMPUTED_VALUE"""),"Influencers who had successful careers")</f>
        <v>Influencers who had successful careers</v>
      </c>
      <c r="F1731" s="1" t="str">
        <f>IFERROR(__xludf.DUMMYFUNCTION("""COMPUTED_VALUE"""),"No, But if someone could bare the cost I will")</f>
        <v>No, But if someone could bare the cost I will</v>
      </c>
      <c r="G1731" s="1" t="str">
        <f>IFERROR(__xludf.DUMMYFUNCTION("""COMPUTED_VALUE"""),"Will work for 3 years or more")</f>
        <v>Will work for 3 years or more</v>
      </c>
      <c r="H1731" s="1" t="str">
        <f>IFERROR(__xludf.DUMMYFUNCTION("""COMPUTED_VALUE"""),"No")</f>
        <v>No</v>
      </c>
      <c r="I1731" s="1" t="str">
        <f>IFERROR(__xludf.DUMMYFUNCTION("""COMPUTED_VALUE"""),"Will work for them")</f>
        <v>Will work for them</v>
      </c>
      <c r="J1731" s="1">
        <f>IFERROR(__xludf.DUMMYFUNCTION("""COMPUTED_VALUE"""),8.0)</f>
        <v>8</v>
      </c>
      <c r="K1731" s="1" t="str">
        <f>IFERROR(__xludf.DUMMYFUNCTION("""COMPUTED_VALUE"""),"Hybrid Working Environment with more than 15 days a month at office")</f>
        <v>Hybrid Working Environment with more than 15 days a month at office</v>
      </c>
      <c r="L1731" s="1" t="str">
        <f>IFERROR(__xludf.DUMMYFUNCTION("""COMPUTED_VALUE"""),"Employer who appreciates learning and enables that environment")</f>
        <v>Employer who appreciates learning and enables that environment</v>
      </c>
      <c r="M173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31" s="1" t="str">
        <f>IFERROR(__xludf.DUMMYFUNCTION("""COMPUTED_VALUE"""),"Business Operations in any organization, Manage and drive End-to-End Projects or Products, Work in a BPO setup for some well known client, Entrepreneur or Start Up")</f>
        <v>Business Operations in any organization, Manage and drive End-to-End Projects or Products, Work in a BPO setup for some well known client, Entrepreneur or Start Up</v>
      </c>
      <c r="O1731" s="1" t="str">
        <f>IFERROR(__xludf.DUMMYFUNCTION("""COMPUTED_VALUE"""),"Manager who clearly describes what she/he needs")</f>
        <v>Manager who clearly describes what she/he needs</v>
      </c>
      <c r="P1731" s="1" t="str">
        <f>IFERROR(__xludf.DUMMYFUNCTION("""COMPUTED_VALUE"""),"Work with 5 to 6 people in my team")</f>
        <v>Work with 5 to 6 people in my team</v>
      </c>
      <c r="Q1731" s="1" t="str">
        <f>IFERROR(__xludf.DUMMYFUNCTION("""COMPUTED_VALUE"""),"Yes, I Understand this is gonna happen everywhere")</f>
        <v>Yes, I Understand this is gonna happen everywhere</v>
      </c>
      <c r="R1731" s="1" t="str">
        <f>IFERROR(__xludf.DUMMYFUNCTION("""COMPUTED_VALUE"""),"This will be hard to do, but if it is the right company I would try")</f>
        <v>This will be hard to do, but if it is the right company I would try</v>
      </c>
      <c r="S1731" s="1"/>
    </row>
    <row r="1732">
      <c r="A1732" s="2">
        <f>IFERROR(__xludf.DUMMYFUNCTION("""COMPUTED_VALUE"""),45048.33426326389)</f>
        <v>45048.33426</v>
      </c>
      <c r="B1732" s="1" t="str">
        <f>IFERROR(__xludf.DUMMYFUNCTION("""COMPUTED_VALUE"""),"India")</f>
        <v>India</v>
      </c>
      <c r="C1732" s="1">
        <f>IFERROR(__xludf.DUMMYFUNCTION("""COMPUTED_VALUE"""),515870.0)</f>
        <v>515870</v>
      </c>
      <c r="D1732" s="1" t="str">
        <f>IFERROR(__xludf.DUMMYFUNCTION("""COMPUTED_VALUE"""),"Male")</f>
        <v>Male</v>
      </c>
      <c r="E1732" s="1" t="str">
        <f>IFERROR(__xludf.DUMMYFUNCTION("""COMPUTED_VALUE"""),"Influencers who had successful careers")</f>
        <v>Influencers who had successful careers</v>
      </c>
      <c r="F1732" s="1" t="str">
        <f>IFERROR(__xludf.DUMMYFUNCTION("""COMPUTED_VALUE"""),"No I would not be pursuing Higher Education outside of India")</f>
        <v>No I would not be pursuing Higher Education outside of India</v>
      </c>
      <c r="G1732" s="1" t="str">
        <f>IFERROR(__xludf.DUMMYFUNCTION("""COMPUTED_VALUE"""),"This will be hard to do, but if it is the right company I would try")</f>
        <v>This will be hard to do, but if it is the right company I would try</v>
      </c>
      <c r="H1732" s="1" t="str">
        <f>IFERROR(__xludf.DUMMYFUNCTION("""COMPUTED_VALUE"""),"No")</f>
        <v>No</v>
      </c>
      <c r="I1732" s="1" t="str">
        <f>IFERROR(__xludf.DUMMYFUNCTION("""COMPUTED_VALUE"""),"Will NOT work for them")</f>
        <v>Will NOT work for them</v>
      </c>
      <c r="J1732" s="1">
        <f>IFERROR(__xludf.DUMMYFUNCTION("""COMPUTED_VALUE"""),4.0)</f>
        <v>4</v>
      </c>
      <c r="K1732" s="1" t="str">
        <f>IFERROR(__xludf.DUMMYFUNCTION("""COMPUTED_VALUE"""),"Fully Remote with Options to travel as and when needed")</f>
        <v>Fully Remote with Options to travel as and when needed</v>
      </c>
      <c r="L1732" s="1" t="str">
        <f>IFERROR(__xludf.DUMMYFUNCTION("""COMPUTED_VALUE"""),"Employer who rewards learning and enables that environment")</f>
        <v>Employer who rewards learning and enables that environment</v>
      </c>
      <c r="M173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32" s="1" t="str">
        <f>IFERROR(__xludf.DUMMYFUNCTION("""COMPUTED_VALUE"""),"Business Operations in any organization, Look deeply into Data and generate insights, Work in a BPO setup for some well known client, Become a content Creator in some platform")</f>
        <v>Business Operations in any organization, Look deeply into Data and generate insights, Work in a BPO setup for some well known client, Become a content Creator in some platform</v>
      </c>
      <c r="O1732" s="1" t="str">
        <f>IFERROR(__xludf.DUMMYFUNCTION("""COMPUTED_VALUE"""),"Manager who explains what is expected, sets a goal and helps achieve it")</f>
        <v>Manager who explains what is expected, sets a goal and helps achieve it</v>
      </c>
      <c r="P1732" s="1" t="str">
        <f>IFERROR(__xludf.DUMMYFUNCTION("""COMPUTED_VALUE"""),"Work with more than 10 people in my team")</f>
        <v>Work with more than 10 people in my team</v>
      </c>
      <c r="Q1732" s="1" t="str">
        <f>IFERROR(__xludf.DUMMYFUNCTION("""COMPUTED_VALUE"""),"Yes, I Understand this is gonna happen everywhere")</f>
        <v>Yes, I Understand this is gonna happen everywhere</v>
      </c>
      <c r="R1732" s="1" t="str">
        <f>IFERROR(__xludf.DUMMYFUNCTION("""COMPUTED_VALUE"""),"No way")</f>
        <v>No way</v>
      </c>
      <c r="S1732" s="1"/>
    </row>
    <row r="1733">
      <c r="A1733" s="2">
        <f>IFERROR(__xludf.DUMMYFUNCTION("""COMPUTED_VALUE"""),45048.412455405094)</f>
        <v>45048.41246</v>
      </c>
      <c r="B1733" s="1" t="str">
        <f>IFERROR(__xludf.DUMMYFUNCTION("""COMPUTED_VALUE"""),"India")</f>
        <v>India</v>
      </c>
      <c r="C1733" s="1">
        <f>IFERROR(__xludf.DUMMYFUNCTION("""COMPUTED_VALUE"""),515870.0)</f>
        <v>515870</v>
      </c>
      <c r="D1733" s="1" t="str">
        <f>IFERROR(__xludf.DUMMYFUNCTION("""COMPUTED_VALUE"""),"Male")</f>
        <v>Male</v>
      </c>
      <c r="E1733" s="1" t="str">
        <f>IFERROR(__xludf.DUMMYFUNCTION("""COMPUTED_VALUE"""),"My Parents")</f>
        <v>My Parents</v>
      </c>
      <c r="F1733" s="1" t="str">
        <f>IFERROR(__xludf.DUMMYFUNCTION("""COMPUTED_VALUE"""),"No, But if someone could bare the cost I will")</f>
        <v>No, But if someone could bare the cost I will</v>
      </c>
      <c r="G1733" s="1" t="str">
        <f>IFERROR(__xludf.DUMMYFUNCTION("""COMPUTED_VALUE"""),"Will work for 3 years or more")</f>
        <v>Will work for 3 years or more</v>
      </c>
      <c r="H1733" s="1" t="str">
        <f>IFERROR(__xludf.DUMMYFUNCTION("""COMPUTED_VALUE"""),"Yes")</f>
        <v>Yes</v>
      </c>
      <c r="I1733" s="1" t="str">
        <f>IFERROR(__xludf.DUMMYFUNCTION("""COMPUTED_VALUE"""),"Will NOT work for them")</f>
        <v>Will NOT work for them</v>
      </c>
      <c r="J1733" s="1">
        <f>IFERROR(__xludf.DUMMYFUNCTION("""COMPUTED_VALUE"""),8.0)</f>
        <v>8</v>
      </c>
      <c r="K1733" s="1" t="str">
        <f>IFERROR(__xludf.DUMMYFUNCTION("""COMPUTED_VALUE"""),"Hybrid Working Environment with less than 3 days a month at office")</f>
        <v>Hybrid Working Environment with less than 3 days a month at office</v>
      </c>
      <c r="L17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33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733" s="1" t="str">
        <f>IFERROR(__xludf.DUMMYFUNCTION("""COMPUTED_VALUE"""),"Manager who explains what is expected, sets a goal and helps achieve it")</f>
        <v>Manager who explains what is expected, sets a goal and helps achieve it</v>
      </c>
      <c r="P1733" s="1" t="str">
        <f>IFERROR(__xludf.DUMMYFUNCTION("""COMPUTED_VALUE"""),"Work with more than 10 people in my team")</f>
        <v>Work with more than 10 people in my team</v>
      </c>
      <c r="Q1733" s="1" t="str">
        <f>IFERROR(__xludf.DUMMYFUNCTION("""COMPUTED_VALUE"""),"Yes, I Understand this is gonna happen everywhere")</f>
        <v>Yes, I Understand this is gonna happen everywhere</v>
      </c>
      <c r="R1733" s="1" t="str">
        <f>IFERROR(__xludf.DUMMYFUNCTION("""COMPUTED_VALUE"""),"This will be hard to do, but if it is the right company I would try")</f>
        <v>This will be hard to do, but if it is the right company I would try</v>
      </c>
      <c r="S1733" s="1"/>
    </row>
    <row r="1734">
      <c r="A1734" s="2">
        <f>IFERROR(__xludf.DUMMYFUNCTION("""COMPUTED_VALUE"""),45048.56570925926)</f>
        <v>45048.56571</v>
      </c>
      <c r="B1734" s="1" t="str">
        <f>IFERROR(__xludf.DUMMYFUNCTION("""COMPUTED_VALUE"""),"India")</f>
        <v>India</v>
      </c>
      <c r="C1734" s="1">
        <f>IFERROR(__xludf.DUMMYFUNCTION("""COMPUTED_VALUE"""),560098.0)</f>
        <v>560098</v>
      </c>
      <c r="D1734" s="1" t="str">
        <f>IFERROR(__xludf.DUMMYFUNCTION("""COMPUTED_VALUE"""),"Male")</f>
        <v>Male</v>
      </c>
      <c r="E1734" s="1" t="str">
        <f>IFERROR(__xludf.DUMMYFUNCTION("""COMPUTED_VALUE"""),"My Parents")</f>
        <v>My Parents</v>
      </c>
      <c r="F1734" s="1" t="str">
        <f>IFERROR(__xludf.DUMMYFUNCTION("""COMPUTED_VALUE"""),"Yes, I will earn and do that")</f>
        <v>Yes, I will earn and do that</v>
      </c>
      <c r="G1734" s="1" t="str">
        <f>IFERROR(__xludf.DUMMYFUNCTION("""COMPUTED_VALUE"""),"This will be hard to do, but if it is the right company I would try")</f>
        <v>This will be hard to do, but if it is the right company I would try</v>
      </c>
      <c r="H1734" s="1" t="str">
        <f>IFERROR(__xludf.DUMMYFUNCTION("""COMPUTED_VALUE"""),"No")</f>
        <v>No</v>
      </c>
      <c r="I1734" s="1" t="str">
        <f>IFERROR(__xludf.DUMMYFUNCTION("""COMPUTED_VALUE"""),"Will NOT work for them")</f>
        <v>Will NOT work for them</v>
      </c>
      <c r="J1734" s="1">
        <f>IFERROR(__xludf.DUMMYFUNCTION("""COMPUTED_VALUE"""),2.0)</f>
        <v>2</v>
      </c>
      <c r="K1734" s="1" t="str">
        <f>IFERROR(__xludf.DUMMYFUNCTION("""COMPUTED_VALUE"""),"Fully Remote with Options to travel as and when needed")</f>
        <v>Fully Remote with Options to travel as and when needed</v>
      </c>
      <c r="L1734" s="1" t="str">
        <f>IFERROR(__xludf.DUMMYFUNCTION("""COMPUTED_VALUE"""),"Employer who rewards learning and enables that environment")</f>
        <v>Employer who rewards learning and enables that environment</v>
      </c>
      <c r="M173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34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1734" s="1" t="str">
        <f>IFERROR(__xludf.DUMMYFUNCTION("""COMPUTED_VALUE"""),"Manager who explains what is expected, sets a goal and helps achieve it")</f>
        <v>Manager who explains what is expected, sets a goal and helps achieve it</v>
      </c>
      <c r="P1734" s="1" t="str">
        <f>IFERROR(__xludf.DUMMYFUNCTION("""COMPUTED_VALUE"""),"Work with 2 to 3 people in my team")</f>
        <v>Work with 2 to 3 people in my team</v>
      </c>
      <c r="Q1734" s="1" t="str">
        <f>IFERROR(__xludf.DUMMYFUNCTION("""COMPUTED_VALUE"""),"Yes, I Understand this is gonna happen everywhere")</f>
        <v>Yes, I Understand this is gonna happen everywhere</v>
      </c>
      <c r="R1734" s="1" t="str">
        <f>IFERROR(__xludf.DUMMYFUNCTION("""COMPUTED_VALUE"""),"No way")</f>
        <v>No way</v>
      </c>
      <c r="S1734" s="1"/>
    </row>
    <row r="1735">
      <c r="A1735" s="2">
        <f>IFERROR(__xludf.DUMMYFUNCTION("""COMPUTED_VALUE"""),45048.57707871527)</f>
        <v>45048.57708</v>
      </c>
      <c r="B1735" s="1" t="str">
        <f>IFERROR(__xludf.DUMMYFUNCTION("""COMPUTED_VALUE"""),"India")</f>
        <v>India</v>
      </c>
      <c r="C1735" s="1">
        <f>IFERROR(__xludf.DUMMYFUNCTION("""COMPUTED_VALUE"""),793007.0)</f>
        <v>793007</v>
      </c>
      <c r="D1735" s="1" t="str">
        <f>IFERROR(__xludf.DUMMYFUNCTION("""COMPUTED_VALUE"""),"Male")</f>
        <v>Male</v>
      </c>
      <c r="E1735" s="1" t="str">
        <f>IFERROR(__xludf.DUMMYFUNCTION("""COMPUTED_VALUE"""),"People who have changed the world for better")</f>
        <v>People who have changed the world for better</v>
      </c>
      <c r="F1735" s="1" t="str">
        <f>IFERROR(__xludf.DUMMYFUNCTION("""COMPUTED_VALUE"""),"No I would not be pursuing Higher Education outside of India")</f>
        <v>No I would not be pursuing Higher Education outside of India</v>
      </c>
      <c r="G1735" s="1" t="str">
        <f>IFERROR(__xludf.DUMMYFUNCTION("""COMPUTED_VALUE"""),"Will work for 3 years or more")</f>
        <v>Will work for 3 years or more</v>
      </c>
      <c r="H1735" s="1" t="str">
        <f>IFERROR(__xludf.DUMMYFUNCTION("""COMPUTED_VALUE"""),"Yes")</f>
        <v>Yes</v>
      </c>
      <c r="I1735" s="1" t="str">
        <f>IFERROR(__xludf.DUMMYFUNCTION("""COMPUTED_VALUE"""),"Will work for them")</f>
        <v>Will work for them</v>
      </c>
      <c r="J1735" s="1">
        <f>IFERROR(__xludf.DUMMYFUNCTION("""COMPUTED_VALUE"""),5.0)</f>
        <v>5</v>
      </c>
      <c r="K1735" s="1" t="str">
        <f>IFERROR(__xludf.DUMMYFUNCTION("""COMPUTED_VALUE"""),"Fully Remote with Options to travel as and when needed")</f>
        <v>Fully Remote with Options to travel as and when needed</v>
      </c>
      <c r="L17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35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1735" s="1" t="str">
        <f>IFERROR(__xludf.DUMMYFUNCTION("""COMPUTED_VALUE"""),"Manager who clearly describes what she/he needs")</f>
        <v>Manager who clearly describes what she/he needs</v>
      </c>
      <c r="P1735" s="1" t="str">
        <f>IFERROR(__xludf.DUMMYFUNCTION("""COMPUTED_VALUE"""),"Work with 2 to 3 people in my team")</f>
        <v>Work with 2 to 3 people in my team</v>
      </c>
      <c r="Q1735" s="1" t="str">
        <f>IFERROR(__xludf.DUMMYFUNCTION("""COMPUTED_VALUE"""),"No")</f>
        <v>No</v>
      </c>
      <c r="R1735" s="1" t="str">
        <f>IFERROR(__xludf.DUMMYFUNCTION("""COMPUTED_VALUE"""),"No way")</f>
        <v>No way</v>
      </c>
      <c r="S1735" s="1"/>
    </row>
    <row r="1736">
      <c r="A1736" s="2">
        <f>IFERROR(__xludf.DUMMYFUNCTION("""COMPUTED_VALUE"""),45048.591737939816)</f>
        <v>45048.59174</v>
      </c>
      <c r="B1736" s="1" t="str">
        <f>IFERROR(__xludf.DUMMYFUNCTION("""COMPUTED_VALUE"""),"India")</f>
        <v>India</v>
      </c>
      <c r="C1736" s="1">
        <f>IFERROR(__xludf.DUMMYFUNCTION("""COMPUTED_VALUE"""),793006.0)</f>
        <v>793006</v>
      </c>
      <c r="D1736" s="1" t="str">
        <f>IFERROR(__xludf.DUMMYFUNCTION("""COMPUTED_VALUE"""),"Female")</f>
        <v>Female</v>
      </c>
      <c r="E1736" s="1" t="str">
        <f>IFERROR(__xludf.DUMMYFUNCTION("""COMPUTED_VALUE"""),"Influencers who had successful careers")</f>
        <v>Influencers who had successful careers</v>
      </c>
      <c r="F1736" s="1" t="str">
        <f>IFERROR(__xludf.DUMMYFUNCTION("""COMPUTED_VALUE"""),"Yes, I will earn and do that")</f>
        <v>Yes, I will earn and do that</v>
      </c>
      <c r="G1736" s="1" t="str">
        <f>IFERROR(__xludf.DUMMYFUNCTION("""COMPUTED_VALUE"""),"This will be hard to do, but if it is the right company I would try")</f>
        <v>This will be hard to do, but if it is the right company I would try</v>
      </c>
      <c r="H1736" s="1" t="str">
        <f>IFERROR(__xludf.DUMMYFUNCTION("""COMPUTED_VALUE"""),"No")</f>
        <v>No</v>
      </c>
      <c r="I1736" s="1" t="str">
        <f>IFERROR(__xludf.DUMMYFUNCTION("""COMPUTED_VALUE"""),"Will NOT work for them")</f>
        <v>Will NOT work for them</v>
      </c>
      <c r="J1736" s="1">
        <f>IFERROR(__xludf.DUMMYFUNCTION("""COMPUTED_VALUE"""),2.0)</f>
        <v>2</v>
      </c>
      <c r="K1736" s="1" t="str">
        <f>IFERROR(__xludf.DUMMYFUNCTION("""COMPUTED_VALUE"""),"Hybrid Working Environment with more than 15 days a month at office")</f>
        <v>Hybrid Working Environment with more than 15 days a month at office</v>
      </c>
      <c r="L17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36" s="1" t="str">
        <f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1736" s="1" t="str">
        <f>IFERROR(__xludf.DUMMYFUNCTION("""COMPUTED_VALUE"""),"Manager who explains what is expected, sets a goal and helps achieve it")</f>
        <v>Manager who explains what is expected, sets a goal and helps achieve it</v>
      </c>
      <c r="P1736" s="1" t="str">
        <f>IFERROR(__xludf.DUMMYFUNCTION("""COMPUTED_VALUE"""),"Work with 2 to 3 people in my team")</f>
        <v>Work with 2 to 3 people in my team</v>
      </c>
      <c r="Q1736" s="1" t="str">
        <f>IFERROR(__xludf.DUMMYFUNCTION("""COMPUTED_VALUE"""),"Yes, I Understand this is gonna happen everywhere")</f>
        <v>Yes, I Understand this is gonna happen everywhere</v>
      </c>
      <c r="R1736" s="1" t="str">
        <f>IFERROR(__xludf.DUMMYFUNCTION("""COMPUTED_VALUE"""),"This will be hard to do, but if it is the right company I would try")</f>
        <v>This will be hard to do, but if it is the right company I would try</v>
      </c>
      <c r="S1736" s="1"/>
    </row>
    <row r="1737">
      <c r="A1737" s="2">
        <f>IFERROR(__xludf.DUMMYFUNCTION("""COMPUTED_VALUE"""),45048.593542372684)</f>
        <v>45048.59354</v>
      </c>
      <c r="B1737" s="1" t="str">
        <f>IFERROR(__xludf.DUMMYFUNCTION("""COMPUTED_VALUE"""),"India")</f>
        <v>India</v>
      </c>
      <c r="C1737" s="1">
        <f>IFERROR(__xludf.DUMMYFUNCTION("""COMPUTED_VALUE"""),793002.0)</f>
        <v>793002</v>
      </c>
      <c r="D1737" s="1" t="str">
        <f>IFERROR(__xludf.DUMMYFUNCTION("""COMPUTED_VALUE"""),"Male")</f>
        <v>Male</v>
      </c>
      <c r="E1737" s="1" t="str">
        <f>IFERROR(__xludf.DUMMYFUNCTION("""COMPUTED_VALUE"""),"My Parents")</f>
        <v>My Parents</v>
      </c>
      <c r="F1737" s="1" t="str">
        <f>IFERROR(__xludf.DUMMYFUNCTION("""COMPUTED_VALUE"""),"Yes, I will earn and do that")</f>
        <v>Yes, I will earn and do that</v>
      </c>
      <c r="G1737" s="1" t="str">
        <f>IFERROR(__xludf.DUMMYFUNCTION("""COMPUTED_VALUE"""),"This will be hard to do, but if it is the right company I would try")</f>
        <v>This will be hard to do, but if it is the right company I would try</v>
      </c>
      <c r="H1737" s="1" t="str">
        <f>IFERROR(__xludf.DUMMYFUNCTION("""COMPUTED_VALUE"""),"Yes")</f>
        <v>Yes</v>
      </c>
      <c r="I1737" s="1" t="str">
        <f>IFERROR(__xludf.DUMMYFUNCTION("""COMPUTED_VALUE"""),"Will work for them")</f>
        <v>Will work for them</v>
      </c>
      <c r="J1737" s="1">
        <f>IFERROR(__xludf.DUMMYFUNCTION("""COMPUTED_VALUE"""),4.0)</f>
        <v>4</v>
      </c>
      <c r="K1737" s="1" t="str">
        <f>IFERROR(__xludf.DUMMYFUNCTION("""COMPUTED_VALUE"""),"Hybrid Working Environment with less than 3 days a month at office")</f>
        <v>Hybrid Working Environment with less than 3 days a month at office</v>
      </c>
      <c r="L17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37" s="1" t="str">
        <f>IFERROR(__xludf.DUMMYFUNCTION("""COMPUTED_VALUE"""),"Design and Creative strategy in any company, Entrepreneur or Start Up, I Want to sell things/Sales, Manufacturing / Oil and Gas/ Construction / Hard Physical Work related")</f>
        <v>Design and Creative strategy in any company, Entrepreneur or Start Up, I Want to sell things/Sales, Manufacturing / Oil and Gas/ Construction / Hard Physical Work related</v>
      </c>
      <c r="O1737" s="1" t="str">
        <f>IFERROR(__xludf.DUMMYFUNCTION("""COMPUTED_VALUE"""),"Manager who explains what is expected, sets a goal and helps achieve it")</f>
        <v>Manager who explains what is expected, sets a goal and helps achieve it</v>
      </c>
      <c r="P1737" s="1" t="str">
        <f>IFERROR(__xludf.DUMMYFUNCTION("""COMPUTED_VALUE"""),"Work with 5 to 6 people in my team")</f>
        <v>Work with 5 to 6 people in my team</v>
      </c>
      <c r="Q1737" s="1" t="str">
        <f>IFERROR(__xludf.DUMMYFUNCTION("""COMPUTED_VALUE"""),"Yes")</f>
        <v>Yes</v>
      </c>
      <c r="R1737" s="1" t="str">
        <f>IFERROR(__xludf.DUMMYFUNCTION("""COMPUTED_VALUE"""),"This will be hard to do, but if it is the right company I would try")</f>
        <v>This will be hard to do, but if it is the right company I would try</v>
      </c>
      <c r="S1737" s="1"/>
    </row>
    <row r="1738">
      <c r="A1738" s="2">
        <f>IFERROR(__xludf.DUMMYFUNCTION("""COMPUTED_VALUE"""),45048.60258305556)</f>
        <v>45048.60258</v>
      </c>
      <c r="B1738" s="1" t="str">
        <f>IFERROR(__xludf.DUMMYFUNCTION("""COMPUTED_VALUE"""),"India")</f>
        <v>India</v>
      </c>
      <c r="C1738" s="1">
        <f>IFERROR(__xludf.DUMMYFUNCTION("""COMPUTED_VALUE"""),793009.0)</f>
        <v>793009</v>
      </c>
      <c r="D1738" s="1" t="str">
        <f>IFERROR(__xludf.DUMMYFUNCTION("""COMPUTED_VALUE"""),"Female")</f>
        <v>Female</v>
      </c>
      <c r="E1738" s="1" t="str">
        <f>IFERROR(__xludf.DUMMYFUNCTION("""COMPUTED_VALUE"""),"People who have changed the world for better")</f>
        <v>People who have changed the world for better</v>
      </c>
      <c r="F1738" s="1" t="str">
        <f>IFERROR(__xludf.DUMMYFUNCTION("""COMPUTED_VALUE"""),"Yes, I will earn and do that")</f>
        <v>Yes, I will earn and do that</v>
      </c>
      <c r="G1738" s="1" t="str">
        <f>IFERROR(__xludf.DUMMYFUNCTION("""COMPUTED_VALUE"""),"Will work for 3 years or more")</f>
        <v>Will work for 3 years or more</v>
      </c>
      <c r="H1738" s="1" t="str">
        <f>IFERROR(__xludf.DUMMYFUNCTION("""COMPUTED_VALUE"""),"No")</f>
        <v>No</v>
      </c>
      <c r="I1738" s="1" t="str">
        <f>IFERROR(__xludf.DUMMYFUNCTION("""COMPUTED_VALUE"""),"Will NOT work for them")</f>
        <v>Will NOT work for them</v>
      </c>
      <c r="J1738" s="1">
        <f>IFERROR(__xludf.DUMMYFUNCTION("""COMPUTED_VALUE"""),1.0)</f>
        <v>1</v>
      </c>
      <c r="K1738" s="1" t="str">
        <f>IFERROR(__xludf.DUMMYFUNCTION("""COMPUTED_VALUE"""),"Fully Remote with Options to travel as and when needed")</f>
        <v>Fully Remote with Options to travel as and when needed</v>
      </c>
      <c r="L17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38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738" s="1" t="str">
        <f>IFERROR(__xludf.DUMMYFUNCTION("""COMPUTED_VALUE"""),"Manager who explains what is expected, sets a goal and helps achieve it")</f>
        <v>Manager who explains what is expected, sets a goal and helps achieve it</v>
      </c>
      <c r="P1738" s="1" t="str">
        <f>IFERROR(__xludf.DUMMYFUNCTION("""COMPUTED_VALUE"""),"Work alone, Work with 2 to 3 people in my team")</f>
        <v>Work alone, Work with 2 to 3 people in my team</v>
      </c>
      <c r="Q1738" s="1" t="str">
        <f>IFERROR(__xludf.DUMMYFUNCTION("""COMPUTED_VALUE"""),"No")</f>
        <v>No</v>
      </c>
      <c r="R1738" s="1" t="str">
        <f>IFERROR(__xludf.DUMMYFUNCTION("""COMPUTED_VALUE"""),"This will be hard to do, but if it is the right company I would try")</f>
        <v>This will be hard to do, but if it is the right company I would try</v>
      </c>
      <c r="S1738" s="1"/>
    </row>
    <row r="1739">
      <c r="A1739" s="2">
        <f>IFERROR(__xludf.DUMMYFUNCTION("""COMPUTED_VALUE"""),45048.6031778125)</f>
        <v>45048.60318</v>
      </c>
      <c r="B1739" s="1" t="str">
        <f>IFERROR(__xludf.DUMMYFUNCTION("""COMPUTED_VALUE"""),"India")</f>
        <v>India</v>
      </c>
      <c r="C1739" s="1">
        <f>IFERROR(__xludf.DUMMYFUNCTION("""COMPUTED_VALUE"""),793021.0)</f>
        <v>793021</v>
      </c>
      <c r="D1739" s="1" t="str">
        <f>IFERROR(__xludf.DUMMYFUNCTION("""COMPUTED_VALUE"""),"Female")</f>
        <v>Female</v>
      </c>
      <c r="E1739" s="1" t="str">
        <f>IFERROR(__xludf.DUMMYFUNCTION("""COMPUTED_VALUE"""),"My Parents")</f>
        <v>My Parents</v>
      </c>
      <c r="F1739" s="1" t="str">
        <f>IFERROR(__xludf.DUMMYFUNCTION("""COMPUTED_VALUE"""),"No I would not be pursuing Higher Education outside of India")</f>
        <v>No I would not be pursuing Higher Education outside of India</v>
      </c>
      <c r="G1739" s="1" t="str">
        <f>IFERROR(__xludf.DUMMYFUNCTION("""COMPUTED_VALUE"""),"This will be hard to do, but if it is the right company I would try")</f>
        <v>This will be hard to do, but if it is the right company I would try</v>
      </c>
      <c r="H1739" s="1" t="str">
        <f>IFERROR(__xludf.DUMMYFUNCTION("""COMPUTED_VALUE"""),"Yes")</f>
        <v>Yes</v>
      </c>
      <c r="I1739" s="1" t="str">
        <f>IFERROR(__xludf.DUMMYFUNCTION("""COMPUTED_VALUE"""),"Will NOT work for them")</f>
        <v>Will NOT work for them</v>
      </c>
      <c r="J1739" s="1">
        <f>IFERROR(__xludf.DUMMYFUNCTION("""COMPUTED_VALUE"""),3.0)</f>
        <v>3</v>
      </c>
      <c r="K1739" s="1" t="str">
        <f>IFERROR(__xludf.DUMMYFUNCTION("""COMPUTED_VALUE"""),"Fully Remote with No option to visit offices")</f>
        <v>Fully Remote with No option to visit offices</v>
      </c>
      <c r="L1739" s="1" t="str">
        <f>IFERROR(__xludf.DUMMYFUNCTION("""COMPUTED_VALUE"""),"Employer who rewards learning and enables that environment")</f>
        <v>Employer who rewards learning and enables that environment</v>
      </c>
      <c r="M173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39" s="1" t="str">
        <f>IFERROR(__xludf.DUMMYFUNCTION("""COMPUTED_VALUE"""),"Build and develop a Team, Look deeply into Data and generate insights, Become a content Creator in some platform, Manufacturing / Oil and Gas/ Construction / Hard Physical Work related")</f>
        <v>Build and develop a Team, Look deeply into Data and generate insights, Become a content Creator in some platform, Manufacturing / Oil and Gas/ Construction / Hard Physical Work related</v>
      </c>
      <c r="O1739" s="1" t="str">
        <f>IFERROR(__xludf.DUMMYFUNCTION("""COMPUTED_VALUE"""),"Manager who explains what is expected, sets a goal and helps achieve it")</f>
        <v>Manager who explains what is expected, sets a goal and helps achieve it</v>
      </c>
      <c r="P1739" s="1" t="str">
        <f>IFERROR(__xludf.DUMMYFUNCTION("""COMPUTED_VALUE"""),"Work with 5 to 6 people in my team")</f>
        <v>Work with 5 to 6 people in my team</v>
      </c>
      <c r="Q1739" s="1" t="str">
        <f>IFERROR(__xludf.DUMMYFUNCTION("""COMPUTED_VALUE"""),"Yes, I Understand this is gonna happen everywhere")</f>
        <v>Yes, I Understand this is gonna happen everywhere</v>
      </c>
      <c r="R1739" s="1" t="str">
        <f>IFERROR(__xludf.DUMMYFUNCTION("""COMPUTED_VALUE"""),"No way")</f>
        <v>No way</v>
      </c>
      <c r="S1739" s="1"/>
    </row>
    <row r="1740">
      <c r="A1740" s="2">
        <f>IFERROR(__xludf.DUMMYFUNCTION("""COMPUTED_VALUE"""),45048.6108131713)</f>
        <v>45048.61081</v>
      </c>
      <c r="B1740" s="1" t="str">
        <f>IFERROR(__xludf.DUMMYFUNCTION("""COMPUTED_VALUE"""),"India")</f>
        <v>India</v>
      </c>
      <c r="C1740" s="1">
        <f>IFERROR(__xludf.DUMMYFUNCTION("""COMPUTED_VALUE"""),411004.0)</f>
        <v>411004</v>
      </c>
      <c r="D1740" s="1" t="str">
        <f>IFERROR(__xludf.DUMMYFUNCTION("""COMPUTED_VALUE"""),"Female")</f>
        <v>Female</v>
      </c>
      <c r="E1740" s="1" t="str">
        <f>IFERROR(__xludf.DUMMYFUNCTION("""COMPUTED_VALUE"""),"People who have changed the world for better")</f>
        <v>People who have changed the world for better</v>
      </c>
      <c r="F1740" s="1" t="str">
        <f>IFERROR(__xludf.DUMMYFUNCTION("""COMPUTED_VALUE"""),"No, But if someone could bare the cost I will")</f>
        <v>No, But if someone could bare the cost I will</v>
      </c>
      <c r="G1740" s="1" t="str">
        <f>IFERROR(__xludf.DUMMYFUNCTION("""COMPUTED_VALUE"""),"This will be hard to do, but if it is the right company I would try")</f>
        <v>This will be hard to do, but if it is the right company I would try</v>
      </c>
      <c r="H1740" s="1" t="str">
        <f>IFERROR(__xludf.DUMMYFUNCTION("""COMPUTED_VALUE"""),"No")</f>
        <v>No</v>
      </c>
      <c r="I1740" s="1" t="str">
        <f>IFERROR(__xludf.DUMMYFUNCTION("""COMPUTED_VALUE"""),"Will NOT work for them")</f>
        <v>Will NOT work for them</v>
      </c>
      <c r="J1740" s="1">
        <f>IFERROR(__xludf.DUMMYFUNCTION("""COMPUTED_VALUE"""),8.0)</f>
        <v>8</v>
      </c>
      <c r="K1740" s="1" t="str">
        <f>IFERROR(__xludf.DUMMYFUNCTION("""COMPUTED_VALUE"""),"Fully Remote with Options to travel as and when needed")</f>
        <v>Fully Remote with Options to travel as and when needed</v>
      </c>
      <c r="L17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740" s="1" t="str">
        <f>IFERROR(__xludf.DUMMYFUNCTION("""COMPUTED_VALUE"""),"Design and Creative strategy in any company, Teaching in any of the institutes/colleges/online or offline, Manage and drive End-to-End Projects or Products, Become a content Creator in some platform")</f>
        <v>Design and Creative strategy in any company, Teaching in any of the institutes/colleges/online or offline, Manage and drive End-to-End Projects or Products, Become a content Creator in some platform</v>
      </c>
      <c r="O1740" s="1" t="str">
        <f>IFERROR(__xludf.DUMMYFUNCTION("""COMPUTED_VALUE"""),"Manager who sets targets and expects me to achieve it")</f>
        <v>Manager who sets targets and expects me to achieve it</v>
      </c>
      <c r="P1740" s="1" t="str">
        <f>IFERROR(__xludf.DUMMYFUNCTION("""COMPUTED_VALUE"""),"Work with 5 to 6 people in my team")</f>
        <v>Work with 5 to 6 people in my team</v>
      </c>
      <c r="Q1740" s="1" t="str">
        <f>IFERROR(__xludf.DUMMYFUNCTION("""COMPUTED_VALUE"""),"Yes, I Understand this is gonna happen everywhere")</f>
        <v>Yes, I Understand this is gonna happen everywhere</v>
      </c>
      <c r="R1740" s="1" t="str">
        <f>IFERROR(__xludf.DUMMYFUNCTION("""COMPUTED_VALUE"""),"No way")</f>
        <v>No way</v>
      </c>
      <c r="S1740" s="1"/>
    </row>
    <row r="1741">
      <c r="A1741" s="2">
        <f>IFERROR(__xludf.DUMMYFUNCTION("""COMPUTED_VALUE"""),45048.61466755787)</f>
        <v>45048.61467</v>
      </c>
      <c r="B1741" s="1" t="str">
        <f>IFERROR(__xludf.DUMMYFUNCTION("""COMPUTED_VALUE"""),"India")</f>
        <v>India</v>
      </c>
      <c r="C1741" s="1">
        <f>IFERROR(__xludf.DUMMYFUNCTION("""COMPUTED_VALUE"""),793001.0)</f>
        <v>793001</v>
      </c>
      <c r="D1741" s="1" t="str">
        <f>IFERROR(__xludf.DUMMYFUNCTION("""COMPUTED_VALUE"""),"Male")</f>
        <v>Male</v>
      </c>
      <c r="E1741" s="1" t="str">
        <f>IFERROR(__xludf.DUMMYFUNCTION("""COMPUTED_VALUE"""),"Influencers who had successful careers")</f>
        <v>Influencers who had successful careers</v>
      </c>
      <c r="F1741" s="1" t="str">
        <f>IFERROR(__xludf.DUMMYFUNCTION("""COMPUTED_VALUE"""),"Yes, I will earn and do that")</f>
        <v>Yes, I will earn and do that</v>
      </c>
      <c r="G1741" s="1" t="str">
        <f>IFERROR(__xludf.DUMMYFUNCTION("""COMPUTED_VALUE"""),"This will be hard to do, but if it is the right company I would try")</f>
        <v>This will be hard to do, but if it is the right company I would try</v>
      </c>
      <c r="H1741" s="1" t="str">
        <f>IFERROR(__xludf.DUMMYFUNCTION("""COMPUTED_VALUE"""),"No")</f>
        <v>No</v>
      </c>
      <c r="I1741" s="1" t="str">
        <f>IFERROR(__xludf.DUMMYFUNCTION("""COMPUTED_VALUE"""),"Will NOT work for them")</f>
        <v>Will NOT work for them</v>
      </c>
      <c r="J1741" s="1">
        <f>IFERROR(__xludf.DUMMYFUNCTION("""COMPUTED_VALUE"""),2.0)</f>
        <v>2</v>
      </c>
      <c r="K1741" s="1" t="str">
        <f>IFERROR(__xludf.DUMMYFUNCTION("""COMPUTED_VALUE"""),"Fully Remote with Options to travel as and when needed")</f>
        <v>Fully Remote with Options to travel as and when needed</v>
      </c>
      <c r="L1741" s="1" t="str">
        <f>IFERROR(__xludf.DUMMYFUNCTION("""COMPUTED_VALUE"""),"Employer who appreciates learning and enables that environment")</f>
        <v>Employer who appreciates learning and enables that environment</v>
      </c>
      <c r="M174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41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741" s="1" t="str">
        <f>IFERROR(__xludf.DUMMYFUNCTION("""COMPUTED_VALUE"""),"Manager who explains what is expected, sets a goal and helps achieve it")</f>
        <v>Manager who explains what is expected, sets a goal and helps achieve it</v>
      </c>
      <c r="P1741" s="1" t="str">
        <f>IFERROR(__xludf.DUMMYFUNCTION("""COMPUTED_VALUE"""),"Work with 5 to 6 people in my team")</f>
        <v>Work with 5 to 6 people in my team</v>
      </c>
      <c r="Q1741" s="1" t="str">
        <f>IFERROR(__xludf.DUMMYFUNCTION("""COMPUTED_VALUE"""),"Yes, I Understand this is gonna happen everywhere")</f>
        <v>Yes, I Understand this is gonna happen everywhere</v>
      </c>
      <c r="R1741" s="1" t="str">
        <f>IFERROR(__xludf.DUMMYFUNCTION("""COMPUTED_VALUE"""),"No way")</f>
        <v>No way</v>
      </c>
      <c r="S1741" s="1"/>
    </row>
    <row r="1742">
      <c r="A1742" s="2">
        <f>IFERROR(__xludf.DUMMYFUNCTION("""COMPUTED_VALUE"""),45048.61787446759)</f>
        <v>45048.61787</v>
      </c>
      <c r="B1742" s="1" t="str">
        <f>IFERROR(__xludf.DUMMYFUNCTION("""COMPUTED_VALUE"""),"India")</f>
        <v>India</v>
      </c>
      <c r="C1742" s="1">
        <f>IFERROR(__xludf.DUMMYFUNCTION("""COMPUTED_VALUE"""),793006.0)</f>
        <v>793006</v>
      </c>
      <c r="D1742" s="1" t="str">
        <f>IFERROR(__xludf.DUMMYFUNCTION("""COMPUTED_VALUE"""),"Female")</f>
        <v>Female</v>
      </c>
      <c r="E1742" s="1" t="str">
        <f>IFERROR(__xludf.DUMMYFUNCTION("""COMPUTED_VALUE"""),"My Parents")</f>
        <v>My Parents</v>
      </c>
      <c r="F1742" s="1" t="str">
        <f>IFERROR(__xludf.DUMMYFUNCTION("""COMPUTED_VALUE"""),"Yes, I will earn and do that")</f>
        <v>Yes, I will earn and do that</v>
      </c>
      <c r="G1742" s="1" t="str">
        <f>IFERROR(__xludf.DUMMYFUNCTION("""COMPUTED_VALUE"""),"This will be hard to do, but if it is the right company I would try")</f>
        <v>This will be hard to do, but if it is the right company I would try</v>
      </c>
      <c r="H1742" s="1" t="str">
        <f>IFERROR(__xludf.DUMMYFUNCTION("""COMPUTED_VALUE"""),"Yes")</f>
        <v>Yes</v>
      </c>
      <c r="I1742" s="1" t="str">
        <f>IFERROR(__xludf.DUMMYFUNCTION("""COMPUTED_VALUE"""),"Will NOT work for them")</f>
        <v>Will NOT work for them</v>
      </c>
      <c r="J1742" s="1">
        <f>IFERROR(__xludf.DUMMYFUNCTION("""COMPUTED_VALUE"""),1.0)</f>
        <v>1</v>
      </c>
      <c r="K1742" s="1" t="str">
        <f>IFERROR(__xludf.DUMMYFUNCTION("""COMPUTED_VALUE"""),"Fully Remote with Options to travel as and when needed")</f>
        <v>Fully Remote with Options to travel as and when needed</v>
      </c>
      <c r="L17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2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742" s="1" t="str">
        <f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1742" s="1" t="str">
        <f>IFERROR(__xludf.DUMMYFUNCTION("""COMPUTED_VALUE"""),"Manager who explains what is expected, sets a goal and helps achieve it")</f>
        <v>Manager who explains what is expected, sets a goal and helps achieve it</v>
      </c>
      <c r="P1742" s="1" t="str">
        <f>IFERROR(__xludf.DUMMYFUNCTION("""COMPUTED_VALUE"""),"Work with 2 to 3 people in my team")</f>
        <v>Work with 2 to 3 people in my team</v>
      </c>
      <c r="Q1742" s="1" t="str">
        <f>IFERROR(__xludf.DUMMYFUNCTION("""COMPUTED_VALUE"""),"No")</f>
        <v>No</v>
      </c>
      <c r="R1742" s="1" t="str">
        <f>IFERROR(__xludf.DUMMYFUNCTION("""COMPUTED_VALUE"""),"No way")</f>
        <v>No way</v>
      </c>
      <c r="S1742" s="1"/>
    </row>
    <row r="1743">
      <c r="A1743" s="2">
        <f>IFERROR(__xludf.DUMMYFUNCTION("""COMPUTED_VALUE"""),45048.618869502316)</f>
        <v>45048.61887</v>
      </c>
      <c r="B1743" s="1" t="str">
        <f>IFERROR(__xludf.DUMMYFUNCTION("""COMPUTED_VALUE"""),"India")</f>
        <v>India</v>
      </c>
      <c r="C1743" s="1">
        <f>IFERROR(__xludf.DUMMYFUNCTION("""COMPUTED_VALUE"""),737136.0)</f>
        <v>737136</v>
      </c>
      <c r="D1743" s="1" t="str">
        <f>IFERROR(__xludf.DUMMYFUNCTION("""COMPUTED_VALUE"""),"Female")</f>
        <v>Female</v>
      </c>
      <c r="E1743" s="1" t="str">
        <f>IFERROR(__xludf.DUMMYFUNCTION("""COMPUTED_VALUE"""),"People who have changed the world for better")</f>
        <v>People who have changed the world for better</v>
      </c>
      <c r="F1743" s="1" t="str">
        <f>IFERROR(__xludf.DUMMYFUNCTION("""COMPUTED_VALUE"""),"Yes, I will earn and do that")</f>
        <v>Yes, I will earn and do that</v>
      </c>
      <c r="G1743" s="1" t="str">
        <f>IFERROR(__xludf.DUMMYFUNCTION("""COMPUTED_VALUE"""),"This will be hard to do, but if it is the right company I would try")</f>
        <v>This will be hard to do, but if it is the right company I would try</v>
      </c>
      <c r="H1743" s="1" t="str">
        <f>IFERROR(__xludf.DUMMYFUNCTION("""COMPUTED_VALUE"""),"No")</f>
        <v>No</v>
      </c>
      <c r="I1743" s="1" t="str">
        <f>IFERROR(__xludf.DUMMYFUNCTION("""COMPUTED_VALUE"""),"Will NOT work for them")</f>
        <v>Will NOT work for them</v>
      </c>
      <c r="J1743" s="1">
        <f>IFERROR(__xludf.DUMMYFUNCTION("""COMPUTED_VALUE"""),4.0)</f>
        <v>4</v>
      </c>
      <c r="K1743" s="1" t="str">
        <f>IFERROR(__xludf.DUMMYFUNCTION("""COMPUTED_VALUE"""),"Hybrid Working Environment with less than 3 days a month at office")</f>
        <v>Hybrid Working Environment with less than 3 days a month at office</v>
      </c>
      <c r="L1743" s="1" t="str">
        <f>IFERROR(__xludf.DUMMYFUNCTION("""COMPUTED_VALUE"""),"Employer who appreciates learning and enables that environment")</f>
        <v>Employer who appreciates learning and enables that environment</v>
      </c>
      <c r="M174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43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743" s="1" t="str">
        <f>IFERROR(__xludf.DUMMYFUNCTION("""COMPUTED_VALUE"""),"Manager who explains what is expected, sets a goal and helps achieve it")</f>
        <v>Manager who explains what is expected, sets a goal and helps achieve it</v>
      </c>
      <c r="P1743" s="1" t="str">
        <f>IFERROR(__xludf.DUMMYFUNCTION("""COMPUTED_VALUE"""),"Work with 2 to 3 people in my team")</f>
        <v>Work with 2 to 3 people in my team</v>
      </c>
      <c r="Q1743" s="1" t="str">
        <f>IFERROR(__xludf.DUMMYFUNCTION("""COMPUTED_VALUE"""),"Yes, I Understand this is gonna happen everywhere")</f>
        <v>Yes, I Understand this is gonna happen everywhere</v>
      </c>
      <c r="R1743" s="1" t="str">
        <f>IFERROR(__xludf.DUMMYFUNCTION("""COMPUTED_VALUE"""),"This will be hard to do, but if it is the right company I would try")</f>
        <v>This will be hard to do, but if it is the right company I would try</v>
      </c>
      <c r="S1743" s="1"/>
    </row>
    <row r="1744">
      <c r="A1744" s="2">
        <f>IFERROR(__xludf.DUMMYFUNCTION("""COMPUTED_VALUE"""),45048.62650219907)</f>
        <v>45048.6265</v>
      </c>
      <c r="B1744" s="1" t="str">
        <f>IFERROR(__xludf.DUMMYFUNCTION("""COMPUTED_VALUE"""),"India")</f>
        <v>India</v>
      </c>
      <c r="C1744" s="1">
        <f>IFERROR(__xludf.DUMMYFUNCTION("""COMPUTED_VALUE"""),793006.0)</f>
        <v>793006</v>
      </c>
      <c r="D1744" s="1" t="str">
        <f>IFERROR(__xludf.DUMMYFUNCTION("""COMPUTED_VALUE"""),"Male")</f>
        <v>Male</v>
      </c>
      <c r="E1744" s="1" t="str">
        <f>IFERROR(__xludf.DUMMYFUNCTION("""COMPUTED_VALUE"""),"People who have changed the world for better")</f>
        <v>People who have changed the world for better</v>
      </c>
      <c r="F1744" s="1" t="str">
        <f>IFERROR(__xludf.DUMMYFUNCTION("""COMPUTED_VALUE"""),"No I would not be pursuing Higher Education outside of India")</f>
        <v>No I would not be pursuing Higher Education outside of India</v>
      </c>
      <c r="G1744" s="1" t="str">
        <f>IFERROR(__xludf.DUMMYFUNCTION("""COMPUTED_VALUE"""),"This will be hard to do, but if it is the right company I would try")</f>
        <v>This will be hard to do, but if it is the right company I would try</v>
      </c>
      <c r="H1744" s="1" t="str">
        <f>IFERROR(__xludf.DUMMYFUNCTION("""COMPUTED_VALUE"""),"Yes")</f>
        <v>Yes</v>
      </c>
      <c r="I1744" s="1" t="str">
        <f>IFERROR(__xludf.DUMMYFUNCTION("""COMPUTED_VALUE"""),"Will work for them")</f>
        <v>Will work for them</v>
      </c>
      <c r="J1744" s="1">
        <f>IFERROR(__xludf.DUMMYFUNCTION("""COMPUTED_VALUE"""),10.0)</f>
        <v>10</v>
      </c>
      <c r="K1744" s="1" t="str">
        <f>IFERROR(__xludf.DUMMYFUNCTION("""COMPUTED_VALUE"""),"Hybrid Working Environment with more than 15 days a month at office")</f>
        <v>Hybrid Working Environment with more than 15 days a month at office</v>
      </c>
      <c r="L17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44" s="1" t="str">
        <f>IFERROR(__xludf.DUMMYFUNCTION("""COMPUTED_VALUE"""),"Teaching in any of the institutes/colleges/online or offline, Manage and drive End-to-End Projects or Products, Look deeply into Data and generate insights, Become a content Creator in some platform")</f>
        <v>Teaching in any of the institutes/colleges/online or offline, Manage and drive End-to-End Projects or Products, Look deeply into Data and generate insights, Become a content Creator in some platform</v>
      </c>
      <c r="O1744" s="1" t="str">
        <f>IFERROR(__xludf.DUMMYFUNCTION("""COMPUTED_VALUE"""),"Manager who sets targets and expects me to achieve it")</f>
        <v>Manager who sets targets and expects me to achieve it</v>
      </c>
      <c r="P1744" s="1" t="str">
        <f>IFERROR(__xludf.DUMMYFUNCTION("""COMPUTED_VALUE"""),"Work with 5 to 6 people in my team")</f>
        <v>Work with 5 to 6 people in my team</v>
      </c>
      <c r="Q1744" s="1" t="str">
        <f>IFERROR(__xludf.DUMMYFUNCTION("""COMPUTED_VALUE"""),"No")</f>
        <v>No</v>
      </c>
      <c r="R1744" s="1" t="str">
        <f>IFERROR(__xludf.DUMMYFUNCTION("""COMPUTED_VALUE"""),"This will be hard to do, but if it is the right company I would try")</f>
        <v>This will be hard to do, but if it is the right company I would try</v>
      </c>
      <c r="S1744" s="1"/>
    </row>
    <row r="1745">
      <c r="A1745" s="2">
        <f>IFERROR(__xludf.DUMMYFUNCTION("""COMPUTED_VALUE"""),45048.62771166667)</f>
        <v>45048.62771</v>
      </c>
      <c r="B1745" s="1" t="str">
        <f>IFERROR(__xludf.DUMMYFUNCTION("""COMPUTED_VALUE"""),"India")</f>
        <v>India</v>
      </c>
      <c r="C1745" s="1">
        <f>IFERROR(__xludf.DUMMYFUNCTION("""COMPUTED_VALUE"""),111018.0)</f>
        <v>111018</v>
      </c>
      <c r="D1745" s="1" t="str">
        <f>IFERROR(__xludf.DUMMYFUNCTION("""COMPUTED_VALUE"""),"Male")</f>
        <v>Male</v>
      </c>
      <c r="E1745" s="1" t="str">
        <f>IFERROR(__xludf.DUMMYFUNCTION("""COMPUTED_VALUE"""),"My Parents")</f>
        <v>My Parents</v>
      </c>
      <c r="F1745" s="1" t="str">
        <f>IFERROR(__xludf.DUMMYFUNCTION("""COMPUTED_VALUE"""),"No I would not be pursuing Higher Education outside of India")</f>
        <v>No I would not be pursuing Higher Education outside of India</v>
      </c>
      <c r="G1745" s="1" t="str">
        <f>IFERROR(__xludf.DUMMYFUNCTION("""COMPUTED_VALUE"""),"This will be hard to do, but if it is the right company I would try")</f>
        <v>This will be hard to do, but if it is the right company I would try</v>
      </c>
      <c r="H1745" s="1" t="str">
        <f>IFERROR(__xludf.DUMMYFUNCTION("""COMPUTED_VALUE"""),"Yes")</f>
        <v>Yes</v>
      </c>
      <c r="I1745" s="1" t="str">
        <f>IFERROR(__xludf.DUMMYFUNCTION("""COMPUTED_VALUE"""),"Will NOT work for them")</f>
        <v>Will NOT work for them</v>
      </c>
      <c r="J1745" s="1">
        <f>IFERROR(__xludf.DUMMYFUNCTION("""COMPUTED_VALUE"""),4.0)</f>
        <v>4</v>
      </c>
      <c r="K1745" s="1" t="str">
        <f>IFERROR(__xludf.DUMMYFUNCTION("""COMPUTED_VALUE"""),"Hybrid Working Environment with less than 3 days a month at office")</f>
        <v>Hybrid Working Environment with less than 3 days a month at office</v>
      </c>
      <c r="L17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45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745" s="1" t="str">
        <f>IFERROR(__xludf.DUMMYFUNCTION("""COMPUTED_VALUE"""),"Manager who sets goal and helps me achieve it")</f>
        <v>Manager who sets goal and helps me achieve it</v>
      </c>
      <c r="P1745" s="1" t="str">
        <f>IFERROR(__xludf.DUMMYFUNCTION("""COMPUTED_VALUE"""),"Work with 5 to 6 people in my team")</f>
        <v>Work with 5 to 6 people in my team</v>
      </c>
      <c r="Q1745" s="1" t="str">
        <f>IFERROR(__xludf.DUMMYFUNCTION("""COMPUTED_VALUE"""),"Yes, I Understand this is gonna happen everywhere")</f>
        <v>Yes, I Understand this is gonna happen everywhere</v>
      </c>
      <c r="R1745" s="1" t="str">
        <f>IFERROR(__xludf.DUMMYFUNCTION("""COMPUTED_VALUE"""),"This will be hard to do, but if it is the right company I would try")</f>
        <v>This will be hard to do, but if it is the right company I would try</v>
      </c>
      <c r="S1745" s="1"/>
    </row>
    <row r="1746">
      <c r="A1746" s="2">
        <f>IFERROR(__xludf.DUMMYFUNCTION("""COMPUTED_VALUE"""),45048.629095752316)</f>
        <v>45048.6291</v>
      </c>
      <c r="B1746" s="1" t="str">
        <f>IFERROR(__xludf.DUMMYFUNCTION("""COMPUTED_VALUE"""),"India")</f>
        <v>India</v>
      </c>
      <c r="C1746" s="1">
        <f>IFERROR(__xludf.DUMMYFUNCTION("""COMPUTED_VALUE"""),794001.0)</f>
        <v>794001</v>
      </c>
      <c r="D1746" s="1" t="str">
        <f>IFERROR(__xludf.DUMMYFUNCTION("""COMPUTED_VALUE"""),"Male")</f>
        <v>Male</v>
      </c>
      <c r="E1746" s="1" t="str">
        <f>IFERROR(__xludf.DUMMYFUNCTION("""COMPUTED_VALUE"""),"My Parents")</f>
        <v>My Parents</v>
      </c>
      <c r="F1746" s="1" t="str">
        <f>IFERROR(__xludf.DUMMYFUNCTION("""COMPUTED_VALUE"""),"No, But if someone could bare the cost I will")</f>
        <v>No, But if someone could bare the cost I will</v>
      </c>
      <c r="G1746" s="1" t="str">
        <f>IFERROR(__xludf.DUMMYFUNCTION("""COMPUTED_VALUE"""),"Will work for 3 years or more")</f>
        <v>Will work for 3 years or more</v>
      </c>
      <c r="H1746" s="1" t="str">
        <f>IFERROR(__xludf.DUMMYFUNCTION("""COMPUTED_VALUE"""),"No")</f>
        <v>No</v>
      </c>
      <c r="I1746" s="1" t="str">
        <f>IFERROR(__xludf.DUMMYFUNCTION("""COMPUTED_VALUE"""),"Will NOT work for them")</f>
        <v>Will NOT work for them</v>
      </c>
      <c r="J1746" s="1">
        <f>IFERROR(__xludf.DUMMYFUNCTION("""COMPUTED_VALUE"""),3.0)</f>
        <v>3</v>
      </c>
      <c r="K1746" s="1" t="str">
        <f>IFERROR(__xludf.DUMMYFUNCTION("""COMPUTED_VALUE"""),"Fully Remote with No option to visit offices")</f>
        <v>Fully Remote with No option to visit offices</v>
      </c>
      <c r="L1746" s="1" t="str">
        <f>IFERROR(__xludf.DUMMYFUNCTION("""COMPUTED_VALUE"""),"Employer who appreciates learning and enables that environment")</f>
        <v>Employer who appreciates learning and enables that environment</v>
      </c>
      <c r="M174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46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746" s="1" t="str">
        <f>IFERROR(__xludf.DUMMYFUNCTION("""COMPUTED_VALUE"""),"Manager who sets unrealistic targets")</f>
        <v>Manager who sets unrealistic targets</v>
      </c>
      <c r="P1746" s="1" t="str">
        <f>IFERROR(__xludf.DUMMYFUNCTION("""COMPUTED_VALUE"""),"Work alone, Work with 2 to 3 people in my team")</f>
        <v>Work alone, Work with 2 to 3 people in my team</v>
      </c>
      <c r="Q1746" s="1" t="str">
        <f>IFERROR(__xludf.DUMMYFUNCTION("""COMPUTED_VALUE"""),"Yes, I Understand this is gonna happen everywhere")</f>
        <v>Yes, I Understand this is gonna happen everywhere</v>
      </c>
      <c r="R1746" s="1" t="str">
        <f>IFERROR(__xludf.DUMMYFUNCTION("""COMPUTED_VALUE"""),"This will be hard to do, but if it is the right company I would try")</f>
        <v>This will be hard to do, but if it is the right company I would try</v>
      </c>
      <c r="S1746" s="1"/>
    </row>
    <row r="1747">
      <c r="A1747" s="2">
        <f>IFERROR(__xludf.DUMMYFUNCTION("""COMPUTED_VALUE"""),45048.67215384259)</f>
        <v>45048.67215</v>
      </c>
      <c r="B1747" s="1" t="str">
        <f>IFERROR(__xludf.DUMMYFUNCTION("""COMPUTED_VALUE"""),"India")</f>
        <v>India</v>
      </c>
      <c r="C1747" s="1">
        <f>IFERROR(__xludf.DUMMYFUNCTION("""COMPUTED_VALUE"""),110070.0)</f>
        <v>110070</v>
      </c>
      <c r="D1747" s="1" t="str">
        <f>IFERROR(__xludf.DUMMYFUNCTION("""COMPUTED_VALUE"""),"Male")</f>
        <v>Male</v>
      </c>
      <c r="E1747" s="1" t="str">
        <f>IFERROR(__xludf.DUMMYFUNCTION("""COMPUTED_VALUE"""),"People who have changed the world for better")</f>
        <v>People who have changed the world for better</v>
      </c>
      <c r="F1747" s="1" t="str">
        <f>IFERROR(__xludf.DUMMYFUNCTION("""COMPUTED_VALUE"""),"No I would not be pursuing Higher Education outside of India")</f>
        <v>No I would not be pursuing Higher Education outside of India</v>
      </c>
      <c r="G1747" s="1" t="str">
        <f>IFERROR(__xludf.DUMMYFUNCTION("""COMPUTED_VALUE"""),"This will be hard to do, but if it is the right company I would try")</f>
        <v>This will be hard to do, but if it is the right company I would try</v>
      </c>
      <c r="H1747" s="1" t="str">
        <f>IFERROR(__xludf.DUMMYFUNCTION("""COMPUTED_VALUE"""),"No")</f>
        <v>No</v>
      </c>
      <c r="I1747" s="1" t="str">
        <f>IFERROR(__xludf.DUMMYFUNCTION("""COMPUTED_VALUE"""),"Will NOT work for them")</f>
        <v>Will NOT work for them</v>
      </c>
      <c r="J1747" s="1">
        <f>IFERROR(__xludf.DUMMYFUNCTION("""COMPUTED_VALUE"""),4.0)</f>
        <v>4</v>
      </c>
      <c r="K1747" s="1" t="str">
        <f>IFERROR(__xludf.DUMMYFUNCTION("""COMPUTED_VALUE"""),"Fully Remote with Options to travel as and when needed")</f>
        <v>Fully Remote with Options to travel as and when needed</v>
      </c>
      <c r="L17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47" s="1" t="str">
        <f>IFERROR(__xludf.DUMMYFUNCTION("""COMPUTED_VALUE"""),"Design and Creative strategy in any company, Work in a BPO setup for some well known client, Work as a freelancer and do my thing my way, Entrepreneur or Start Up")</f>
        <v>Design and Creative strategy in any company, Work in a BPO setup for some well known client, Work as a freelancer and do my thing my way, Entrepreneur or Start Up</v>
      </c>
      <c r="O1747" s="1" t="str">
        <f>IFERROR(__xludf.DUMMYFUNCTION("""COMPUTED_VALUE"""),"Manager who sets goal and helps me achieve it")</f>
        <v>Manager who sets goal and helps me achieve it</v>
      </c>
      <c r="P1747" s="1" t="str">
        <f>IFERROR(__xludf.DUMMYFUNCTION("""COMPUTED_VALUE"""),"Work with 5 to 6 people in my team")</f>
        <v>Work with 5 to 6 people in my team</v>
      </c>
      <c r="Q1747" s="1" t="str">
        <f>IFERROR(__xludf.DUMMYFUNCTION("""COMPUTED_VALUE"""),"Yes, I Understand this is gonna happen everywhere")</f>
        <v>Yes, I Understand this is gonna happen everywhere</v>
      </c>
      <c r="R1747" s="1" t="str">
        <f>IFERROR(__xludf.DUMMYFUNCTION("""COMPUTED_VALUE"""),"This will be hard to do, but if it is the right company I would try")</f>
        <v>This will be hard to do, but if it is the right company I would try</v>
      </c>
      <c r="S1747" s="1"/>
    </row>
    <row r="1748">
      <c r="A1748" s="2">
        <f>IFERROR(__xludf.DUMMYFUNCTION("""COMPUTED_VALUE"""),45048.68176303241)</f>
        <v>45048.68176</v>
      </c>
      <c r="B1748" s="1" t="str">
        <f>IFERROR(__xludf.DUMMYFUNCTION("""COMPUTED_VALUE"""),"India")</f>
        <v>India</v>
      </c>
      <c r="C1748" s="1">
        <f>IFERROR(__xludf.DUMMYFUNCTION("""COMPUTED_VALUE"""),560029.0)</f>
        <v>560029</v>
      </c>
      <c r="D1748" s="1" t="str">
        <f>IFERROR(__xludf.DUMMYFUNCTION("""COMPUTED_VALUE"""),"Female")</f>
        <v>Female</v>
      </c>
      <c r="E1748" s="1" t="str">
        <f>IFERROR(__xludf.DUMMYFUNCTION("""COMPUTED_VALUE"""),"My Parents")</f>
        <v>My Parents</v>
      </c>
      <c r="F1748" s="1" t="str">
        <f>IFERROR(__xludf.DUMMYFUNCTION("""COMPUTED_VALUE"""),"No I would not be pursuing Higher Education outside of India")</f>
        <v>No I would not be pursuing Higher Education outside of India</v>
      </c>
      <c r="G1748" s="1" t="str">
        <f>IFERROR(__xludf.DUMMYFUNCTION("""COMPUTED_VALUE"""),"This will be hard to do, but if it is the right company I would try")</f>
        <v>This will be hard to do, but if it is the right company I would try</v>
      </c>
      <c r="H1748" s="1" t="str">
        <f>IFERROR(__xludf.DUMMYFUNCTION("""COMPUTED_VALUE"""),"No")</f>
        <v>No</v>
      </c>
      <c r="I1748" s="1" t="str">
        <f>IFERROR(__xludf.DUMMYFUNCTION("""COMPUTED_VALUE"""),"Will NOT work for them")</f>
        <v>Will NOT work for them</v>
      </c>
      <c r="J1748" s="1">
        <f>IFERROR(__xludf.DUMMYFUNCTION("""COMPUTED_VALUE"""),3.0)</f>
        <v>3</v>
      </c>
      <c r="K1748" s="1" t="str">
        <f>IFERROR(__xludf.DUMMYFUNCTION("""COMPUTED_VALUE"""),"Fully Remote with No option to visit offices")</f>
        <v>Fully Remote with No option to visit offices</v>
      </c>
      <c r="L17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48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748" s="1" t="str">
        <f>IFERROR(__xludf.DUMMYFUNCTION("""COMPUTED_VALUE"""),"Manager who sets goal and helps me achieve it")</f>
        <v>Manager who sets goal and helps me achieve it</v>
      </c>
      <c r="P1748" s="1" t="str">
        <f>IFERROR(__xludf.DUMMYFUNCTION("""COMPUTED_VALUE"""),"Work with 5 to 6 people in my team")</f>
        <v>Work with 5 to 6 people in my team</v>
      </c>
      <c r="Q1748" s="1" t="str">
        <f>IFERROR(__xludf.DUMMYFUNCTION("""COMPUTED_VALUE"""),"No")</f>
        <v>No</v>
      </c>
      <c r="R1748" s="1" t="str">
        <f>IFERROR(__xludf.DUMMYFUNCTION("""COMPUTED_VALUE"""),"This will be hard to do, but if it is the right company I would try")</f>
        <v>This will be hard to do, but if it is the right company I would try</v>
      </c>
      <c r="S1748" s="1"/>
    </row>
    <row r="1749">
      <c r="A1749" s="2">
        <f>IFERROR(__xludf.DUMMYFUNCTION("""COMPUTED_VALUE"""),45048.68701612268)</f>
        <v>45048.68702</v>
      </c>
      <c r="B1749" s="1" t="str">
        <f>IFERROR(__xludf.DUMMYFUNCTION("""COMPUTED_VALUE"""),"India")</f>
        <v>India</v>
      </c>
      <c r="C1749" s="1">
        <f>IFERROR(__xludf.DUMMYFUNCTION("""COMPUTED_VALUE"""),787001.0)</f>
        <v>787001</v>
      </c>
      <c r="D1749" s="1" t="str">
        <f>IFERROR(__xludf.DUMMYFUNCTION("""COMPUTED_VALUE"""),"Male")</f>
        <v>Male</v>
      </c>
      <c r="E1749" s="1" t="str">
        <f>IFERROR(__xludf.DUMMYFUNCTION("""COMPUTED_VALUE"""),"People from my circle, but not family members")</f>
        <v>People from my circle, but not family members</v>
      </c>
      <c r="F1749" s="1" t="str">
        <f>IFERROR(__xludf.DUMMYFUNCTION("""COMPUTED_VALUE"""),"No I would not be pursuing Higher Education outside of India")</f>
        <v>No I would not be pursuing Higher Education outside of India</v>
      </c>
      <c r="G1749" s="1" t="str">
        <f>IFERROR(__xludf.DUMMYFUNCTION("""COMPUTED_VALUE"""),"This will be hard to do, but if it is the right company I would try")</f>
        <v>This will be hard to do, but if it is the right company I would try</v>
      </c>
      <c r="H1749" s="1" t="str">
        <f>IFERROR(__xludf.DUMMYFUNCTION("""COMPUTED_VALUE"""),"No")</f>
        <v>No</v>
      </c>
      <c r="I1749" s="1" t="str">
        <f>IFERROR(__xludf.DUMMYFUNCTION("""COMPUTED_VALUE"""),"Will NOT work for them")</f>
        <v>Will NOT work for them</v>
      </c>
      <c r="J1749" s="1">
        <f>IFERROR(__xludf.DUMMYFUNCTION("""COMPUTED_VALUE"""),3.0)</f>
        <v>3</v>
      </c>
      <c r="K1749" s="1" t="str">
        <f>IFERROR(__xludf.DUMMYFUNCTION("""COMPUTED_VALUE"""),"Hybrid Working Environment with less than 3 days a month at office")</f>
        <v>Hybrid Working Environment with less than 3 days a month at office</v>
      </c>
      <c r="L17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49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1749" s="1" t="str">
        <f>IFERROR(__xludf.DUMMYFUNCTION("""COMPUTED_VALUE"""),"Manager who sets goal and helps me achieve it")</f>
        <v>Manager who sets goal and helps me achieve it</v>
      </c>
      <c r="P1749" s="1" t="str">
        <f>IFERROR(__xludf.DUMMYFUNCTION("""COMPUTED_VALUE"""),"Work with 2 to 3 people in my team")</f>
        <v>Work with 2 to 3 people in my team</v>
      </c>
      <c r="Q1749" s="1" t="str">
        <f>IFERROR(__xludf.DUMMYFUNCTION("""COMPUTED_VALUE"""),"No")</f>
        <v>No</v>
      </c>
      <c r="R1749" s="1" t="str">
        <f>IFERROR(__xludf.DUMMYFUNCTION("""COMPUTED_VALUE"""),"No way")</f>
        <v>No way</v>
      </c>
      <c r="S1749" s="1"/>
    </row>
    <row r="1750">
      <c r="A1750" s="2">
        <f>IFERROR(__xludf.DUMMYFUNCTION("""COMPUTED_VALUE"""),45048.68953498843)</f>
        <v>45048.68953</v>
      </c>
      <c r="B1750" s="1" t="str">
        <f>IFERROR(__xludf.DUMMYFUNCTION("""COMPUTED_VALUE"""),"India")</f>
        <v>India</v>
      </c>
      <c r="C1750" s="1">
        <f>IFERROR(__xludf.DUMMYFUNCTION("""COMPUTED_VALUE"""),793006.0)</f>
        <v>793006</v>
      </c>
      <c r="D1750" s="1" t="str">
        <f>IFERROR(__xludf.DUMMYFUNCTION("""COMPUTED_VALUE"""),"Female")</f>
        <v>Female</v>
      </c>
      <c r="E1750" s="1" t="str">
        <f>IFERROR(__xludf.DUMMYFUNCTION("""COMPUTED_VALUE"""),"Influencers who had successful careers")</f>
        <v>Influencers who had successful careers</v>
      </c>
      <c r="F1750" s="1" t="str">
        <f>IFERROR(__xludf.DUMMYFUNCTION("""COMPUTED_VALUE"""),"Yes, I will earn and do that")</f>
        <v>Yes, I will earn and do that</v>
      </c>
      <c r="G1750" s="1" t="str">
        <f>IFERROR(__xludf.DUMMYFUNCTION("""COMPUTED_VALUE"""),"This will be hard to do, but if it is the right company I would try")</f>
        <v>This will be hard to do, but if it is the right company I would try</v>
      </c>
      <c r="H1750" s="1" t="str">
        <f>IFERROR(__xludf.DUMMYFUNCTION("""COMPUTED_VALUE"""),"No")</f>
        <v>No</v>
      </c>
      <c r="I1750" s="1" t="str">
        <f>IFERROR(__xludf.DUMMYFUNCTION("""COMPUTED_VALUE"""),"Will work for them")</f>
        <v>Will work for them</v>
      </c>
      <c r="J1750" s="1">
        <f>IFERROR(__xludf.DUMMYFUNCTION("""COMPUTED_VALUE"""),5.0)</f>
        <v>5</v>
      </c>
      <c r="K1750" s="1" t="str">
        <f>IFERROR(__xludf.DUMMYFUNCTION("""COMPUTED_VALUE"""),"Fully Remote with Options to travel as and when needed")</f>
        <v>Fully Remote with Options to travel as and when needed</v>
      </c>
      <c r="L17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750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1750" s="1" t="str">
        <f>IFERROR(__xludf.DUMMYFUNCTION("""COMPUTED_VALUE"""),"Manager who sets goal and helps me achieve it")</f>
        <v>Manager who sets goal and helps me achieve it</v>
      </c>
      <c r="P1750" s="1" t="str">
        <f>IFERROR(__xludf.DUMMYFUNCTION("""COMPUTED_VALUE"""),"Work with 2 to 3 people in my team")</f>
        <v>Work with 2 to 3 people in my team</v>
      </c>
      <c r="Q1750" s="1" t="str">
        <f>IFERROR(__xludf.DUMMYFUNCTION("""COMPUTED_VALUE"""),"Yes, I Understand this is gonna happen everywhere")</f>
        <v>Yes, I Understand this is gonna happen everywhere</v>
      </c>
      <c r="R1750" s="1" t="str">
        <f>IFERROR(__xludf.DUMMYFUNCTION("""COMPUTED_VALUE"""),"This will be hard to do, but if it is the right company I would try")</f>
        <v>This will be hard to do, but if it is the right company I would try</v>
      </c>
      <c r="S1750" s="1"/>
    </row>
    <row r="1751">
      <c r="A1751" s="2">
        <f>IFERROR(__xludf.DUMMYFUNCTION("""COMPUTED_VALUE"""),45048.694301446754)</f>
        <v>45048.6943</v>
      </c>
      <c r="B1751" s="1" t="str">
        <f>IFERROR(__xludf.DUMMYFUNCTION("""COMPUTED_VALUE"""),"India")</f>
        <v>India</v>
      </c>
      <c r="C1751" s="1">
        <f>IFERROR(__xludf.DUMMYFUNCTION("""COMPUTED_VALUE"""),793102.0)</f>
        <v>793102</v>
      </c>
      <c r="D1751" s="1" t="str">
        <f>IFERROR(__xludf.DUMMYFUNCTION("""COMPUTED_VALUE"""),"Female")</f>
        <v>Female</v>
      </c>
      <c r="E1751" s="1" t="str">
        <f>IFERROR(__xludf.DUMMYFUNCTION("""COMPUTED_VALUE"""),"People from my circle, but not family members")</f>
        <v>People from my circle, but not family members</v>
      </c>
      <c r="F1751" s="1" t="str">
        <f>IFERROR(__xludf.DUMMYFUNCTION("""COMPUTED_VALUE"""),"No, But if someone could bare the cost I will")</f>
        <v>No, But if someone could bare the cost I will</v>
      </c>
      <c r="G1751" s="1" t="str">
        <f>IFERROR(__xludf.DUMMYFUNCTION("""COMPUTED_VALUE"""),"This will be hard to do, but if it is the right company I would try")</f>
        <v>This will be hard to do, but if it is the right company I would try</v>
      </c>
      <c r="H1751" s="1" t="str">
        <f>IFERROR(__xludf.DUMMYFUNCTION("""COMPUTED_VALUE"""),"No")</f>
        <v>No</v>
      </c>
      <c r="I1751" s="1" t="str">
        <f>IFERROR(__xludf.DUMMYFUNCTION("""COMPUTED_VALUE"""),"Will NOT work for them")</f>
        <v>Will NOT work for them</v>
      </c>
      <c r="J1751" s="1">
        <f>IFERROR(__xludf.DUMMYFUNCTION("""COMPUTED_VALUE"""),5.0)</f>
        <v>5</v>
      </c>
      <c r="K1751" s="1" t="str">
        <f>IFERROR(__xludf.DUMMYFUNCTION("""COMPUTED_VALUE"""),"Hybrid Working Environment with more than 15 days a month at office")</f>
        <v>Hybrid Working Environment with more than 15 days a month at office</v>
      </c>
      <c r="L17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51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751" s="1" t="str">
        <f>IFERROR(__xludf.DUMMYFUNCTION("""COMPUTED_VALUE"""),"Manager who explains what is expected, sets a goal and helps achieve it")</f>
        <v>Manager who explains what is expected, sets a goal and helps achieve it</v>
      </c>
      <c r="P1751" s="1" t="str">
        <f>IFERROR(__xludf.DUMMYFUNCTION("""COMPUTED_VALUE"""),"Work with 5 to 6 people in my team")</f>
        <v>Work with 5 to 6 people in my team</v>
      </c>
      <c r="Q1751" s="1" t="str">
        <f>IFERROR(__xludf.DUMMYFUNCTION("""COMPUTED_VALUE"""),"Yes, I Understand this is gonna happen everywhere")</f>
        <v>Yes, I Understand this is gonna happen everywhere</v>
      </c>
      <c r="R1751" s="1" t="str">
        <f>IFERROR(__xludf.DUMMYFUNCTION("""COMPUTED_VALUE"""),"This will be hard to do, but if it is the right company I would try")</f>
        <v>This will be hard to do, but if it is the right company I would try</v>
      </c>
      <c r="S1751" s="1"/>
    </row>
    <row r="1752">
      <c r="A1752" s="2">
        <f>IFERROR(__xludf.DUMMYFUNCTION("""COMPUTED_VALUE"""),45048.705125)</f>
        <v>45048.70513</v>
      </c>
      <c r="B1752" s="1" t="str">
        <f>IFERROR(__xludf.DUMMYFUNCTION("""COMPUTED_VALUE"""),"United Arab Emirates")</f>
        <v>United Arab Emirates</v>
      </c>
      <c r="C1752" s="1">
        <f>IFERROR(__xludf.DUMMYFUNCTION("""COMPUTED_VALUE"""),307501.0)</f>
        <v>307501</v>
      </c>
      <c r="D1752" s="1" t="str">
        <f>IFERROR(__xludf.DUMMYFUNCTION("""COMPUTED_VALUE"""),"Male")</f>
        <v>Male</v>
      </c>
      <c r="E1752" s="1" t="str">
        <f>IFERROR(__xludf.DUMMYFUNCTION("""COMPUTED_VALUE"""),"People who have changed the world for better")</f>
        <v>People who have changed the world for better</v>
      </c>
      <c r="F1752" s="1" t="str">
        <f>IFERROR(__xludf.DUMMYFUNCTION("""COMPUTED_VALUE"""),"No I would not be pursuing Higher Education outside of India")</f>
        <v>No I would not be pursuing Higher Education outside of India</v>
      </c>
      <c r="G1752" s="1" t="str">
        <f>IFERROR(__xludf.DUMMYFUNCTION("""COMPUTED_VALUE"""),"This will be hard to do, but if it is the right company I would try")</f>
        <v>This will be hard to do, but if it is the right company I would try</v>
      </c>
      <c r="H1752" s="1" t="str">
        <f>IFERROR(__xludf.DUMMYFUNCTION("""COMPUTED_VALUE"""),"No")</f>
        <v>No</v>
      </c>
      <c r="I1752" s="1" t="str">
        <f>IFERROR(__xludf.DUMMYFUNCTION("""COMPUTED_VALUE"""),"Will NOT work for them")</f>
        <v>Will NOT work for them</v>
      </c>
      <c r="J1752" s="1">
        <f>IFERROR(__xludf.DUMMYFUNCTION("""COMPUTED_VALUE"""),1.0)</f>
        <v>1</v>
      </c>
      <c r="K1752" s="1" t="str">
        <f>IFERROR(__xludf.DUMMYFUNCTION("""COMPUTED_VALUE"""),"Every Day Office Environment")</f>
        <v>Every Day Office Environment</v>
      </c>
      <c r="L1752" s="1" t="str">
        <f>IFERROR(__xludf.DUMMYFUNCTION("""COMPUTED_VALUE"""),"Employer who appreciates learning and enables that environment")</f>
        <v>Employer who appreciates learning and enables that environment</v>
      </c>
      <c r="M175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52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752" s="1" t="str">
        <f>IFERROR(__xludf.DUMMYFUNCTION("""COMPUTED_VALUE"""),"Manager who sets goal and helps me achieve it")</f>
        <v>Manager who sets goal and helps me achieve it</v>
      </c>
      <c r="P1752" s="1" t="str">
        <f>IFERROR(__xludf.DUMMYFUNCTION("""COMPUTED_VALUE"""),"Work with more than 10 people in my team")</f>
        <v>Work with more than 10 people in my team</v>
      </c>
      <c r="Q1752" s="1" t="str">
        <f>IFERROR(__xludf.DUMMYFUNCTION("""COMPUTED_VALUE"""),"No")</f>
        <v>No</v>
      </c>
      <c r="R1752" s="1" t="str">
        <f>IFERROR(__xludf.DUMMYFUNCTION("""COMPUTED_VALUE"""),"No way")</f>
        <v>No way</v>
      </c>
      <c r="S1752" s="1"/>
    </row>
    <row r="1753">
      <c r="A1753" s="2">
        <f>IFERROR(__xludf.DUMMYFUNCTION("""COMPUTED_VALUE"""),45048.723505393515)</f>
        <v>45048.72351</v>
      </c>
      <c r="B1753" s="1" t="str">
        <f>IFERROR(__xludf.DUMMYFUNCTION("""COMPUTED_VALUE"""),"India")</f>
        <v>India</v>
      </c>
      <c r="C1753" s="1">
        <f>IFERROR(__xludf.DUMMYFUNCTION("""COMPUTED_VALUE"""),793006.0)</f>
        <v>793006</v>
      </c>
      <c r="D1753" s="1" t="str">
        <f>IFERROR(__xludf.DUMMYFUNCTION("""COMPUTED_VALUE"""),"Female")</f>
        <v>Female</v>
      </c>
      <c r="E1753" s="1" t="str">
        <f>IFERROR(__xludf.DUMMYFUNCTION("""COMPUTED_VALUE"""),"People who have changed the world for better")</f>
        <v>People who have changed the world for better</v>
      </c>
      <c r="F1753" s="1" t="str">
        <f>IFERROR(__xludf.DUMMYFUNCTION("""COMPUTED_VALUE"""),"No I would not be pursuing Higher Education outside of India")</f>
        <v>No I would not be pursuing Higher Education outside of India</v>
      </c>
      <c r="G1753" s="1" t="str">
        <f>IFERROR(__xludf.DUMMYFUNCTION("""COMPUTED_VALUE"""),"This will be hard to do, but if it is the right company I would try")</f>
        <v>This will be hard to do, but if it is the right company I would try</v>
      </c>
      <c r="H1753" s="1" t="str">
        <f>IFERROR(__xludf.DUMMYFUNCTION("""COMPUTED_VALUE"""),"Yes")</f>
        <v>Yes</v>
      </c>
      <c r="I1753" s="1" t="str">
        <f>IFERROR(__xludf.DUMMYFUNCTION("""COMPUTED_VALUE"""),"Will NOT work for them")</f>
        <v>Will NOT work for them</v>
      </c>
      <c r="J1753" s="1">
        <f>IFERROR(__xludf.DUMMYFUNCTION("""COMPUTED_VALUE"""),4.0)</f>
        <v>4</v>
      </c>
      <c r="K1753" s="1" t="str">
        <f>IFERROR(__xludf.DUMMYFUNCTION("""COMPUTED_VALUE"""),"Fully Remote with Options to travel as and when needed")</f>
        <v>Fully Remote with Options to travel as and when needed</v>
      </c>
      <c r="L1753" s="1" t="str">
        <f>IFERROR(__xludf.DUMMYFUNCTION("""COMPUTED_VALUE"""),"Employer who rewards learning and enables that environment")</f>
        <v>Employer who rewards learning and enables that environment</v>
      </c>
      <c r="M175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53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753" s="1" t="str">
        <f>IFERROR(__xludf.DUMMYFUNCTION("""COMPUTED_VALUE"""),"Manager who explains what is expected, sets a goal and helps achieve it")</f>
        <v>Manager who explains what is expected, sets a goal and helps achieve it</v>
      </c>
      <c r="P1753" s="1" t="str">
        <f>IFERROR(__xludf.DUMMYFUNCTION("""COMPUTED_VALUE"""),"Work with 2 to 3 people in my team")</f>
        <v>Work with 2 to 3 people in my team</v>
      </c>
      <c r="Q1753" s="1" t="str">
        <f>IFERROR(__xludf.DUMMYFUNCTION("""COMPUTED_VALUE"""),"Yes, I Understand this is gonna happen everywhere")</f>
        <v>Yes, I Understand this is gonna happen everywhere</v>
      </c>
      <c r="R1753" s="1" t="str">
        <f>IFERROR(__xludf.DUMMYFUNCTION("""COMPUTED_VALUE"""),"This will be hard to do, but if it is the right company I would try")</f>
        <v>This will be hard to do, but if it is the right company I would try</v>
      </c>
      <c r="S1753" s="1"/>
    </row>
    <row r="1754">
      <c r="A1754" s="2">
        <f>IFERROR(__xludf.DUMMYFUNCTION("""COMPUTED_VALUE"""),45048.75294298611)</f>
        <v>45048.75294</v>
      </c>
      <c r="B1754" s="1" t="str">
        <f>IFERROR(__xludf.DUMMYFUNCTION("""COMPUTED_VALUE"""),"India")</f>
        <v>India</v>
      </c>
      <c r="C1754" s="1">
        <f>IFERROR(__xludf.DUMMYFUNCTION("""COMPUTED_VALUE"""),793021.0)</f>
        <v>793021</v>
      </c>
      <c r="D1754" s="1" t="str">
        <f>IFERROR(__xludf.DUMMYFUNCTION("""COMPUTED_VALUE"""),"Male")</f>
        <v>Male</v>
      </c>
      <c r="E1754" s="1" t="str">
        <f>IFERROR(__xludf.DUMMYFUNCTION("""COMPUTED_VALUE"""),"Influencers who had successful careers")</f>
        <v>Influencers who had successful careers</v>
      </c>
      <c r="F1754" s="1" t="str">
        <f>IFERROR(__xludf.DUMMYFUNCTION("""COMPUTED_VALUE"""),"No, But if someone could bare the cost I will")</f>
        <v>No, But if someone could bare the cost I will</v>
      </c>
      <c r="G1754" s="1" t="str">
        <f>IFERROR(__xludf.DUMMYFUNCTION("""COMPUTED_VALUE"""),"This will be hard to do, but if it is the right company I would try")</f>
        <v>This will be hard to do, but if it is the right company I would try</v>
      </c>
      <c r="H1754" s="1" t="str">
        <f>IFERROR(__xludf.DUMMYFUNCTION("""COMPUTED_VALUE"""),"Yes")</f>
        <v>Yes</v>
      </c>
      <c r="I1754" s="1" t="str">
        <f>IFERROR(__xludf.DUMMYFUNCTION("""COMPUTED_VALUE"""),"Will work for them")</f>
        <v>Will work for them</v>
      </c>
      <c r="J1754" s="1">
        <f>IFERROR(__xludf.DUMMYFUNCTION("""COMPUTED_VALUE"""),8.0)</f>
        <v>8</v>
      </c>
      <c r="K1754" s="1" t="str">
        <f>IFERROR(__xludf.DUMMYFUNCTION("""COMPUTED_VALUE"""),"Fully Remote with Options to travel as and when needed")</f>
        <v>Fully Remote with Options to travel as and when needed</v>
      </c>
      <c r="L1754" s="1" t="str">
        <f>IFERROR(__xludf.DUMMYFUNCTION("""COMPUTED_VALUE"""),"Employer who rewards learning and enables that environment")</f>
        <v>Employer who rewards learning and enables that environment</v>
      </c>
      <c r="M175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54" s="1" t="str">
        <f>IFERROR(__xludf.DUMMYFUNCTION("""COMPUTED_VALUE"""),"Design and Creative strategy in any company, Become a content Creator in some platform, Entrepreneur or Start Up, Manufacturing / Oil and Gas/ Construction / Hard Physical Work related")</f>
        <v>Design and Creative strategy in any company, Become a content Creator in some platform, Entrepreneur or Start Up, Manufacturing / Oil and Gas/ Construction / Hard Physical Work related</v>
      </c>
      <c r="O1754" s="1" t="str">
        <f>IFERROR(__xludf.DUMMYFUNCTION("""COMPUTED_VALUE"""),"Manager who explains what is expected, sets a goal and helps achieve it")</f>
        <v>Manager who explains what is expected, sets a goal and helps achieve it</v>
      </c>
      <c r="P1754" s="1" t="str">
        <f>IFERROR(__xludf.DUMMYFUNCTION("""COMPUTED_VALUE"""),"Work with 2 to 3 people in my team")</f>
        <v>Work with 2 to 3 people in my team</v>
      </c>
      <c r="Q1754" s="1" t="str">
        <f>IFERROR(__xludf.DUMMYFUNCTION("""COMPUTED_VALUE"""),"No")</f>
        <v>No</v>
      </c>
      <c r="R1754" s="1" t="str">
        <f>IFERROR(__xludf.DUMMYFUNCTION("""COMPUTED_VALUE"""),"This will be hard to do, but if it is the right company I would try")</f>
        <v>This will be hard to do, but if it is the right company I would try</v>
      </c>
      <c r="S1754" s="1"/>
    </row>
    <row r="1755">
      <c r="A1755" s="2">
        <f>IFERROR(__xludf.DUMMYFUNCTION("""COMPUTED_VALUE"""),45048.758037141204)</f>
        <v>45048.75804</v>
      </c>
      <c r="B1755" s="1" t="str">
        <f>IFERROR(__xludf.DUMMYFUNCTION("""COMPUTED_VALUE"""),"India")</f>
        <v>India</v>
      </c>
      <c r="C1755" s="1">
        <f>IFERROR(__xludf.DUMMYFUNCTION("""COMPUTED_VALUE"""),793001.0)</f>
        <v>793001</v>
      </c>
      <c r="D1755" s="1" t="str">
        <f>IFERROR(__xludf.DUMMYFUNCTION("""COMPUTED_VALUE"""),"Male")</f>
        <v>Male</v>
      </c>
      <c r="E1755" s="1" t="str">
        <f>IFERROR(__xludf.DUMMYFUNCTION("""COMPUTED_VALUE"""),"My Parents")</f>
        <v>My Parents</v>
      </c>
      <c r="F1755" s="1" t="str">
        <f>IFERROR(__xludf.DUMMYFUNCTION("""COMPUTED_VALUE"""),"No I would not be pursuing Higher Education outside of India")</f>
        <v>No I would not be pursuing Higher Education outside of India</v>
      </c>
      <c r="G1755" s="1" t="str">
        <f>IFERROR(__xludf.DUMMYFUNCTION("""COMPUTED_VALUE"""),"This will be hard to do, but if it is the right company I would try")</f>
        <v>This will be hard to do, but if it is the right company I would try</v>
      </c>
      <c r="H1755" s="1" t="str">
        <f>IFERROR(__xludf.DUMMYFUNCTION("""COMPUTED_VALUE"""),"Yes")</f>
        <v>Yes</v>
      </c>
      <c r="I1755" s="1" t="str">
        <f>IFERROR(__xludf.DUMMYFUNCTION("""COMPUTED_VALUE"""),"Will work for them")</f>
        <v>Will work for them</v>
      </c>
      <c r="J1755" s="1">
        <f>IFERROR(__xludf.DUMMYFUNCTION("""COMPUTED_VALUE"""),10.0)</f>
        <v>10</v>
      </c>
      <c r="K1755" s="1" t="str">
        <f>IFERROR(__xludf.DUMMYFUNCTION("""COMPUTED_VALUE"""),"Hybrid Working Environment with less than 3 days a month at office")</f>
        <v>Hybrid Working Environment with less than 3 days a month at office</v>
      </c>
      <c r="L1755" s="1" t="str">
        <f>IFERROR(__xludf.DUMMYFUNCTION("""COMPUTED_VALUE"""),"Employer who appreciates learning and enables that environment")</f>
        <v>Employer who appreciates learning and enables that environment</v>
      </c>
      <c r="M175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55" s="1" t="str">
        <f>IFERROR(__xludf.DUMMYFUNCTION("""COMPUTED_VALUE"""),"Build and develop a Team, Work as a freelancer and do my thing my way, Become a content Creator in some platform, Entrepreneur or Start Up")</f>
        <v>Build and develop a Team, Work as a freelancer and do my thing my way, Become a content Creator in some platform, Entrepreneur or Start Up</v>
      </c>
      <c r="O1755" s="1" t="str">
        <f>IFERROR(__xludf.DUMMYFUNCTION("""COMPUTED_VALUE"""),"Manager who clearly describes what she/he needs")</f>
        <v>Manager who clearly describes what she/he needs</v>
      </c>
      <c r="P1755" s="1" t="str">
        <f>IFERROR(__xludf.DUMMYFUNCTION("""COMPUTED_VALUE"""),"Work with more than 10 people in my team")</f>
        <v>Work with more than 10 people in my team</v>
      </c>
      <c r="Q1755" s="1" t="str">
        <f>IFERROR(__xludf.DUMMYFUNCTION("""COMPUTED_VALUE"""),"Yes, I Understand this is gonna happen everywhere")</f>
        <v>Yes, I Understand this is gonna happen everywhere</v>
      </c>
      <c r="R1755" s="1" t="str">
        <f>IFERROR(__xludf.DUMMYFUNCTION("""COMPUTED_VALUE"""),"No way")</f>
        <v>No way</v>
      </c>
      <c r="S1755" s="1"/>
    </row>
    <row r="1756">
      <c r="A1756" s="2">
        <f>IFERROR(__xludf.DUMMYFUNCTION("""COMPUTED_VALUE"""),45048.76571605324)</f>
        <v>45048.76572</v>
      </c>
      <c r="B1756" s="1" t="str">
        <f>IFERROR(__xludf.DUMMYFUNCTION("""COMPUTED_VALUE"""),"India")</f>
        <v>India</v>
      </c>
      <c r="C1756" s="1">
        <f>IFERROR(__xludf.DUMMYFUNCTION("""COMPUTED_VALUE"""),793001.0)</f>
        <v>793001</v>
      </c>
      <c r="D1756" s="1" t="str">
        <f>IFERROR(__xludf.DUMMYFUNCTION("""COMPUTED_VALUE"""),"Female")</f>
        <v>Female</v>
      </c>
      <c r="E1756" s="1" t="str">
        <f>IFERROR(__xludf.DUMMYFUNCTION("""COMPUTED_VALUE"""),"My Parents")</f>
        <v>My Parents</v>
      </c>
      <c r="F1756" s="1" t="str">
        <f>IFERROR(__xludf.DUMMYFUNCTION("""COMPUTED_VALUE"""),"Yes, I will earn and do that")</f>
        <v>Yes, I will earn and do that</v>
      </c>
      <c r="G1756" s="1" t="str">
        <f>IFERROR(__xludf.DUMMYFUNCTION("""COMPUTED_VALUE"""),"This will be hard to do, but if it is the right company I would try")</f>
        <v>This will be hard to do, but if it is the right company I would try</v>
      </c>
      <c r="H1756" s="1" t="str">
        <f>IFERROR(__xludf.DUMMYFUNCTION("""COMPUTED_VALUE"""),"Yes")</f>
        <v>Yes</v>
      </c>
      <c r="I1756" s="1" t="str">
        <f>IFERROR(__xludf.DUMMYFUNCTION("""COMPUTED_VALUE"""),"Will NOT work for them")</f>
        <v>Will NOT work for them</v>
      </c>
      <c r="J1756" s="1">
        <f>IFERROR(__xludf.DUMMYFUNCTION("""COMPUTED_VALUE"""),1.0)</f>
        <v>1</v>
      </c>
      <c r="K1756" s="1" t="str">
        <f>IFERROR(__xludf.DUMMYFUNCTION("""COMPUTED_VALUE"""),"Every Day Office Environment")</f>
        <v>Every Day Office Environment</v>
      </c>
      <c r="L1756" s="1" t="str">
        <f>IFERROR(__xludf.DUMMYFUNCTION("""COMPUTED_VALUE"""),"Employer who appreciates learning and enables that environment")</f>
        <v>Employer who appreciates learning and enables that environment</v>
      </c>
      <c r="M175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56" s="1" t="str">
        <f>IFERROR(__xludf.DUMMYFUNCTION("""COMPUTED_VALUE"""),"Look deeply into Data and generate insights, Work as a freelancer and do my thing my way, Entrepreneur or Start Up, I Want to sell things/Sales")</f>
        <v>Look deeply into Data and generate insights, Work as a freelancer and do my thing my way, Entrepreneur or Start Up, I Want to sell things/Sales</v>
      </c>
      <c r="O1756" s="1" t="str">
        <f>IFERROR(__xludf.DUMMYFUNCTION("""COMPUTED_VALUE"""),"Manager who sets targets and expects me to achieve it")</f>
        <v>Manager who sets targets and expects me to achieve it</v>
      </c>
      <c r="P175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756" s="1" t="str">
        <f>IFERROR(__xludf.DUMMYFUNCTION("""COMPUTED_VALUE"""),"I have NO other choice")</f>
        <v>I have NO other choice</v>
      </c>
      <c r="R1756" s="1" t="str">
        <f>IFERROR(__xludf.DUMMYFUNCTION("""COMPUTED_VALUE"""),"This will be hard to do, but if it is the right company I would try")</f>
        <v>This will be hard to do, but if it is the right company I would try</v>
      </c>
      <c r="S1756" s="1"/>
    </row>
    <row r="1757">
      <c r="A1757" s="2">
        <f>IFERROR(__xludf.DUMMYFUNCTION("""COMPUTED_VALUE"""),45048.777709456015)</f>
        <v>45048.77771</v>
      </c>
      <c r="B1757" s="1" t="str">
        <f>IFERROR(__xludf.DUMMYFUNCTION("""COMPUTED_VALUE"""),"India")</f>
        <v>India</v>
      </c>
      <c r="C1757" s="1">
        <f>IFERROR(__xludf.DUMMYFUNCTION("""COMPUTED_VALUE"""),793006.0)</f>
        <v>793006</v>
      </c>
      <c r="D1757" s="1" t="str">
        <f>IFERROR(__xludf.DUMMYFUNCTION("""COMPUTED_VALUE"""),"Female")</f>
        <v>Female</v>
      </c>
      <c r="E1757" s="1" t="str">
        <f>IFERROR(__xludf.DUMMYFUNCTION("""COMPUTED_VALUE"""),"My Parents")</f>
        <v>My Parents</v>
      </c>
      <c r="F1757" s="1" t="str">
        <f>IFERROR(__xludf.DUMMYFUNCTION("""COMPUTED_VALUE"""),"No, But if someone could bare the cost I will")</f>
        <v>No, But if someone could bare the cost I will</v>
      </c>
      <c r="G1757" s="1" t="str">
        <f>IFERROR(__xludf.DUMMYFUNCTION("""COMPUTED_VALUE"""),"Will work for 3 years or more")</f>
        <v>Will work for 3 years or more</v>
      </c>
      <c r="H1757" s="1" t="str">
        <f>IFERROR(__xludf.DUMMYFUNCTION("""COMPUTED_VALUE"""),"No")</f>
        <v>No</v>
      </c>
      <c r="I1757" s="1" t="str">
        <f>IFERROR(__xludf.DUMMYFUNCTION("""COMPUTED_VALUE"""),"Will NOT work for them")</f>
        <v>Will NOT work for them</v>
      </c>
      <c r="J1757" s="1">
        <f>IFERROR(__xludf.DUMMYFUNCTION("""COMPUTED_VALUE"""),2.0)</f>
        <v>2</v>
      </c>
      <c r="K1757" s="1" t="str">
        <f>IFERROR(__xludf.DUMMYFUNCTION("""COMPUTED_VALUE"""),"Hybrid Working Environment with more than 15 days a month at office")</f>
        <v>Hybrid Working Environment with more than 15 days a month at office</v>
      </c>
      <c r="L17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57" s="1" t="str">
        <f>IFERROR(__xludf.DUMMYFUNCTION("""COMPUTED_VALUE"""),"Business Operations in any organization, Design and Develop amazing software, Look deeply into Data and generate insights, Work in a BPO setup for some well known client")</f>
        <v>Business Operations in any organization, Design and Develop amazing software, Look deeply into Data and generate insights, Work in a BPO setup for some well known client</v>
      </c>
      <c r="O1757" s="1" t="str">
        <f>IFERROR(__xludf.DUMMYFUNCTION("""COMPUTED_VALUE"""),"Manager who explains what is expected, sets a goal and helps achieve it")</f>
        <v>Manager who explains what is expected, sets a goal and helps achieve it</v>
      </c>
      <c r="P1757" s="1" t="str">
        <f>IFERROR(__xludf.DUMMYFUNCTION("""COMPUTED_VALUE"""),"Work with 5 to 6 people in my team")</f>
        <v>Work with 5 to 6 people in my team</v>
      </c>
      <c r="Q1757" s="1" t="str">
        <f>IFERROR(__xludf.DUMMYFUNCTION("""COMPUTED_VALUE"""),"I have NO other choice")</f>
        <v>I have NO other choice</v>
      </c>
      <c r="R1757" s="1" t="str">
        <f>IFERROR(__xludf.DUMMYFUNCTION("""COMPUTED_VALUE"""),"This will be hard to do, but if it is the right company I would try")</f>
        <v>This will be hard to do, but if it is the right company I would try</v>
      </c>
      <c r="S1757" s="1"/>
    </row>
    <row r="1758">
      <c r="A1758" s="2">
        <f>IFERROR(__xludf.DUMMYFUNCTION("""COMPUTED_VALUE"""),45048.79032050926)</f>
        <v>45048.79032</v>
      </c>
      <c r="B1758" s="1" t="str">
        <f>IFERROR(__xludf.DUMMYFUNCTION("""COMPUTED_VALUE"""),"India")</f>
        <v>India</v>
      </c>
      <c r="C1758" s="1">
        <f>IFERROR(__xludf.DUMMYFUNCTION("""COMPUTED_VALUE"""),793005.0)</f>
        <v>793005</v>
      </c>
      <c r="D1758" s="1" t="str">
        <f>IFERROR(__xludf.DUMMYFUNCTION("""COMPUTED_VALUE"""),"Male")</f>
        <v>Male</v>
      </c>
      <c r="E1758" s="1" t="str">
        <f>IFERROR(__xludf.DUMMYFUNCTION("""COMPUTED_VALUE"""),"People who have changed the world for better")</f>
        <v>People who have changed the world for better</v>
      </c>
      <c r="F1758" s="1" t="str">
        <f>IFERROR(__xludf.DUMMYFUNCTION("""COMPUTED_VALUE"""),"No, But if someone could bare the cost I will")</f>
        <v>No, But if someone could bare the cost I will</v>
      </c>
      <c r="G1758" s="1" t="str">
        <f>IFERROR(__xludf.DUMMYFUNCTION("""COMPUTED_VALUE"""),"This will be hard to do, but if it is the right company I would try")</f>
        <v>This will be hard to do, but if it is the right company I would try</v>
      </c>
      <c r="H1758" s="1" t="str">
        <f>IFERROR(__xludf.DUMMYFUNCTION("""COMPUTED_VALUE"""),"No")</f>
        <v>No</v>
      </c>
      <c r="I1758" s="1" t="str">
        <f>IFERROR(__xludf.DUMMYFUNCTION("""COMPUTED_VALUE"""),"Will NOT work for them")</f>
        <v>Will NOT work for them</v>
      </c>
      <c r="J1758" s="1">
        <f>IFERROR(__xludf.DUMMYFUNCTION("""COMPUTED_VALUE"""),5.0)</f>
        <v>5</v>
      </c>
      <c r="K1758" s="1" t="str">
        <f>IFERROR(__xludf.DUMMYFUNCTION("""COMPUTED_VALUE"""),"Hybrid Working Environment with less than 3 days a month at office")</f>
        <v>Hybrid Working Environment with less than 3 days a month at office</v>
      </c>
      <c r="L17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58" s="1" t="str">
        <f>IFERROR(__xludf.DUMMYFUNCTION("""COMPUTED_VALUE"""),"Teaching in any of the institutes/colleges/online or offline, Build and develop a Team, Design and Develop amazing software, An Artificial Intelligence Specialist / Talking to Robots")</f>
        <v>Teaching in any of the institutes/colleges/online or offline, Build and develop a Team, Design and Develop amazing software, An Artificial Intelligence Specialist / Talking to Robots</v>
      </c>
      <c r="O1758" s="1" t="str">
        <f>IFERROR(__xludf.DUMMYFUNCTION("""COMPUTED_VALUE"""),"Manager who sets goal and helps me achieve it")</f>
        <v>Manager who sets goal and helps me achieve it</v>
      </c>
      <c r="P1758" s="1" t="str">
        <f>IFERROR(__xludf.DUMMYFUNCTION("""COMPUTED_VALUE"""),"Work with 2 to 3 people in my team")</f>
        <v>Work with 2 to 3 people in my team</v>
      </c>
      <c r="Q1758" s="1" t="str">
        <f>IFERROR(__xludf.DUMMYFUNCTION("""COMPUTED_VALUE"""),"No")</f>
        <v>No</v>
      </c>
      <c r="R1758" s="1" t="str">
        <f>IFERROR(__xludf.DUMMYFUNCTION("""COMPUTED_VALUE"""),"This will be hard to do, but if it is the right company I would try")</f>
        <v>This will be hard to do, but if it is the right company I would try</v>
      </c>
      <c r="S1758" s="1"/>
    </row>
    <row r="1759">
      <c r="A1759" s="2">
        <f>IFERROR(__xludf.DUMMYFUNCTION("""COMPUTED_VALUE"""),45048.83400793982)</f>
        <v>45048.83401</v>
      </c>
      <c r="B1759" s="1" t="str">
        <f>IFERROR(__xludf.DUMMYFUNCTION("""COMPUTED_VALUE"""),"India")</f>
        <v>India</v>
      </c>
      <c r="C1759" s="1">
        <f>IFERROR(__xludf.DUMMYFUNCTION("""COMPUTED_VALUE"""),793014.0)</f>
        <v>793014</v>
      </c>
      <c r="D1759" s="1" t="str">
        <f>IFERROR(__xludf.DUMMYFUNCTION("""COMPUTED_VALUE"""),"Male")</f>
        <v>Male</v>
      </c>
      <c r="E1759" s="1" t="str">
        <f>IFERROR(__xludf.DUMMYFUNCTION("""COMPUTED_VALUE"""),"My Parents")</f>
        <v>My Parents</v>
      </c>
      <c r="F1759" s="1" t="str">
        <f>IFERROR(__xludf.DUMMYFUNCTION("""COMPUTED_VALUE"""),"No I would not be pursuing Higher Education outside of India")</f>
        <v>No I would not be pursuing Higher Education outside of India</v>
      </c>
      <c r="G1759" s="1" t="str">
        <f>IFERROR(__xludf.DUMMYFUNCTION("""COMPUTED_VALUE"""),"No way")</f>
        <v>No way</v>
      </c>
      <c r="H1759" s="1" t="str">
        <f>IFERROR(__xludf.DUMMYFUNCTION("""COMPUTED_VALUE"""),"No")</f>
        <v>No</v>
      </c>
      <c r="I1759" s="1" t="str">
        <f>IFERROR(__xludf.DUMMYFUNCTION("""COMPUTED_VALUE"""),"Will NOT work for them")</f>
        <v>Will NOT work for them</v>
      </c>
      <c r="J1759" s="1">
        <f>IFERROR(__xludf.DUMMYFUNCTION("""COMPUTED_VALUE"""),1.0)</f>
        <v>1</v>
      </c>
      <c r="K1759" s="1" t="str">
        <f>IFERROR(__xludf.DUMMYFUNCTION("""COMPUTED_VALUE"""),"Fully Remote with Options to travel as and when needed")</f>
        <v>Fully Remote with Options to travel as and when needed</v>
      </c>
      <c r="L17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59" s="1" t="str">
        <f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1759" s="1" t="str">
        <f>IFERROR(__xludf.DUMMYFUNCTION("""COMPUTED_VALUE"""),"Manager who clearly describes what she/he needs")</f>
        <v>Manager who clearly describes what she/he needs</v>
      </c>
      <c r="P1759" s="1" t="str">
        <f>IFERROR(__xludf.DUMMYFUNCTION("""COMPUTED_VALUE"""),"Work alone, Work with 2 to 3 people in my team")</f>
        <v>Work alone, Work with 2 to 3 people in my team</v>
      </c>
      <c r="Q1759" s="1" t="str">
        <f>IFERROR(__xludf.DUMMYFUNCTION("""COMPUTED_VALUE"""),"No")</f>
        <v>No</v>
      </c>
      <c r="R1759" s="1" t="str">
        <f>IFERROR(__xludf.DUMMYFUNCTION("""COMPUTED_VALUE"""),"No way")</f>
        <v>No way</v>
      </c>
      <c r="S1759" s="1"/>
    </row>
    <row r="1760">
      <c r="A1760" s="2">
        <f>IFERROR(__xludf.DUMMYFUNCTION("""COMPUTED_VALUE"""),45048.83498752315)</f>
        <v>45048.83499</v>
      </c>
      <c r="B1760" s="1" t="str">
        <f>IFERROR(__xludf.DUMMYFUNCTION("""COMPUTED_VALUE"""),"India")</f>
        <v>India</v>
      </c>
      <c r="C1760" s="1">
        <f>IFERROR(__xludf.DUMMYFUNCTION("""COMPUTED_VALUE"""),793021.0)</f>
        <v>793021</v>
      </c>
      <c r="D1760" s="1" t="str">
        <f>IFERROR(__xludf.DUMMYFUNCTION("""COMPUTED_VALUE"""),"Female")</f>
        <v>Female</v>
      </c>
      <c r="E1760" s="1" t="str">
        <f>IFERROR(__xludf.DUMMYFUNCTION("""COMPUTED_VALUE"""),"Influencers who had successful careers")</f>
        <v>Influencers who had successful careers</v>
      </c>
      <c r="F1760" s="1" t="str">
        <f>IFERROR(__xludf.DUMMYFUNCTION("""COMPUTED_VALUE"""),"No I would not be pursuing Higher Education outside of India")</f>
        <v>No I would not be pursuing Higher Education outside of India</v>
      </c>
      <c r="G1760" s="1" t="str">
        <f>IFERROR(__xludf.DUMMYFUNCTION("""COMPUTED_VALUE"""),"This will be hard to do, but if it is the right company I would try")</f>
        <v>This will be hard to do, but if it is the right company I would try</v>
      </c>
      <c r="H1760" s="1" t="str">
        <f>IFERROR(__xludf.DUMMYFUNCTION("""COMPUTED_VALUE"""),"Yes")</f>
        <v>Yes</v>
      </c>
      <c r="I1760" s="1" t="str">
        <f>IFERROR(__xludf.DUMMYFUNCTION("""COMPUTED_VALUE"""),"Will work for them")</f>
        <v>Will work for them</v>
      </c>
      <c r="J1760" s="1">
        <f>IFERROR(__xludf.DUMMYFUNCTION("""COMPUTED_VALUE"""),3.0)</f>
        <v>3</v>
      </c>
      <c r="K1760" s="1" t="str">
        <f>IFERROR(__xludf.DUMMYFUNCTION("""COMPUTED_VALUE"""),"Every Day Office Environment")</f>
        <v>Every Day Office Environment</v>
      </c>
      <c r="L1760" s="1" t="str">
        <f>IFERROR(__xludf.DUMMYFUNCTION("""COMPUTED_VALUE"""),"Employer who appreciates learning and enables that environment")</f>
        <v>Employer who appreciates learning and enables that environment</v>
      </c>
      <c r="M176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60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1760" s="1" t="str">
        <f>IFERROR(__xludf.DUMMYFUNCTION("""COMPUTED_VALUE"""),"Manager who sets unrealistic targets")</f>
        <v>Manager who sets unrealistic targets</v>
      </c>
      <c r="P1760" s="1" t="str">
        <f>IFERROR(__xludf.DUMMYFUNCTION("""COMPUTED_VALUE"""),"Work with more than 10 people in my team")</f>
        <v>Work with more than 10 people in my team</v>
      </c>
      <c r="Q1760" s="1" t="str">
        <f>IFERROR(__xludf.DUMMYFUNCTION("""COMPUTED_VALUE"""),"I have NO other choice")</f>
        <v>I have NO other choice</v>
      </c>
      <c r="R1760" s="1" t="str">
        <f>IFERROR(__xludf.DUMMYFUNCTION("""COMPUTED_VALUE"""),"This will be hard to do, but if it is the right company I would try")</f>
        <v>This will be hard to do, but if it is the right company I would try</v>
      </c>
      <c r="S1760" s="1"/>
    </row>
    <row r="1761">
      <c r="A1761" s="2">
        <f>IFERROR(__xludf.DUMMYFUNCTION("""COMPUTED_VALUE"""),45048.86372709491)</f>
        <v>45048.86373</v>
      </c>
      <c r="B1761" s="1" t="str">
        <f>IFERROR(__xludf.DUMMYFUNCTION("""COMPUTED_VALUE"""),"India")</f>
        <v>India</v>
      </c>
      <c r="C1761" s="1">
        <f>IFERROR(__xludf.DUMMYFUNCTION("""COMPUTED_VALUE"""),781011.0)</f>
        <v>781011</v>
      </c>
      <c r="D1761" s="1" t="str">
        <f>IFERROR(__xludf.DUMMYFUNCTION("""COMPUTED_VALUE"""),"Male")</f>
        <v>Male</v>
      </c>
      <c r="E1761" s="1" t="str">
        <f>IFERROR(__xludf.DUMMYFUNCTION("""COMPUTED_VALUE"""),"People who have changed the world for better")</f>
        <v>People who have changed the world for better</v>
      </c>
      <c r="F1761" s="1" t="str">
        <f>IFERROR(__xludf.DUMMYFUNCTION("""COMPUTED_VALUE"""),"Yes, I will earn and do that")</f>
        <v>Yes, I will earn and do that</v>
      </c>
      <c r="G1761" s="1" t="str">
        <f>IFERROR(__xludf.DUMMYFUNCTION("""COMPUTED_VALUE"""),"This will be hard to do, but if it is the right company I would try")</f>
        <v>This will be hard to do, but if it is the right company I would try</v>
      </c>
      <c r="H1761" s="1" t="str">
        <f>IFERROR(__xludf.DUMMYFUNCTION("""COMPUTED_VALUE"""),"No")</f>
        <v>No</v>
      </c>
      <c r="I1761" s="1" t="str">
        <f>IFERROR(__xludf.DUMMYFUNCTION("""COMPUTED_VALUE"""),"Will NOT work for them")</f>
        <v>Will NOT work for them</v>
      </c>
      <c r="J1761" s="1">
        <f>IFERROR(__xludf.DUMMYFUNCTION("""COMPUTED_VALUE"""),2.0)</f>
        <v>2</v>
      </c>
      <c r="K1761" s="1" t="str">
        <f>IFERROR(__xludf.DUMMYFUNCTION("""COMPUTED_VALUE"""),"Fully Remote with Options to travel as and when needed")</f>
        <v>Fully Remote with Options to travel as and when needed</v>
      </c>
      <c r="L1761" s="1" t="str">
        <f>IFERROR(__xludf.DUMMYFUNCTION("""COMPUTED_VALUE"""),"Employer who rewards learning and enables that environment")</f>
        <v>Employer who rewards learning and enables that environment</v>
      </c>
      <c r="M176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61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1761" s="1" t="str">
        <f>IFERROR(__xludf.DUMMYFUNCTION("""COMPUTED_VALUE"""),"Manager who sets goal and helps me achieve it")</f>
        <v>Manager who sets goal and helps me achieve it</v>
      </c>
      <c r="P1761" s="1" t="str">
        <f>IFERROR(__xludf.DUMMYFUNCTION("""COMPUTED_VALUE"""),"Work with 5 to 6 people in my team")</f>
        <v>Work with 5 to 6 people in my team</v>
      </c>
      <c r="Q1761" s="1" t="str">
        <f>IFERROR(__xludf.DUMMYFUNCTION("""COMPUTED_VALUE"""),"Yes, I Understand this is gonna happen everywhere")</f>
        <v>Yes, I Understand this is gonna happen everywhere</v>
      </c>
      <c r="R1761" s="1" t="str">
        <f>IFERROR(__xludf.DUMMYFUNCTION("""COMPUTED_VALUE"""),"No way")</f>
        <v>No way</v>
      </c>
      <c r="S1761" s="1"/>
    </row>
    <row r="1762">
      <c r="A1762" s="2">
        <f>IFERROR(__xludf.DUMMYFUNCTION("""COMPUTED_VALUE"""),45048.8665772338)</f>
        <v>45048.86658</v>
      </c>
      <c r="B1762" s="1" t="str">
        <f>IFERROR(__xludf.DUMMYFUNCTION("""COMPUTED_VALUE"""),"India")</f>
        <v>India</v>
      </c>
      <c r="C1762" s="1">
        <f>IFERROR(__xludf.DUMMYFUNCTION("""COMPUTED_VALUE"""),560036.0)</f>
        <v>560036</v>
      </c>
      <c r="D1762" s="1" t="str">
        <f>IFERROR(__xludf.DUMMYFUNCTION("""COMPUTED_VALUE"""),"Male")</f>
        <v>Male</v>
      </c>
      <c r="E1762" s="1" t="str">
        <f>IFERROR(__xludf.DUMMYFUNCTION("""COMPUTED_VALUE"""),"My Parents")</f>
        <v>My Parents</v>
      </c>
      <c r="F1762" s="1" t="str">
        <f>IFERROR(__xludf.DUMMYFUNCTION("""COMPUTED_VALUE"""),"Yes, I will earn and do that")</f>
        <v>Yes, I will earn and do that</v>
      </c>
      <c r="G1762" s="1" t="str">
        <f>IFERROR(__xludf.DUMMYFUNCTION("""COMPUTED_VALUE"""),"Will work for 3 years or more")</f>
        <v>Will work for 3 years or more</v>
      </c>
      <c r="H1762" s="1" t="str">
        <f>IFERROR(__xludf.DUMMYFUNCTION("""COMPUTED_VALUE"""),"Yes")</f>
        <v>Yes</v>
      </c>
      <c r="I1762" s="1" t="str">
        <f>IFERROR(__xludf.DUMMYFUNCTION("""COMPUTED_VALUE"""),"Will work for them")</f>
        <v>Will work for them</v>
      </c>
      <c r="J1762" s="1">
        <f>IFERROR(__xludf.DUMMYFUNCTION("""COMPUTED_VALUE"""),7.0)</f>
        <v>7</v>
      </c>
      <c r="K1762" s="1" t="str">
        <f>IFERROR(__xludf.DUMMYFUNCTION("""COMPUTED_VALUE"""),"Fully Remote with Options to travel as and when needed")</f>
        <v>Fully Remote with Options to travel as and when needed</v>
      </c>
      <c r="L1762" s="1" t="str">
        <f>IFERROR(__xludf.DUMMYFUNCTION("""COMPUTED_VALUE"""),"Employer who appreciates learning and enables that environment")</f>
        <v>Employer who appreciates learning and enables that environment</v>
      </c>
      <c r="M176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62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762" s="1" t="str">
        <f>IFERROR(__xludf.DUMMYFUNCTION("""COMPUTED_VALUE"""),"Manager who clearly describes what she/he needs")</f>
        <v>Manager who clearly describes what she/he needs</v>
      </c>
      <c r="P1762" s="1" t="str">
        <f>IFERROR(__xludf.DUMMYFUNCTION("""COMPUTED_VALUE"""),"Work with more than 10 people in my team")</f>
        <v>Work with more than 10 people in my team</v>
      </c>
      <c r="Q1762" s="1" t="str">
        <f>IFERROR(__xludf.DUMMYFUNCTION("""COMPUTED_VALUE"""),"Yes")</f>
        <v>Yes</v>
      </c>
      <c r="R1762" s="1" t="str">
        <f>IFERROR(__xludf.DUMMYFUNCTION("""COMPUTED_VALUE"""),"This will be hard to do, but if it is the right company I would try")</f>
        <v>This will be hard to do, but if it is the right company I would try</v>
      </c>
      <c r="S1762" s="1"/>
    </row>
    <row r="1763">
      <c r="A1763" s="2">
        <f>IFERROR(__xludf.DUMMYFUNCTION("""COMPUTED_VALUE"""),45048.87672741898)</f>
        <v>45048.87673</v>
      </c>
      <c r="B1763" s="1" t="str">
        <f>IFERROR(__xludf.DUMMYFUNCTION("""COMPUTED_VALUE"""),"India")</f>
        <v>India</v>
      </c>
      <c r="C1763" s="1">
        <f>IFERROR(__xludf.DUMMYFUNCTION("""COMPUTED_VALUE"""),560011.0)</f>
        <v>560011</v>
      </c>
      <c r="D1763" s="1" t="str">
        <f>IFERROR(__xludf.DUMMYFUNCTION("""COMPUTED_VALUE"""),"Male")</f>
        <v>Male</v>
      </c>
      <c r="E1763" s="1" t="str">
        <f>IFERROR(__xludf.DUMMYFUNCTION("""COMPUTED_VALUE"""),"My Parents")</f>
        <v>My Parents</v>
      </c>
      <c r="F1763" s="1" t="str">
        <f>IFERROR(__xludf.DUMMYFUNCTION("""COMPUTED_VALUE"""),"No, But if someone could bare the cost I will")</f>
        <v>No, But if someone could bare the cost I will</v>
      </c>
      <c r="G1763" s="1" t="str">
        <f>IFERROR(__xludf.DUMMYFUNCTION("""COMPUTED_VALUE"""),"This will be hard to do, but if it is the right company I would try")</f>
        <v>This will be hard to do, but if it is the right company I would try</v>
      </c>
      <c r="H1763" s="1" t="str">
        <f>IFERROR(__xludf.DUMMYFUNCTION("""COMPUTED_VALUE"""),"Yes")</f>
        <v>Yes</v>
      </c>
      <c r="I1763" s="1" t="str">
        <f>IFERROR(__xludf.DUMMYFUNCTION("""COMPUTED_VALUE"""),"Will work for them")</f>
        <v>Will work for them</v>
      </c>
      <c r="J1763" s="1">
        <f>IFERROR(__xludf.DUMMYFUNCTION("""COMPUTED_VALUE"""),6.0)</f>
        <v>6</v>
      </c>
      <c r="K1763" s="1" t="str">
        <f>IFERROR(__xludf.DUMMYFUNCTION("""COMPUTED_VALUE"""),"Hybrid Working Environment with more than 15 days a month at office")</f>
        <v>Hybrid Working Environment with more than 15 days a month at office</v>
      </c>
      <c r="L1763" s="1" t="str">
        <f>IFERROR(__xludf.DUMMYFUNCTION("""COMPUTED_VALUE"""),"Employer who rewards learning and enables that environment")</f>
        <v>Employer who rewards learning and enables that environment</v>
      </c>
      <c r="M176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63" s="1" t="str">
        <f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1763" s="1" t="str">
        <f>IFERROR(__xludf.DUMMYFUNCTION("""COMPUTED_VALUE"""),"Manager who explains what is expected, sets a goal and helps achieve it")</f>
        <v>Manager who explains what is expected, sets a goal and helps achieve it</v>
      </c>
      <c r="P1763" s="1" t="str">
        <f>IFERROR(__xludf.DUMMYFUNCTION("""COMPUTED_VALUE"""),"Work with 7 to 10 or more people in my team")</f>
        <v>Work with 7 to 10 or more people in my team</v>
      </c>
      <c r="Q1763" s="1" t="str">
        <f>IFERROR(__xludf.DUMMYFUNCTION("""COMPUTED_VALUE"""),"I have NO other choice")</f>
        <v>I have NO other choice</v>
      </c>
      <c r="R1763" s="1" t="str">
        <f>IFERROR(__xludf.DUMMYFUNCTION("""COMPUTED_VALUE"""),"No way")</f>
        <v>No way</v>
      </c>
      <c r="S1763" s="1"/>
    </row>
    <row r="1764">
      <c r="A1764" s="2">
        <f>IFERROR(__xludf.DUMMYFUNCTION("""COMPUTED_VALUE"""),45048.878108159726)</f>
        <v>45048.87811</v>
      </c>
      <c r="B1764" s="1" t="str">
        <f>IFERROR(__xludf.DUMMYFUNCTION("""COMPUTED_VALUE"""),"India")</f>
        <v>India</v>
      </c>
      <c r="C1764" s="1">
        <f>IFERROR(__xludf.DUMMYFUNCTION("""COMPUTED_VALUE"""),560078.0)</f>
        <v>560078</v>
      </c>
      <c r="D1764" s="1" t="str">
        <f>IFERROR(__xludf.DUMMYFUNCTION("""COMPUTED_VALUE"""),"Male")</f>
        <v>Male</v>
      </c>
      <c r="E1764" s="1" t="str">
        <f>IFERROR(__xludf.DUMMYFUNCTION("""COMPUTED_VALUE"""),"Influencers who had successful careers")</f>
        <v>Influencers who had successful careers</v>
      </c>
      <c r="F1764" s="1" t="str">
        <f>IFERROR(__xludf.DUMMYFUNCTION("""COMPUTED_VALUE"""),"Yes, I will earn and do that")</f>
        <v>Yes, I will earn and do that</v>
      </c>
      <c r="G1764" s="1" t="str">
        <f>IFERROR(__xludf.DUMMYFUNCTION("""COMPUTED_VALUE"""),"This will be hard to do, but if it is the right company I would try")</f>
        <v>This will be hard to do, but if it is the right company I would try</v>
      </c>
      <c r="H1764" s="1" t="str">
        <f>IFERROR(__xludf.DUMMYFUNCTION("""COMPUTED_VALUE"""),"Yes")</f>
        <v>Yes</v>
      </c>
      <c r="I1764" s="1" t="str">
        <f>IFERROR(__xludf.DUMMYFUNCTION("""COMPUTED_VALUE"""),"Will NOT work for them")</f>
        <v>Will NOT work for them</v>
      </c>
      <c r="J1764" s="1">
        <f>IFERROR(__xludf.DUMMYFUNCTION("""COMPUTED_VALUE"""),4.0)</f>
        <v>4</v>
      </c>
      <c r="K1764" s="1" t="str">
        <f>IFERROR(__xludf.DUMMYFUNCTION("""COMPUTED_VALUE"""),"Hybrid Working Environment with more than 15 days a month at office")</f>
        <v>Hybrid Working Environment with more than 15 days a month at office</v>
      </c>
      <c r="L17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64" s="1" t="str">
        <f>IFERROR(__xludf.DUMMYFUNCTION("""COMPUTED_VALUE"""),"Business Operations in any organization, Build and develop a Team, Work as a freelancer and do my thing my way, Manufacturing / Oil and Gas/ Construction / Hard Physical Work related")</f>
        <v>Business Operations in any organization, Build and develop a Team, Work as a freelancer and do my thing my way, Manufacturing / Oil and Gas/ Construction / Hard Physical Work related</v>
      </c>
      <c r="O1764" s="1" t="str">
        <f>IFERROR(__xludf.DUMMYFUNCTION("""COMPUTED_VALUE"""),"Manager who explains what is expected, sets a goal and helps achieve it")</f>
        <v>Manager who explains what is expected, sets a goal and helps achieve it</v>
      </c>
      <c r="P1764" s="1" t="str">
        <f>IFERROR(__xludf.DUMMYFUNCTION("""COMPUTED_VALUE"""),"Work with 2 to 3 people in my team, Work with 5 to 6 people in my team")</f>
        <v>Work with 2 to 3 people in my team, Work with 5 to 6 people in my team</v>
      </c>
      <c r="Q1764" s="1" t="str">
        <f>IFERROR(__xludf.DUMMYFUNCTION("""COMPUTED_VALUE"""),"Yes, I Understand this is gonna happen everywhere")</f>
        <v>Yes, I Understand this is gonna happen everywhere</v>
      </c>
      <c r="R1764" s="1" t="str">
        <f>IFERROR(__xludf.DUMMYFUNCTION("""COMPUTED_VALUE"""),"No way")</f>
        <v>No way</v>
      </c>
      <c r="S1764" s="1"/>
    </row>
    <row r="1765">
      <c r="A1765" s="2">
        <f>IFERROR(__xludf.DUMMYFUNCTION("""COMPUTED_VALUE"""),45048.87925806713)</f>
        <v>45048.87926</v>
      </c>
      <c r="B1765" s="1" t="str">
        <f>IFERROR(__xludf.DUMMYFUNCTION("""COMPUTED_VALUE"""),"India")</f>
        <v>India</v>
      </c>
      <c r="C1765" s="1">
        <f>IFERROR(__xludf.DUMMYFUNCTION("""COMPUTED_VALUE"""),793017.0)</f>
        <v>793017</v>
      </c>
      <c r="D1765" s="1" t="str">
        <f>IFERROR(__xludf.DUMMYFUNCTION("""COMPUTED_VALUE"""),"Female")</f>
        <v>Female</v>
      </c>
      <c r="E1765" s="1" t="str">
        <f>IFERROR(__xludf.DUMMYFUNCTION("""COMPUTED_VALUE"""),"People who have changed the world for better")</f>
        <v>People who have changed the world for better</v>
      </c>
      <c r="F1765" s="1" t="str">
        <f>IFERROR(__xludf.DUMMYFUNCTION("""COMPUTED_VALUE"""),"Yes, I will earn and do that")</f>
        <v>Yes, I will earn and do that</v>
      </c>
      <c r="G1765" s="1" t="str">
        <f>IFERROR(__xludf.DUMMYFUNCTION("""COMPUTED_VALUE"""),"This will be hard to do, but if it is the right company I would try")</f>
        <v>This will be hard to do, but if it is the right company I would try</v>
      </c>
      <c r="H1765" s="1" t="str">
        <f>IFERROR(__xludf.DUMMYFUNCTION("""COMPUTED_VALUE"""),"No")</f>
        <v>No</v>
      </c>
      <c r="I1765" s="1" t="str">
        <f>IFERROR(__xludf.DUMMYFUNCTION("""COMPUTED_VALUE"""),"Will NOT work for them")</f>
        <v>Will NOT work for them</v>
      </c>
      <c r="J1765" s="1">
        <f>IFERROR(__xludf.DUMMYFUNCTION("""COMPUTED_VALUE"""),2.0)</f>
        <v>2</v>
      </c>
      <c r="K1765" s="1" t="str">
        <f>IFERROR(__xludf.DUMMYFUNCTION("""COMPUTED_VALUE"""),"Every Day Office Environment")</f>
        <v>Every Day Office Environment</v>
      </c>
      <c r="L1765" s="1" t="str">
        <f>IFERROR(__xludf.DUMMYFUNCTION("""COMPUTED_VALUE"""),"Employer who appreciates learning and enables that environment")</f>
        <v>Employer who appreciates learning and enables that environment</v>
      </c>
      <c r="M176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65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765" s="1" t="str">
        <f>IFERROR(__xludf.DUMMYFUNCTION("""COMPUTED_VALUE"""),"Manager who explains what is expected, sets a goal and helps achieve it")</f>
        <v>Manager who explains what is expected, sets a goal and helps achieve it</v>
      </c>
      <c r="P1765" s="1" t="str">
        <f>IFERROR(__xludf.DUMMYFUNCTION("""COMPUTED_VALUE"""),"Work with more than 10 people in my team")</f>
        <v>Work with more than 10 people in my team</v>
      </c>
      <c r="Q1765" s="1" t="str">
        <f>IFERROR(__xludf.DUMMYFUNCTION("""COMPUTED_VALUE"""),"Yes, I Understand this is gonna happen everywhere")</f>
        <v>Yes, I Understand this is gonna happen everywhere</v>
      </c>
      <c r="R1765" s="1" t="str">
        <f>IFERROR(__xludf.DUMMYFUNCTION("""COMPUTED_VALUE"""),"This will be hard to do, but if it is the right company I would try")</f>
        <v>This will be hard to do, but if it is the right company I would try</v>
      </c>
      <c r="S1765" s="1"/>
    </row>
    <row r="1766">
      <c r="A1766" s="2">
        <f>IFERROR(__xludf.DUMMYFUNCTION("""COMPUTED_VALUE"""),45048.889982685185)</f>
        <v>45048.88998</v>
      </c>
      <c r="B1766" s="1" t="str">
        <f>IFERROR(__xludf.DUMMYFUNCTION("""COMPUTED_VALUE"""),"India")</f>
        <v>India</v>
      </c>
      <c r="C1766" s="1">
        <f>IFERROR(__xludf.DUMMYFUNCTION("""COMPUTED_VALUE"""),560049.0)</f>
        <v>560049</v>
      </c>
      <c r="D1766" s="1" t="str">
        <f>IFERROR(__xludf.DUMMYFUNCTION("""COMPUTED_VALUE"""),"Male")</f>
        <v>Male</v>
      </c>
      <c r="E1766" s="1" t="str">
        <f>IFERROR(__xludf.DUMMYFUNCTION("""COMPUTED_VALUE"""),"Influencers who had successful careers")</f>
        <v>Influencers who had successful careers</v>
      </c>
      <c r="F1766" s="1" t="str">
        <f>IFERROR(__xludf.DUMMYFUNCTION("""COMPUTED_VALUE"""),"Yes, I will earn and do that")</f>
        <v>Yes, I will earn and do that</v>
      </c>
      <c r="G1766" s="1" t="str">
        <f>IFERROR(__xludf.DUMMYFUNCTION("""COMPUTED_VALUE"""),"Will work for 3 years or more")</f>
        <v>Will work for 3 years or more</v>
      </c>
      <c r="H1766" s="1" t="str">
        <f>IFERROR(__xludf.DUMMYFUNCTION("""COMPUTED_VALUE"""),"No")</f>
        <v>No</v>
      </c>
      <c r="I1766" s="1" t="str">
        <f>IFERROR(__xludf.DUMMYFUNCTION("""COMPUTED_VALUE"""),"Will NOT work for them")</f>
        <v>Will NOT work for them</v>
      </c>
      <c r="J1766" s="1">
        <f>IFERROR(__xludf.DUMMYFUNCTION("""COMPUTED_VALUE"""),1.0)</f>
        <v>1</v>
      </c>
      <c r="K1766" s="1" t="str">
        <f>IFERROR(__xludf.DUMMYFUNCTION("""COMPUTED_VALUE"""),"Fully Remote with Options to travel as and when needed")</f>
        <v>Fully Remote with Options to travel as and when needed</v>
      </c>
      <c r="L1766" s="1" t="str">
        <f>IFERROR(__xludf.DUMMYFUNCTION("""COMPUTED_VALUE"""),"Employer who appreciates learning and enables that environment")</f>
        <v>Employer who appreciates learning and enables that environment</v>
      </c>
      <c r="M176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66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1766" s="1" t="str">
        <f>IFERROR(__xludf.DUMMYFUNCTION("""COMPUTED_VALUE"""),"Manager who explains what is expected, sets a goal and helps achieve it")</f>
        <v>Manager who explains what is expected, sets a goal and helps achieve it</v>
      </c>
      <c r="P1766" s="1" t="str">
        <f>IFERROR(__xludf.DUMMYFUNCTION("""COMPUTED_VALUE"""),"Work with more than 10 people in my team")</f>
        <v>Work with more than 10 people in my team</v>
      </c>
      <c r="Q1766" s="1" t="str">
        <f>IFERROR(__xludf.DUMMYFUNCTION("""COMPUTED_VALUE"""),"No")</f>
        <v>No</v>
      </c>
      <c r="R1766" s="1" t="str">
        <f>IFERROR(__xludf.DUMMYFUNCTION("""COMPUTED_VALUE"""),"Will work for 7 years or more")</f>
        <v>Will work for 7 years or more</v>
      </c>
      <c r="S1766" s="1"/>
    </row>
    <row r="1767">
      <c r="A1767" s="2">
        <f>IFERROR(__xludf.DUMMYFUNCTION("""COMPUTED_VALUE"""),45048.892508125005)</f>
        <v>45048.89251</v>
      </c>
      <c r="B1767" s="1" t="str">
        <f>IFERROR(__xludf.DUMMYFUNCTION("""COMPUTED_VALUE"""),"India")</f>
        <v>India</v>
      </c>
      <c r="C1767" s="1">
        <f>IFERROR(__xludf.DUMMYFUNCTION("""COMPUTED_VALUE"""),560027.0)</f>
        <v>560027</v>
      </c>
      <c r="D1767" s="1" t="str">
        <f>IFERROR(__xludf.DUMMYFUNCTION("""COMPUTED_VALUE"""),"Female")</f>
        <v>Female</v>
      </c>
      <c r="E1767" s="1" t="str">
        <f>IFERROR(__xludf.DUMMYFUNCTION("""COMPUTED_VALUE"""),"People who have changed the world for better")</f>
        <v>People who have changed the world for better</v>
      </c>
      <c r="F1767" s="1" t="str">
        <f>IFERROR(__xludf.DUMMYFUNCTION("""COMPUTED_VALUE"""),"Yes, I will earn and do that")</f>
        <v>Yes, I will earn and do that</v>
      </c>
      <c r="G1767" s="1" t="str">
        <f>IFERROR(__xludf.DUMMYFUNCTION("""COMPUTED_VALUE"""),"This will be hard to do, but if it is the right company I would try")</f>
        <v>This will be hard to do, but if it is the right company I would try</v>
      </c>
      <c r="H1767" s="1" t="str">
        <f>IFERROR(__xludf.DUMMYFUNCTION("""COMPUTED_VALUE"""),"Yes")</f>
        <v>Yes</v>
      </c>
      <c r="I1767" s="1" t="str">
        <f>IFERROR(__xludf.DUMMYFUNCTION("""COMPUTED_VALUE"""),"Will NOT work for them")</f>
        <v>Will NOT work for them</v>
      </c>
      <c r="J1767" s="1">
        <f>IFERROR(__xludf.DUMMYFUNCTION("""COMPUTED_VALUE"""),5.0)</f>
        <v>5</v>
      </c>
      <c r="K1767" s="1" t="str">
        <f>IFERROR(__xludf.DUMMYFUNCTION("""COMPUTED_VALUE"""),"Hybrid Working Environment with less than 3 days a month at office")</f>
        <v>Hybrid Working Environment with less than 3 days a month at office</v>
      </c>
      <c r="L17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67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767" s="1" t="str">
        <f>IFERROR(__xludf.DUMMYFUNCTION("""COMPUTED_VALUE"""),"Manager who sets goal and helps me achieve it")</f>
        <v>Manager who sets goal and helps me achieve it</v>
      </c>
      <c r="P1767" s="1" t="str">
        <f>IFERROR(__xludf.DUMMYFUNCTION("""COMPUTED_VALUE"""),"Work with 2 to 3 people in my team")</f>
        <v>Work with 2 to 3 people in my team</v>
      </c>
      <c r="Q1767" s="1" t="str">
        <f>IFERROR(__xludf.DUMMYFUNCTION("""COMPUTED_VALUE"""),"Yes, I Understand this is gonna happen everywhere")</f>
        <v>Yes, I Understand this is gonna happen everywhere</v>
      </c>
      <c r="R1767" s="1" t="str">
        <f>IFERROR(__xludf.DUMMYFUNCTION("""COMPUTED_VALUE"""),"This will be hard to do, but if it is the right company I would try")</f>
        <v>This will be hard to do, but if it is the right company I would try</v>
      </c>
      <c r="S1767" s="1"/>
    </row>
    <row r="1768">
      <c r="A1768" s="2">
        <f>IFERROR(__xludf.DUMMYFUNCTION("""COMPUTED_VALUE"""),45048.89341791667)</f>
        <v>45048.89342</v>
      </c>
      <c r="B1768" s="1" t="str">
        <f>IFERROR(__xludf.DUMMYFUNCTION("""COMPUTED_VALUE"""),"India")</f>
        <v>India</v>
      </c>
      <c r="C1768" s="1">
        <f>IFERROR(__xludf.DUMMYFUNCTION("""COMPUTED_VALUE"""),560036.0)</f>
        <v>560036</v>
      </c>
      <c r="D1768" s="1" t="str">
        <f>IFERROR(__xludf.DUMMYFUNCTION("""COMPUTED_VALUE"""),"Female")</f>
        <v>Female</v>
      </c>
      <c r="E1768" s="1" t="str">
        <f>IFERROR(__xludf.DUMMYFUNCTION("""COMPUTED_VALUE"""),"People who have changed the world for better")</f>
        <v>People who have changed the world for better</v>
      </c>
      <c r="F1768" s="1" t="str">
        <f>IFERROR(__xludf.DUMMYFUNCTION("""COMPUTED_VALUE"""),"Yes, I will earn and do that")</f>
        <v>Yes, I will earn and do that</v>
      </c>
      <c r="G1768" s="1" t="str">
        <f>IFERROR(__xludf.DUMMYFUNCTION("""COMPUTED_VALUE"""),"This will be hard to do, but if it is the right company I would try")</f>
        <v>This will be hard to do, but if it is the right company I would try</v>
      </c>
      <c r="H1768" s="1" t="str">
        <f>IFERROR(__xludf.DUMMYFUNCTION("""COMPUTED_VALUE"""),"No")</f>
        <v>No</v>
      </c>
      <c r="I1768" s="1" t="str">
        <f>IFERROR(__xludf.DUMMYFUNCTION("""COMPUTED_VALUE"""),"Will NOT work for them")</f>
        <v>Will NOT work for them</v>
      </c>
      <c r="J1768" s="1">
        <f>IFERROR(__xludf.DUMMYFUNCTION("""COMPUTED_VALUE"""),7.0)</f>
        <v>7</v>
      </c>
      <c r="K1768" s="1" t="str">
        <f>IFERROR(__xludf.DUMMYFUNCTION("""COMPUTED_VALUE"""),"Fully Remote with Options to travel as and when needed")</f>
        <v>Fully Remote with Options to travel as and when needed</v>
      </c>
      <c r="L17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68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1768" s="1" t="str">
        <f>IFERROR(__xludf.DUMMYFUNCTION("""COMPUTED_VALUE"""),"Manager who explains what is expected, sets a goal and helps achieve it")</f>
        <v>Manager who explains what is expected, sets a goal and helps achieve it</v>
      </c>
      <c r="P1768" s="1" t="str">
        <f>IFERROR(__xludf.DUMMYFUNCTION("""COMPUTED_VALUE"""),"Work with 5 to 6 people in my team")</f>
        <v>Work with 5 to 6 people in my team</v>
      </c>
      <c r="Q1768" s="1" t="str">
        <f>IFERROR(__xludf.DUMMYFUNCTION("""COMPUTED_VALUE"""),"Yes, I Understand this is gonna happen everywhere")</f>
        <v>Yes, I Understand this is gonna happen everywhere</v>
      </c>
      <c r="R1768" s="1" t="str">
        <f>IFERROR(__xludf.DUMMYFUNCTION("""COMPUTED_VALUE"""),"This will be hard to do, but if it is the right company I would try")</f>
        <v>This will be hard to do, but if it is the right company I would try</v>
      </c>
      <c r="S1768" s="1"/>
    </row>
    <row r="1769">
      <c r="A1769" s="2">
        <f>IFERROR(__xludf.DUMMYFUNCTION("""COMPUTED_VALUE"""),45048.89355984954)</f>
        <v>45048.89356</v>
      </c>
      <c r="B1769" s="1" t="str">
        <f>IFERROR(__xludf.DUMMYFUNCTION("""COMPUTED_VALUE"""),"India")</f>
        <v>India</v>
      </c>
      <c r="C1769" s="1">
        <f>IFERROR(__xludf.DUMMYFUNCTION("""COMPUTED_VALUE"""),560029.0)</f>
        <v>560029</v>
      </c>
      <c r="D1769" s="1" t="str">
        <f>IFERROR(__xludf.DUMMYFUNCTION("""COMPUTED_VALUE"""),"Female")</f>
        <v>Female</v>
      </c>
      <c r="E1769" s="1" t="str">
        <f>IFERROR(__xludf.DUMMYFUNCTION("""COMPUTED_VALUE"""),"Influencers who had successful careers")</f>
        <v>Influencers who had successful careers</v>
      </c>
      <c r="F1769" s="1" t="str">
        <f>IFERROR(__xludf.DUMMYFUNCTION("""COMPUTED_VALUE"""),"Yes, I will earn and do that")</f>
        <v>Yes, I will earn and do that</v>
      </c>
      <c r="G1769" s="1" t="str">
        <f>IFERROR(__xludf.DUMMYFUNCTION("""COMPUTED_VALUE"""),"This will be hard to do, but if it is the right company I would try")</f>
        <v>This will be hard to do, but if it is the right company I would try</v>
      </c>
      <c r="H1769" s="1" t="str">
        <f>IFERROR(__xludf.DUMMYFUNCTION("""COMPUTED_VALUE"""),"No")</f>
        <v>No</v>
      </c>
      <c r="I1769" s="1" t="str">
        <f>IFERROR(__xludf.DUMMYFUNCTION("""COMPUTED_VALUE"""),"Will NOT work for them")</f>
        <v>Will NOT work for them</v>
      </c>
      <c r="J1769" s="1">
        <f>IFERROR(__xludf.DUMMYFUNCTION("""COMPUTED_VALUE"""),5.0)</f>
        <v>5</v>
      </c>
      <c r="K1769" s="1" t="str">
        <f>IFERROR(__xludf.DUMMYFUNCTION("""COMPUTED_VALUE"""),"Hybrid Working Environment with more than 15 days a month at office")</f>
        <v>Hybrid Working Environment with more than 15 days a month at office</v>
      </c>
      <c r="L1769" s="1" t="str">
        <f>IFERROR(__xludf.DUMMYFUNCTION("""COMPUTED_VALUE"""),"Employer who appreciates learning and enables that environment")</f>
        <v>Employer who appreciates learning and enables that environment</v>
      </c>
      <c r="M176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69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769" s="1" t="str">
        <f>IFERROR(__xludf.DUMMYFUNCTION("""COMPUTED_VALUE"""),"Manager who explains what is expected, sets a goal and helps achieve it")</f>
        <v>Manager who explains what is expected, sets a goal and helps achieve it</v>
      </c>
      <c r="P1769" s="1" t="str">
        <f>IFERROR(__xludf.DUMMYFUNCTION("""COMPUTED_VALUE"""),"Work alone, Work with 2 to 3 people in my team")</f>
        <v>Work alone, Work with 2 to 3 people in my team</v>
      </c>
      <c r="Q1769" s="1" t="str">
        <f>IFERROR(__xludf.DUMMYFUNCTION("""COMPUTED_VALUE"""),"Yes, I Understand this is gonna happen everywhere")</f>
        <v>Yes, I Understand this is gonna happen everywhere</v>
      </c>
      <c r="R1769" s="1" t="str">
        <f>IFERROR(__xludf.DUMMYFUNCTION("""COMPUTED_VALUE"""),"This will be hard to do, but if it is the right company I would try")</f>
        <v>This will be hard to do, but if it is the right company I would try</v>
      </c>
      <c r="S1769" s="1"/>
    </row>
    <row r="1770">
      <c r="A1770" s="2">
        <f>IFERROR(__xludf.DUMMYFUNCTION("""COMPUTED_VALUE"""),45048.8946371412)</f>
        <v>45048.89464</v>
      </c>
      <c r="B1770" s="1" t="str">
        <f>IFERROR(__xludf.DUMMYFUNCTION("""COMPUTED_VALUE"""),"India")</f>
        <v>India</v>
      </c>
      <c r="C1770" s="1">
        <f>IFERROR(__xludf.DUMMYFUNCTION("""COMPUTED_VALUE"""),795142.0)</f>
        <v>795142</v>
      </c>
      <c r="D1770" s="1" t="str">
        <f>IFERROR(__xludf.DUMMYFUNCTION("""COMPUTED_VALUE"""),"Male")</f>
        <v>Male</v>
      </c>
      <c r="E1770" s="1" t="str">
        <f>IFERROR(__xludf.DUMMYFUNCTION("""COMPUTED_VALUE"""),"My Parents")</f>
        <v>My Parents</v>
      </c>
      <c r="F1770" s="1" t="str">
        <f>IFERROR(__xludf.DUMMYFUNCTION("""COMPUTED_VALUE"""),"Yes, I will earn and do that")</f>
        <v>Yes, I will earn and do that</v>
      </c>
      <c r="G1770" s="1" t="str">
        <f>IFERROR(__xludf.DUMMYFUNCTION("""COMPUTED_VALUE"""),"This will be hard to do, but if it is the right company I would try")</f>
        <v>This will be hard to do, but if it is the right company I would try</v>
      </c>
      <c r="H1770" s="1" t="str">
        <f>IFERROR(__xludf.DUMMYFUNCTION("""COMPUTED_VALUE"""),"No")</f>
        <v>No</v>
      </c>
      <c r="I1770" s="1" t="str">
        <f>IFERROR(__xludf.DUMMYFUNCTION("""COMPUTED_VALUE"""),"Will work for them")</f>
        <v>Will work for them</v>
      </c>
      <c r="J1770" s="1">
        <f>IFERROR(__xludf.DUMMYFUNCTION("""COMPUTED_VALUE"""),3.0)</f>
        <v>3</v>
      </c>
      <c r="K1770" s="1" t="str">
        <f>IFERROR(__xludf.DUMMYFUNCTION("""COMPUTED_VALUE"""),"Hybrid Working Environment with more than 15 days a month at office")</f>
        <v>Hybrid Working Environment with more than 15 days a month at office</v>
      </c>
      <c r="L1770" s="1" t="str">
        <f>IFERROR(__xludf.DUMMYFUNCTION("""COMPUTED_VALUE"""),"Employer who appreciates learning and enables that environment")</f>
        <v>Employer who appreciates learning and enables that environment</v>
      </c>
      <c r="M177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70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1770" s="1" t="str">
        <f>IFERROR(__xludf.DUMMYFUNCTION("""COMPUTED_VALUE"""),"Manager who explains what is expected, sets a goal and helps achieve it")</f>
        <v>Manager who explains what is expected, sets a goal and helps achieve it</v>
      </c>
      <c r="P177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770" s="1" t="str">
        <f>IFERROR(__xludf.DUMMYFUNCTION("""COMPUTED_VALUE"""),"No")</f>
        <v>No</v>
      </c>
      <c r="R1770" s="1" t="str">
        <f>IFERROR(__xludf.DUMMYFUNCTION("""COMPUTED_VALUE"""),"This will be hard to do, but if it is the right company I would try")</f>
        <v>This will be hard to do, but if it is the right company I would try</v>
      </c>
      <c r="S1770" s="1"/>
    </row>
    <row r="1771">
      <c r="A1771" s="2">
        <f>IFERROR(__xludf.DUMMYFUNCTION("""COMPUTED_VALUE"""),45048.898641875)</f>
        <v>45048.89864</v>
      </c>
      <c r="B1771" s="1" t="str">
        <f>IFERROR(__xludf.DUMMYFUNCTION("""COMPUTED_VALUE"""),"India")</f>
        <v>India</v>
      </c>
      <c r="C1771" s="1" t="str">
        <f>IFERROR(__xludf.DUMMYFUNCTION("""COMPUTED_VALUE"""),"+91")</f>
        <v>+91</v>
      </c>
      <c r="D1771" s="1" t="str">
        <f>IFERROR(__xludf.DUMMYFUNCTION("""COMPUTED_VALUE"""),"Male")</f>
        <v>Male</v>
      </c>
      <c r="E1771" s="1" t="str">
        <f>IFERROR(__xludf.DUMMYFUNCTION("""COMPUTED_VALUE"""),"My Parents")</f>
        <v>My Parents</v>
      </c>
      <c r="F1771" s="1" t="str">
        <f>IFERROR(__xludf.DUMMYFUNCTION("""COMPUTED_VALUE"""),"Yes, I will earn and do that")</f>
        <v>Yes, I will earn and do that</v>
      </c>
      <c r="G1771" s="1" t="str">
        <f>IFERROR(__xludf.DUMMYFUNCTION("""COMPUTED_VALUE"""),"Will work for 3 years or more")</f>
        <v>Will work for 3 years or more</v>
      </c>
      <c r="H1771" s="1" t="str">
        <f>IFERROR(__xludf.DUMMYFUNCTION("""COMPUTED_VALUE"""),"No")</f>
        <v>No</v>
      </c>
      <c r="I1771" s="1" t="str">
        <f>IFERROR(__xludf.DUMMYFUNCTION("""COMPUTED_VALUE"""),"Will NOT work for them")</f>
        <v>Will NOT work for them</v>
      </c>
      <c r="J1771" s="1">
        <f>IFERROR(__xludf.DUMMYFUNCTION("""COMPUTED_VALUE"""),8.0)</f>
        <v>8</v>
      </c>
      <c r="K1771" s="1" t="str">
        <f>IFERROR(__xludf.DUMMYFUNCTION("""COMPUTED_VALUE"""),"Fully Remote with Options to travel as and when needed")</f>
        <v>Fully Remote with Options to travel as and when needed</v>
      </c>
      <c r="L17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71" s="1" t="str">
        <f>IFERROR(__xludf.DUMMYFUNCTION("""COMPUTED_VALUE"""),"Design and Creative strategy in any company, Business Operations in any organization, Manage and drive End-to-End Projects or Products, An Artificial Intelligence Specialist / Talking to Robots")</f>
        <v>Design and Creative strategy in any company, Business Operations in any organization, Manage and drive End-to-End Projects or Products, An Artificial Intelligence Specialist / Talking to Robots</v>
      </c>
      <c r="O1771" s="1" t="str">
        <f>IFERROR(__xludf.DUMMYFUNCTION("""COMPUTED_VALUE"""),"Manager who explains what is expected, sets a goal and helps achieve it")</f>
        <v>Manager who explains what is expected, sets a goal and helps achieve it</v>
      </c>
      <c r="P1771" s="1" t="str">
        <f>IFERROR(__xludf.DUMMYFUNCTION("""COMPUTED_VALUE"""),"Work with 5 to 6 people in my team")</f>
        <v>Work with 5 to 6 people in my team</v>
      </c>
      <c r="Q1771" s="1" t="str">
        <f>IFERROR(__xludf.DUMMYFUNCTION("""COMPUTED_VALUE"""),"Yes, I Understand this is gonna happen everywhere")</f>
        <v>Yes, I Understand this is gonna happen everywhere</v>
      </c>
      <c r="R1771" s="1" t="str">
        <f>IFERROR(__xludf.DUMMYFUNCTION("""COMPUTED_VALUE"""),"This will be hard to do, but if it is the right company I would try")</f>
        <v>This will be hard to do, but if it is the right company I would try</v>
      </c>
      <c r="S1771" s="1"/>
    </row>
    <row r="1772">
      <c r="A1772" s="2">
        <f>IFERROR(__xludf.DUMMYFUNCTION("""COMPUTED_VALUE"""),45048.910660208334)</f>
        <v>45048.91066</v>
      </c>
      <c r="B1772" s="1" t="str">
        <f>IFERROR(__xludf.DUMMYFUNCTION("""COMPUTED_VALUE"""),"India")</f>
        <v>India</v>
      </c>
      <c r="C1772" s="1">
        <f>IFERROR(__xludf.DUMMYFUNCTION("""COMPUTED_VALUE"""),571434.0)</f>
        <v>571434</v>
      </c>
      <c r="D1772" s="1" t="str">
        <f>IFERROR(__xludf.DUMMYFUNCTION("""COMPUTED_VALUE"""),"Male")</f>
        <v>Male</v>
      </c>
      <c r="E1772" s="1" t="str">
        <f>IFERROR(__xludf.DUMMYFUNCTION("""COMPUTED_VALUE"""),"My Parents")</f>
        <v>My Parents</v>
      </c>
      <c r="F1772" s="1" t="str">
        <f>IFERROR(__xludf.DUMMYFUNCTION("""COMPUTED_VALUE"""),"No, But if someone could bare the cost I will")</f>
        <v>No, But if someone could bare the cost I will</v>
      </c>
      <c r="G1772" s="1" t="str">
        <f>IFERROR(__xludf.DUMMYFUNCTION("""COMPUTED_VALUE"""),"This will be hard to do, but if it is the right company I would try")</f>
        <v>This will be hard to do, but if it is the right company I would try</v>
      </c>
      <c r="H1772" s="1" t="str">
        <f>IFERROR(__xludf.DUMMYFUNCTION("""COMPUTED_VALUE"""),"Yes")</f>
        <v>Yes</v>
      </c>
      <c r="I1772" s="1" t="str">
        <f>IFERROR(__xludf.DUMMYFUNCTION("""COMPUTED_VALUE"""),"Will NOT work for them")</f>
        <v>Will NOT work for them</v>
      </c>
      <c r="J1772" s="1">
        <f>IFERROR(__xludf.DUMMYFUNCTION("""COMPUTED_VALUE"""),3.0)</f>
        <v>3</v>
      </c>
      <c r="K1772" s="1" t="str">
        <f>IFERROR(__xludf.DUMMYFUNCTION("""COMPUTED_VALUE"""),"Fully Remote with No option to visit offices")</f>
        <v>Fully Remote with No option to visit offices</v>
      </c>
      <c r="L17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72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772" s="1" t="str">
        <f>IFERROR(__xludf.DUMMYFUNCTION("""COMPUTED_VALUE"""),"Manager who explains what is expected, sets a goal and helps achieve it")</f>
        <v>Manager who explains what is expected, sets a goal and helps achieve it</v>
      </c>
      <c r="P1772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1772" s="1" t="str">
        <f>IFERROR(__xludf.DUMMYFUNCTION("""COMPUTED_VALUE"""),"Yes, I Understand this is gonna happen everywhere")</f>
        <v>Yes, I Understand this is gonna happen everywhere</v>
      </c>
      <c r="R1772" s="1" t="str">
        <f>IFERROR(__xludf.DUMMYFUNCTION("""COMPUTED_VALUE"""),"This will be hard to do, but if it is the right company I would try")</f>
        <v>This will be hard to do, but if it is the right company I would try</v>
      </c>
      <c r="S1772" s="1"/>
    </row>
    <row r="1773">
      <c r="A1773" s="2">
        <f>IFERROR(__xludf.DUMMYFUNCTION("""COMPUTED_VALUE"""),45048.94309035879)</f>
        <v>45048.94309</v>
      </c>
      <c r="B1773" s="1" t="str">
        <f>IFERROR(__xludf.DUMMYFUNCTION("""COMPUTED_VALUE"""),"India")</f>
        <v>India</v>
      </c>
      <c r="C1773" s="1">
        <f>IFERROR(__xludf.DUMMYFUNCTION("""COMPUTED_VALUE"""),560078.0)</f>
        <v>560078</v>
      </c>
      <c r="D1773" s="1" t="str">
        <f>IFERROR(__xludf.DUMMYFUNCTION("""COMPUTED_VALUE"""),"Female")</f>
        <v>Female</v>
      </c>
      <c r="E1773" s="1" t="str">
        <f>IFERROR(__xludf.DUMMYFUNCTION("""COMPUTED_VALUE"""),"People who have changed the world for better")</f>
        <v>People who have changed the world for better</v>
      </c>
      <c r="F1773" s="1" t="str">
        <f>IFERROR(__xludf.DUMMYFUNCTION("""COMPUTED_VALUE"""),"No I would not be pursuing Higher Education outside of India")</f>
        <v>No I would not be pursuing Higher Education outside of India</v>
      </c>
      <c r="G1773" s="1" t="str">
        <f>IFERROR(__xludf.DUMMYFUNCTION("""COMPUTED_VALUE"""),"Will work for 3 years or more")</f>
        <v>Will work for 3 years or more</v>
      </c>
      <c r="H1773" s="1" t="str">
        <f>IFERROR(__xludf.DUMMYFUNCTION("""COMPUTED_VALUE"""),"No")</f>
        <v>No</v>
      </c>
      <c r="I1773" s="1" t="str">
        <f>IFERROR(__xludf.DUMMYFUNCTION("""COMPUTED_VALUE"""),"Will work for them")</f>
        <v>Will work for them</v>
      </c>
      <c r="J1773" s="1">
        <f>IFERROR(__xludf.DUMMYFUNCTION("""COMPUTED_VALUE"""),4.0)</f>
        <v>4</v>
      </c>
      <c r="K1773" s="1" t="str">
        <f>IFERROR(__xludf.DUMMYFUNCTION("""COMPUTED_VALUE"""),"Hybrid Working Environment with more than 15 days a month at office")</f>
        <v>Hybrid Working Environment with more than 15 days a month at office</v>
      </c>
      <c r="L17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73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773" s="1" t="str">
        <f>IFERROR(__xludf.DUMMYFUNCTION("""COMPUTED_VALUE"""),"Manager who clearly describes what she/he needs")</f>
        <v>Manager who clearly describes what she/he needs</v>
      </c>
      <c r="P1773" s="1" t="str">
        <f>IFERROR(__xludf.DUMMYFUNCTION("""COMPUTED_VALUE"""),"Work with 7 to 10 or more people in my team")</f>
        <v>Work with 7 to 10 or more people in my team</v>
      </c>
      <c r="Q1773" s="1" t="str">
        <f>IFERROR(__xludf.DUMMYFUNCTION("""COMPUTED_VALUE"""),"Yes, I Understand this is gonna happen everywhere")</f>
        <v>Yes, I Understand this is gonna happen everywhere</v>
      </c>
      <c r="R1773" s="1" t="str">
        <f>IFERROR(__xludf.DUMMYFUNCTION("""COMPUTED_VALUE"""),"This will be hard to do, but if it is the right company I would try")</f>
        <v>This will be hard to do, but if it is the right company I would try</v>
      </c>
      <c r="S1773" s="1"/>
    </row>
    <row r="1774">
      <c r="A1774" s="2">
        <f>IFERROR(__xludf.DUMMYFUNCTION("""COMPUTED_VALUE"""),45048.94470721065)</f>
        <v>45048.94471</v>
      </c>
      <c r="B1774" s="1" t="str">
        <f>IFERROR(__xludf.DUMMYFUNCTION("""COMPUTED_VALUE"""),"India")</f>
        <v>India</v>
      </c>
      <c r="C1774" s="1">
        <f>IFERROR(__xludf.DUMMYFUNCTION("""COMPUTED_VALUE"""),560036.0)</f>
        <v>560036</v>
      </c>
      <c r="D1774" s="1" t="str">
        <f>IFERROR(__xludf.DUMMYFUNCTION("""COMPUTED_VALUE"""),"Female")</f>
        <v>Female</v>
      </c>
      <c r="E1774" s="1" t="str">
        <f>IFERROR(__xludf.DUMMYFUNCTION("""COMPUTED_VALUE"""),"People from my circle, but not family members")</f>
        <v>People from my circle, but not family members</v>
      </c>
      <c r="F1774" s="1" t="str">
        <f>IFERROR(__xludf.DUMMYFUNCTION("""COMPUTED_VALUE"""),"No I would not be pursuing Higher Education outside of India")</f>
        <v>No I would not be pursuing Higher Education outside of India</v>
      </c>
      <c r="G1774" s="1" t="str">
        <f>IFERROR(__xludf.DUMMYFUNCTION("""COMPUTED_VALUE"""),"Will work for 3 years or more")</f>
        <v>Will work for 3 years or more</v>
      </c>
      <c r="H1774" s="1" t="str">
        <f>IFERROR(__xludf.DUMMYFUNCTION("""COMPUTED_VALUE"""),"No")</f>
        <v>No</v>
      </c>
      <c r="I1774" s="1" t="str">
        <f>IFERROR(__xludf.DUMMYFUNCTION("""COMPUTED_VALUE"""),"Will NOT work for them")</f>
        <v>Will NOT work for them</v>
      </c>
      <c r="J1774" s="1">
        <f>IFERROR(__xludf.DUMMYFUNCTION("""COMPUTED_VALUE"""),4.0)</f>
        <v>4</v>
      </c>
      <c r="K1774" s="1" t="str">
        <f>IFERROR(__xludf.DUMMYFUNCTION("""COMPUTED_VALUE"""),"Fully Remote with Options to travel as and when needed")</f>
        <v>Fully Remote with Options to travel as and when needed</v>
      </c>
      <c r="L1774" s="1" t="str">
        <f>IFERROR(__xludf.DUMMYFUNCTION("""COMPUTED_VALUE"""),"Employer who rewards learning and enables that environment")</f>
        <v>Employer who rewards learning and enables that environment</v>
      </c>
      <c r="M177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74" s="1" t="str">
        <f>IFERROR(__xludf.DUMMYFUNCTION("""COMPUTED_VALUE"""),"Teaching in any of the institutes/colleges/online or offline, Business Operations in any organization, Manage and drive End-to-End Projects or Products, Work in a BPO setup for some well known client")</f>
        <v>Teaching in any of the institutes/colleges/online or offline, Business Operations in any organization, Manage and drive End-to-End Projects or Products, Work in a BPO setup for some well known client</v>
      </c>
      <c r="O1774" s="1" t="str">
        <f>IFERROR(__xludf.DUMMYFUNCTION("""COMPUTED_VALUE"""),"Manager who explains what is expected, sets a goal and helps achieve it")</f>
        <v>Manager who explains what is expected, sets a goal and helps achieve it</v>
      </c>
      <c r="P1774" s="1" t="str">
        <f>IFERROR(__xludf.DUMMYFUNCTION("""COMPUTED_VALUE"""),"Work alone, Work with more than 10 people in my team")</f>
        <v>Work alone, Work with more than 10 people in my team</v>
      </c>
      <c r="Q1774" s="1" t="str">
        <f>IFERROR(__xludf.DUMMYFUNCTION("""COMPUTED_VALUE"""),"Yes, I Understand this is gonna happen everywhere")</f>
        <v>Yes, I Understand this is gonna happen everywhere</v>
      </c>
      <c r="R1774" s="1" t="str">
        <f>IFERROR(__xludf.DUMMYFUNCTION("""COMPUTED_VALUE"""),"This will be hard to do, but if it is the right company I would try")</f>
        <v>This will be hard to do, but if it is the right company I would try</v>
      </c>
      <c r="S1774" s="1"/>
    </row>
    <row r="1775">
      <c r="A1775" s="2">
        <f>IFERROR(__xludf.DUMMYFUNCTION("""COMPUTED_VALUE"""),45048.95980978009)</f>
        <v>45048.95981</v>
      </c>
      <c r="B1775" s="1" t="str">
        <f>IFERROR(__xludf.DUMMYFUNCTION("""COMPUTED_VALUE"""),"India")</f>
        <v>India</v>
      </c>
      <c r="C1775" s="1">
        <f>IFERROR(__xludf.DUMMYFUNCTION("""COMPUTED_VALUE"""),793006.0)</f>
        <v>793006</v>
      </c>
      <c r="D1775" s="1" t="str">
        <f>IFERROR(__xludf.DUMMYFUNCTION("""COMPUTED_VALUE"""),"Female")</f>
        <v>Female</v>
      </c>
      <c r="E1775" s="1" t="str">
        <f>IFERROR(__xludf.DUMMYFUNCTION("""COMPUTED_VALUE"""),"My Parents")</f>
        <v>My Parents</v>
      </c>
      <c r="F1775" s="1" t="str">
        <f>IFERROR(__xludf.DUMMYFUNCTION("""COMPUTED_VALUE"""),"No, But if someone could bare the cost I will")</f>
        <v>No, But if someone could bare the cost I will</v>
      </c>
      <c r="G1775" s="1" t="str">
        <f>IFERROR(__xludf.DUMMYFUNCTION("""COMPUTED_VALUE"""),"This will be hard to do, but if it is the right company I would try")</f>
        <v>This will be hard to do, but if it is the right company I would try</v>
      </c>
      <c r="H1775" s="1" t="str">
        <f>IFERROR(__xludf.DUMMYFUNCTION("""COMPUTED_VALUE"""),"No")</f>
        <v>No</v>
      </c>
      <c r="I1775" s="1" t="str">
        <f>IFERROR(__xludf.DUMMYFUNCTION("""COMPUTED_VALUE"""),"Will NOT work for them")</f>
        <v>Will NOT work for them</v>
      </c>
      <c r="J1775" s="1">
        <f>IFERROR(__xludf.DUMMYFUNCTION("""COMPUTED_VALUE"""),8.0)</f>
        <v>8</v>
      </c>
      <c r="K1775" s="1" t="str">
        <f>IFERROR(__xludf.DUMMYFUNCTION("""COMPUTED_VALUE"""),"Fully Remote with Options to travel as and when needed")</f>
        <v>Fully Remote with Options to travel as and when needed</v>
      </c>
      <c r="L17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75" s="1" t="str">
        <f>IFERROR(__xludf.DUMMYFUNCTION("""COMPUTED_VALUE"""),"Business Operations in any organization, Work in a BPO setup for some well known client, Entrepreneur or Start Up, Manufacturing / Oil and Gas/ Construction / Hard Physical Work related")</f>
        <v>Business Operations in any organization, Work in a BPO setup for some well known client, Entrepreneur or Start Up, Manufacturing / Oil and Gas/ Construction / Hard Physical Work related</v>
      </c>
      <c r="O1775" s="1" t="str">
        <f>IFERROR(__xludf.DUMMYFUNCTION("""COMPUTED_VALUE"""),"Manager who clearly describes what she/he needs")</f>
        <v>Manager who clearly describes what she/he needs</v>
      </c>
      <c r="P1775" s="1" t="str">
        <f>IFERROR(__xludf.DUMMYFUNCTION("""COMPUTED_VALUE"""),"Work alone, Work with 2 to 3 people in my team")</f>
        <v>Work alone, Work with 2 to 3 people in my team</v>
      </c>
      <c r="Q1775" s="1" t="str">
        <f>IFERROR(__xludf.DUMMYFUNCTION("""COMPUTED_VALUE"""),"Yes, I Understand this is gonna happen everywhere")</f>
        <v>Yes, I Understand this is gonna happen everywhere</v>
      </c>
      <c r="R1775" s="1" t="str">
        <f>IFERROR(__xludf.DUMMYFUNCTION("""COMPUTED_VALUE"""),"This will be hard to do, but if it is the right company I would try")</f>
        <v>This will be hard to do, but if it is the right company I would try</v>
      </c>
      <c r="S1775" s="1"/>
    </row>
    <row r="1776">
      <c r="A1776" s="2">
        <f>IFERROR(__xludf.DUMMYFUNCTION("""COMPUTED_VALUE"""),45048.97120584491)</f>
        <v>45048.97121</v>
      </c>
      <c r="B1776" s="1" t="str">
        <f>IFERROR(__xludf.DUMMYFUNCTION("""COMPUTED_VALUE"""),"India")</f>
        <v>India</v>
      </c>
      <c r="C1776" s="1">
        <f>IFERROR(__xludf.DUMMYFUNCTION("""COMPUTED_VALUE"""),560008.0)</f>
        <v>560008</v>
      </c>
      <c r="D1776" s="1" t="str">
        <f>IFERROR(__xludf.DUMMYFUNCTION("""COMPUTED_VALUE"""),"Male")</f>
        <v>Male</v>
      </c>
      <c r="E1776" s="1" t="str">
        <f>IFERROR(__xludf.DUMMYFUNCTION("""COMPUTED_VALUE"""),"My Parents")</f>
        <v>My Parents</v>
      </c>
      <c r="F1776" s="1" t="str">
        <f>IFERROR(__xludf.DUMMYFUNCTION("""COMPUTED_VALUE"""),"No I would not be pursuing Higher Education outside of India")</f>
        <v>No I would not be pursuing Higher Education outside of India</v>
      </c>
      <c r="G1776" s="1" t="str">
        <f>IFERROR(__xludf.DUMMYFUNCTION("""COMPUTED_VALUE"""),"This will be hard to do, but if it is the right company I would try")</f>
        <v>This will be hard to do, but if it is the right company I would try</v>
      </c>
      <c r="H1776" s="1" t="str">
        <f>IFERROR(__xludf.DUMMYFUNCTION("""COMPUTED_VALUE"""),"No")</f>
        <v>No</v>
      </c>
      <c r="I1776" s="1" t="str">
        <f>IFERROR(__xludf.DUMMYFUNCTION("""COMPUTED_VALUE"""),"Will NOT work for them")</f>
        <v>Will NOT work for them</v>
      </c>
      <c r="J1776" s="1">
        <f>IFERROR(__xludf.DUMMYFUNCTION("""COMPUTED_VALUE"""),5.0)</f>
        <v>5</v>
      </c>
      <c r="K1776" s="1" t="str">
        <f>IFERROR(__xludf.DUMMYFUNCTION("""COMPUTED_VALUE"""),"Hybrid Working Environment with more than 15 days a month at office")</f>
        <v>Hybrid Working Environment with more than 15 days a month at office</v>
      </c>
      <c r="L1776" s="1" t="str">
        <f>IFERROR(__xludf.DUMMYFUNCTION("""COMPUTED_VALUE"""),"Employer who appreciates learning and enables that environment")</f>
        <v>Employer who appreciates learning and enables that environment</v>
      </c>
      <c r="M177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76" s="1" t="str">
        <f>IFERROR(__xludf.DUMMYFUNCTION("""COMPUTED_VALUE"""),"Manage and drive End-to-End Projects or Products, Design and Develop amazing software, Work as a freelancer and do my thing my way, Entrepreneur or Start Up")</f>
        <v>Manage and drive End-to-End Projects or Products, Design and Develop amazing software, Work as a freelancer and do my thing my way, Entrepreneur or Start Up</v>
      </c>
      <c r="O1776" s="1" t="str">
        <f>IFERROR(__xludf.DUMMYFUNCTION("""COMPUTED_VALUE"""),"Manager who explains what is expected, sets a goal and helps achieve it")</f>
        <v>Manager who explains what is expected, sets a goal and helps achieve it</v>
      </c>
      <c r="P1776" s="1" t="str">
        <f>IFERROR(__xludf.DUMMYFUNCTION("""COMPUTED_VALUE"""),"Work with more than 10 people in my team")</f>
        <v>Work with more than 10 people in my team</v>
      </c>
      <c r="Q1776" s="1" t="str">
        <f>IFERROR(__xludf.DUMMYFUNCTION("""COMPUTED_VALUE"""),"Yes, I Understand this is gonna happen everywhere")</f>
        <v>Yes, I Understand this is gonna happen everywhere</v>
      </c>
      <c r="R1776" s="1" t="str">
        <f>IFERROR(__xludf.DUMMYFUNCTION("""COMPUTED_VALUE"""),"No way")</f>
        <v>No way</v>
      </c>
      <c r="S1776" s="1"/>
    </row>
    <row r="1777">
      <c r="A1777" s="2">
        <f>IFERROR(__xludf.DUMMYFUNCTION("""COMPUTED_VALUE"""),45048.97286988426)</f>
        <v>45048.97287</v>
      </c>
      <c r="B1777" s="1" t="str">
        <f>IFERROR(__xludf.DUMMYFUNCTION("""COMPUTED_VALUE"""),"India")</f>
        <v>India</v>
      </c>
      <c r="C1777" s="1">
        <f>IFERROR(__xludf.DUMMYFUNCTION("""COMPUTED_VALUE"""),560036.0)</f>
        <v>560036</v>
      </c>
      <c r="D1777" s="1" t="str">
        <f>IFERROR(__xludf.DUMMYFUNCTION("""COMPUTED_VALUE"""),"Male")</f>
        <v>Male</v>
      </c>
      <c r="E1777" s="1" t="str">
        <f>IFERROR(__xludf.DUMMYFUNCTION("""COMPUTED_VALUE"""),"People from my circle, but not family members")</f>
        <v>People from my circle, but not family members</v>
      </c>
      <c r="F1777" s="1" t="str">
        <f>IFERROR(__xludf.DUMMYFUNCTION("""COMPUTED_VALUE"""),"No, But if someone could bare the cost I will")</f>
        <v>No, But if someone could bare the cost I will</v>
      </c>
      <c r="G1777" s="1" t="str">
        <f>IFERROR(__xludf.DUMMYFUNCTION("""COMPUTED_VALUE"""),"Will work for 3 years or more")</f>
        <v>Will work for 3 years or more</v>
      </c>
      <c r="H1777" s="1" t="str">
        <f>IFERROR(__xludf.DUMMYFUNCTION("""COMPUTED_VALUE"""),"No")</f>
        <v>No</v>
      </c>
      <c r="I1777" s="1" t="str">
        <f>IFERROR(__xludf.DUMMYFUNCTION("""COMPUTED_VALUE"""),"Will NOT work for them")</f>
        <v>Will NOT work for them</v>
      </c>
      <c r="J1777" s="1">
        <f>IFERROR(__xludf.DUMMYFUNCTION("""COMPUTED_VALUE"""),7.0)</f>
        <v>7</v>
      </c>
      <c r="K1777" s="1" t="str">
        <f>IFERROR(__xludf.DUMMYFUNCTION("""COMPUTED_VALUE"""),"Hybrid Working Environment with more than 15 days a month at office")</f>
        <v>Hybrid Working Environment with more than 15 days a month at office</v>
      </c>
      <c r="L1777" s="1" t="str">
        <f>IFERROR(__xludf.DUMMYFUNCTION("""COMPUTED_VALUE"""),"Employer who appreciates learning and enables that environment")</f>
        <v>Employer who appreciates learning and enables that environment</v>
      </c>
      <c r="M177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777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777" s="1" t="str">
        <f>IFERROR(__xludf.DUMMYFUNCTION("""COMPUTED_VALUE"""),"Manager who explains what is expected, sets a goal and helps achieve it")</f>
        <v>Manager who explains what is expected, sets a goal and helps achieve it</v>
      </c>
      <c r="P1777" s="1" t="str">
        <f>IFERROR(__xludf.DUMMYFUNCTION("""COMPUTED_VALUE"""),"Work with 2 to 3 people in my team")</f>
        <v>Work with 2 to 3 people in my team</v>
      </c>
      <c r="Q1777" s="1" t="str">
        <f>IFERROR(__xludf.DUMMYFUNCTION("""COMPUTED_VALUE"""),"Yes, I Understand this is gonna happen everywhere")</f>
        <v>Yes, I Understand this is gonna happen everywhere</v>
      </c>
      <c r="R1777" s="1" t="str">
        <f>IFERROR(__xludf.DUMMYFUNCTION("""COMPUTED_VALUE"""),"This will be hard to do, but if it is the right company I would try")</f>
        <v>This will be hard to do, but if it is the right company I would try</v>
      </c>
      <c r="S1777" s="1"/>
    </row>
    <row r="1778">
      <c r="A1778" s="2">
        <f>IFERROR(__xludf.DUMMYFUNCTION("""COMPUTED_VALUE"""),45048.97357390047)</f>
        <v>45048.97357</v>
      </c>
      <c r="B1778" s="1" t="str">
        <f>IFERROR(__xludf.DUMMYFUNCTION("""COMPUTED_VALUE"""),"India")</f>
        <v>India</v>
      </c>
      <c r="C1778" s="1">
        <f>IFERROR(__xludf.DUMMYFUNCTION("""COMPUTED_VALUE"""),560100.0)</f>
        <v>560100</v>
      </c>
      <c r="D1778" s="1" t="str">
        <f>IFERROR(__xludf.DUMMYFUNCTION("""COMPUTED_VALUE"""),"Female")</f>
        <v>Female</v>
      </c>
      <c r="E1778" s="1" t="str">
        <f>IFERROR(__xludf.DUMMYFUNCTION("""COMPUTED_VALUE"""),"People from my circle, but not family members")</f>
        <v>People from my circle, but not family members</v>
      </c>
      <c r="F1778" s="1" t="str">
        <f>IFERROR(__xludf.DUMMYFUNCTION("""COMPUTED_VALUE"""),"No I would not be pursuing Higher Education outside of India")</f>
        <v>No I would not be pursuing Higher Education outside of India</v>
      </c>
      <c r="G1778" s="1" t="str">
        <f>IFERROR(__xludf.DUMMYFUNCTION("""COMPUTED_VALUE"""),"This will be hard to do, but if it is the right company I would try")</f>
        <v>This will be hard to do, but if it is the right company I would try</v>
      </c>
      <c r="H1778" s="1" t="str">
        <f>IFERROR(__xludf.DUMMYFUNCTION("""COMPUTED_VALUE"""),"No")</f>
        <v>No</v>
      </c>
      <c r="I1778" s="1" t="str">
        <f>IFERROR(__xludf.DUMMYFUNCTION("""COMPUTED_VALUE"""),"Will work for them")</f>
        <v>Will work for them</v>
      </c>
      <c r="J1778" s="1">
        <f>IFERROR(__xludf.DUMMYFUNCTION("""COMPUTED_VALUE"""),7.0)</f>
        <v>7</v>
      </c>
      <c r="K1778" s="1" t="str">
        <f>IFERROR(__xludf.DUMMYFUNCTION("""COMPUTED_VALUE"""),"Fully Remote with Options to travel as and when needed")</f>
        <v>Fully Remote with Options to travel as and when needed</v>
      </c>
      <c r="L17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78" s="1" t="str">
        <f>IFERROR(__xludf.DUMMYFUNCTION("""COMPUTED_VALUE"""),"Manage and drive End-to-End Projects or Products, Build and develop a Team, Look deeply into Data and generate insights, Work in a BPO setup for some well known client")</f>
        <v>Manage and drive End-to-End Projects or Products, Build and develop a Team, Look deeply into Data and generate insights, Work in a BPO setup for some well known client</v>
      </c>
      <c r="O1778" s="1" t="str">
        <f>IFERROR(__xludf.DUMMYFUNCTION("""COMPUTED_VALUE"""),"Manager who explains what is expected, sets a goal and helps achieve it")</f>
        <v>Manager who explains what is expected, sets a goal and helps achieve it</v>
      </c>
      <c r="P1778" s="1" t="str">
        <f>IFERROR(__xludf.DUMMYFUNCTION("""COMPUTED_VALUE"""),"Work with 5 to 6 people in my team")</f>
        <v>Work with 5 to 6 people in my team</v>
      </c>
      <c r="Q1778" s="1" t="str">
        <f>IFERROR(__xludf.DUMMYFUNCTION("""COMPUTED_VALUE"""),"No")</f>
        <v>No</v>
      </c>
      <c r="R1778" s="1" t="str">
        <f>IFERROR(__xludf.DUMMYFUNCTION("""COMPUTED_VALUE"""),"This will be hard to do, but if it is the right company I would try")</f>
        <v>This will be hard to do, but if it is the right company I would try</v>
      </c>
      <c r="S1778" s="1"/>
    </row>
    <row r="1779">
      <c r="A1779" s="2">
        <f>IFERROR(__xludf.DUMMYFUNCTION("""COMPUTED_VALUE"""),45048.98092800926)</f>
        <v>45048.98093</v>
      </c>
      <c r="B1779" s="1" t="str">
        <f>IFERROR(__xludf.DUMMYFUNCTION("""COMPUTED_VALUE"""),"India")</f>
        <v>India</v>
      </c>
      <c r="C1779" s="1">
        <f>IFERROR(__xludf.DUMMYFUNCTION("""COMPUTED_VALUE"""),793007.0)</f>
        <v>793007</v>
      </c>
      <c r="D1779" s="1" t="str">
        <f>IFERROR(__xludf.DUMMYFUNCTION("""COMPUTED_VALUE"""),"Male")</f>
        <v>Male</v>
      </c>
      <c r="E1779" s="1" t="str">
        <f>IFERROR(__xludf.DUMMYFUNCTION("""COMPUTED_VALUE"""),"My Parents")</f>
        <v>My Parents</v>
      </c>
      <c r="F1779" s="1" t="str">
        <f>IFERROR(__xludf.DUMMYFUNCTION("""COMPUTED_VALUE"""),"No I would not be pursuing Higher Education outside of India")</f>
        <v>No I would not be pursuing Higher Education outside of India</v>
      </c>
      <c r="G1779" s="1" t="str">
        <f>IFERROR(__xludf.DUMMYFUNCTION("""COMPUTED_VALUE"""),"Will work for 3 years or more")</f>
        <v>Will work for 3 years or more</v>
      </c>
      <c r="H1779" s="1" t="str">
        <f>IFERROR(__xludf.DUMMYFUNCTION("""COMPUTED_VALUE"""),"Yes")</f>
        <v>Yes</v>
      </c>
      <c r="I1779" s="1" t="str">
        <f>IFERROR(__xludf.DUMMYFUNCTION("""COMPUTED_VALUE"""),"Will work for them")</f>
        <v>Will work for them</v>
      </c>
      <c r="J1779" s="1">
        <f>IFERROR(__xludf.DUMMYFUNCTION("""COMPUTED_VALUE"""),5.0)</f>
        <v>5</v>
      </c>
      <c r="K1779" s="1" t="str">
        <f>IFERROR(__xludf.DUMMYFUNCTION("""COMPUTED_VALUE"""),"Fully Remote with Options to travel as and when needed")</f>
        <v>Fully Remote with Options to travel as and when needed</v>
      </c>
      <c r="L17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79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1779" s="1" t="str">
        <f>IFERROR(__xludf.DUMMYFUNCTION("""COMPUTED_VALUE"""),"Manager who sets goal and helps me achieve it")</f>
        <v>Manager who sets goal and helps me achieve it</v>
      </c>
      <c r="P1779" s="1" t="str">
        <f>IFERROR(__xludf.DUMMYFUNCTION("""COMPUTED_VALUE"""),"Work alone")</f>
        <v>Work alone</v>
      </c>
      <c r="Q1779" s="1" t="str">
        <f>IFERROR(__xludf.DUMMYFUNCTION("""COMPUTED_VALUE"""),"I have NO other choice")</f>
        <v>I have NO other choice</v>
      </c>
      <c r="R1779" s="1" t="str">
        <f>IFERROR(__xludf.DUMMYFUNCTION("""COMPUTED_VALUE"""),"This will be hard to do, but if it is the right company I would try")</f>
        <v>This will be hard to do, but if it is the right company I would try</v>
      </c>
      <c r="S1779" s="1"/>
    </row>
    <row r="1780">
      <c r="A1780" s="2">
        <f>IFERROR(__xludf.DUMMYFUNCTION("""COMPUTED_VALUE"""),45048.98191425926)</f>
        <v>45048.98191</v>
      </c>
      <c r="B1780" s="1" t="str">
        <f>IFERROR(__xludf.DUMMYFUNCTION("""COMPUTED_VALUE"""),"India")</f>
        <v>India</v>
      </c>
      <c r="C1780" s="1">
        <f>IFERROR(__xludf.DUMMYFUNCTION("""COMPUTED_VALUE"""),500080.0)</f>
        <v>500080</v>
      </c>
      <c r="D1780" s="1" t="str">
        <f>IFERROR(__xludf.DUMMYFUNCTION("""COMPUTED_VALUE"""),"Female")</f>
        <v>Female</v>
      </c>
      <c r="E1780" s="1" t="str">
        <f>IFERROR(__xludf.DUMMYFUNCTION("""COMPUTED_VALUE"""),"My Parents")</f>
        <v>My Parents</v>
      </c>
      <c r="F1780" s="1" t="str">
        <f>IFERROR(__xludf.DUMMYFUNCTION("""COMPUTED_VALUE"""),"No, But if someone could bare the cost I will")</f>
        <v>No, But if someone could bare the cost I will</v>
      </c>
      <c r="G1780" s="1" t="str">
        <f>IFERROR(__xludf.DUMMYFUNCTION("""COMPUTED_VALUE"""),"Will work for 3 years or more")</f>
        <v>Will work for 3 years or more</v>
      </c>
      <c r="H1780" s="1" t="str">
        <f>IFERROR(__xludf.DUMMYFUNCTION("""COMPUTED_VALUE"""),"No")</f>
        <v>No</v>
      </c>
      <c r="I1780" s="1" t="str">
        <f>IFERROR(__xludf.DUMMYFUNCTION("""COMPUTED_VALUE"""),"Will NOT work for them")</f>
        <v>Will NOT work for them</v>
      </c>
      <c r="J1780" s="1">
        <f>IFERROR(__xludf.DUMMYFUNCTION("""COMPUTED_VALUE"""),6.0)</f>
        <v>6</v>
      </c>
      <c r="K1780" s="1" t="str">
        <f>IFERROR(__xludf.DUMMYFUNCTION("""COMPUTED_VALUE"""),"Fully Remote with No option to visit offices")</f>
        <v>Fully Remote with No option to visit offices</v>
      </c>
      <c r="L178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78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80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780" s="1" t="str">
        <f>IFERROR(__xludf.DUMMYFUNCTION("""COMPUTED_VALUE"""),"Manager who explains what is expected, sets a goal and helps achieve it")</f>
        <v>Manager who explains what is expected, sets a goal and helps achieve it</v>
      </c>
      <c r="P1780" s="1" t="str">
        <f>IFERROR(__xludf.DUMMYFUNCTION("""COMPUTED_VALUE"""),"Work with 7 to 10 or more people in my team")</f>
        <v>Work with 7 to 10 or more people in my team</v>
      </c>
      <c r="Q1780" s="1" t="str">
        <f>IFERROR(__xludf.DUMMYFUNCTION("""COMPUTED_VALUE"""),"Yes, I Understand this is gonna happen everywhere")</f>
        <v>Yes, I Understand this is gonna happen everywhere</v>
      </c>
      <c r="R1780" s="1" t="str">
        <f>IFERROR(__xludf.DUMMYFUNCTION("""COMPUTED_VALUE"""),"This will be hard to do, but if it is the right company I would try")</f>
        <v>This will be hard to do, but if it is the right company I would try</v>
      </c>
      <c r="S1780" s="1"/>
    </row>
    <row r="1781">
      <c r="A1781" s="2">
        <f>IFERROR(__xludf.DUMMYFUNCTION("""COMPUTED_VALUE"""),45048.98977649305)</f>
        <v>45048.98978</v>
      </c>
      <c r="B1781" s="1" t="str">
        <f>IFERROR(__xludf.DUMMYFUNCTION("""COMPUTED_VALUE"""),"India")</f>
        <v>India</v>
      </c>
      <c r="C1781" s="1">
        <f>IFERROR(__xludf.DUMMYFUNCTION("""COMPUTED_VALUE"""),560036.0)</f>
        <v>560036</v>
      </c>
      <c r="D1781" s="1" t="str">
        <f>IFERROR(__xludf.DUMMYFUNCTION("""COMPUTED_VALUE"""),"Female")</f>
        <v>Female</v>
      </c>
      <c r="E1781" s="1" t="str">
        <f>IFERROR(__xludf.DUMMYFUNCTION("""COMPUTED_VALUE"""),"Social Media like LinkedIn")</f>
        <v>Social Media like LinkedIn</v>
      </c>
      <c r="F1781" s="1" t="str">
        <f>IFERROR(__xludf.DUMMYFUNCTION("""COMPUTED_VALUE"""),"No, But if someone could bare the cost I will")</f>
        <v>No, But if someone could bare the cost I will</v>
      </c>
      <c r="G1781" s="1" t="str">
        <f>IFERROR(__xludf.DUMMYFUNCTION("""COMPUTED_VALUE"""),"Will work for 3 years or more")</f>
        <v>Will work for 3 years or more</v>
      </c>
      <c r="H1781" s="1" t="str">
        <f>IFERROR(__xludf.DUMMYFUNCTION("""COMPUTED_VALUE"""),"No")</f>
        <v>No</v>
      </c>
      <c r="I1781" s="1" t="str">
        <f>IFERROR(__xludf.DUMMYFUNCTION("""COMPUTED_VALUE"""),"Will NOT work for them")</f>
        <v>Will NOT work for them</v>
      </c>
      <c r="J1781" s="1">
        <f>IFERROR(__xludf.DUMMYFUNCTION("""COMPUTED_VALUE"""),10.0)</f>
        <v>10</v>
      </c>
      <c r="K1781" s="1" t="str">
        <f>IFERROR(__xludf.DUMMYFUNCTION("""COMPUTED_VALUE"""),"Fully Remote with Options to travel as and when needed")</f>
        <v>Fully Remote with Options to travel as and when needed</v>
      </c>
      <c r="L1781" s="1" t="str">
        <f>IFERROR(__xludf.DUMMYFUNCTION("""COMPUTED_VALUE"""),"Employer who appreciates learning and enables that environment")</f>
        <v>Employer who appreciates learning and enables that environment</v>
      </c>
      <c r="M178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81" s="1" t="str">
        <f>IFERROR(__xludf.DUMMYFUNCTION("""COMPUTED_VALUE"""),"Teaching in any of the institutes/colleges/online or offline, Build and develop a Team, Work in a BPO setup for some well known client, Become a content Creator in some platform")</f>
        <v>Teaching in any of the institutes/colleges/online or offline, Build and develop a Team, Work in a BPO setup for some well known client, Become a content Creator in some platform</v>
      </c>
      <c r="O1781" s="1" t="str">
        <f>IFERROR(__xludf.DUMMYFUNCTION("""COMPUTED_VALUE"""),"Manager who explains what is expected, sets a goal and helps achieve it")</f>
        <v>Manager who explains what is expected, sets a goal and helps achieve it</v>
      </c>
      <c r="P1781" s="1" t="str">
        <f>IFERROR(__xludf.DUMMYFUNCTION("""COMPUTED_VALUE"""),"Work with 5 to 6 people in my team")</f>
        <v>Work with 5 to 6 people in my team</v>
      </c>
      <c r="Q1781" s="1" t="str">
        <f>IFERROR(__xludf.DUMMYFUNCTION("""COMPUTED_VALUE"""),"No")</f>
        <v>No</v>
      </c>
      <c r="R1781" s="1" t="str">
        <f>IFERROR(__xludf.DUMMYFUNCTION("""COMPUTED_VALUE"""),"This will be hard to do, but if it is the right company I would try")</f>
        <v>This will be hard to do, but if it is the right company I would try</v>
      </c>
      <c r="S1781" s="1"/>
    </row>
    <row r="1782">
      <c r="A1782" s="2">
        <f>IFERROR(__xludf.DUMMYFUNCTION("""COMPUTED_VALUE"""),45049.01618071759)</f>
        <v>45049.01618</v>
      </c>
      <c r="B1782" s="1" t="str">
        <f>IFERROR(__xludf.DUMMYFUNCTION("""COMPUTED_VALUE"""),"United Arab Emirates")</f>
        <v>United Arab Emirates</v>
      </c>
      <c r="C1782" s="1">
        <f>IFERROR(__xludf.DUMMYFUNCTION("""COMPUTED_VALUE"""),574327.0)</f>
        <v>574327</v>
      </c>
      <c r="D1782" s="1" t="str">
        <f>IFERROR(__xludf.DUMMYFUNCTION("""COMPUTED_VALUE"""),"Male")</f>
        <v>Male</v>
      </c>
      <c r="E1782" s="1" t="str">
        <f>IFERROR(__xludf.DUMMYFUNCTION("""COMPUTED_VALUE"""),"My Parents")</f>
        <v>My Parents</v>
      </c>
      <c r="F1782" s="1" t="str">
        <f>IFERROR(__xludf.DUMMYFUNCTION("""COMPUTED_VALUE"""),"No I would not be pursuing Higher Education outside of India")</f>
        <v>No I would not be pursuing Higher Education outside of India</v>
      </c>
      <c r="G1782" s="1" t="str">
        <f>IFERROR(__xludf.DUMMYFUNCTION("""COMPUTED_VALUE"""),"No way")</f>
        <v>No way</v>
      </c>
      <c r="H1782" s="1" t="str">
        <f>IFERROR(__xludf.DUMMYFUNCTION("""COMPUTED_VALUE"""),"No")</f>
        <v>No</v>
      </c>
      <c r="I1782" s="1" t="str">
        <f>IFERROR(__xludf.DUMMYFUNCTION("""COMPUTED_VALUE"""),"Will work for them")</f>
        <v>Will work for them</v>
      </c>
      <c r="J1782" s="1">
        <f>IFERROR(__xludf.DUMMYFUNCTION("""COMPUTED_VALUE"""),4.0)</f>
        <v>4</v>
      </c>
      <c r="K1782" s="1" t="str">
        <f>IFERROR(__xludf.DUMMYFUNCTION("""COMPUTED_VALUE"""),"Fully Remote with No option to visit offices")</f>
        <v>Fully Remote with No option to visit offices</v>
      </c>
      <c r="L1782" s="1" t="str">
        <f>IFERROR(__xludf.DUMMYFUNCTION("""COMPUTED_VALUE"""),"Employer who appreciates learning and enables that environment")</f>
        <v>Employer who appreciates learning and enables that environment</v>
      </c>
      <c r="M178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82" s="1" t="str">
        <f>IFERROR(__xludf.DUMMYFUNCTION("""COMPUTED_VALUE"""),"Business Operations in any organization, Become a content Creator in some platform, Entrepreneur or Start Up, An Artificial Intelligence Specialist / Talking to Robots")</f>
        <v>Business Operations in any organization, Become a content Creator in some platform, Entrepreneur or Start Up, An Artificial Intelligence Specialist / Talking to Robots</v>
      </c>
      <c r="O1782" s="1" t="str">
        <f>IFERROR(__xludf.DUMMYFUNCTION("""COMPUTED_VALUE"""),"Manager who sets goal and helps me achieve it")</f>
        <v>Manager who sets goal and helps me achieve it</v>
      </c>
      <c r="P1782" s="1" t="str">
        <f>IFERROR(__xludf.DUMMYFUNCTION("""COMPUTED_VALUE"""),"Work with more than 10 people in my team")</f>
        <v>Work with more than 10 people in my team</v>
      </c>
      <c r="Q1782" s="1" t="str">
        <f>IFERROR(__xludf.DUMMYFUNCTION("""COMPUTED_VALUE"""),"Yes")</f>
        <v>Yes</v>
      </c>
      <c r="R1782" s="1" t="str">
        <f>IFERROR(__xludf.DUMMYFUNCTION("""COMPUTED_VALUE"""),"No way")</f>
        <v>No way</v>
      </c>
      <c r="S1782" s="1"/>
    </row>
    <row r="1783">
      <c r="A1783" s="2">
        <f>IFERROR(__xludf.DUMMYFUNCTION("""COMPUTED_VALUE"""),45049.05793072916)</f>
        <v>45049.05793</v>
      </c>
      <c r="B1783" s="1" t="str">
        <f>IFERROR(__xludf.DUMMYFUNCTION("""COMPUTED_VALUE"""),"India")</f>
        <v>India</v>
      </c>
      <c r="C1783" s="1">
        <f>IFERROR(__xludf.DUMMYFUNCTION("""COMPUTED_VALUE"""),247667.0)</f>
        <v>247667</v>
      </c>
      <c r="D1783" s="1" t="str">
        <f>IFERROR(__xludf.DUMMYFUNCTION("""COMPUTED_VALUE"""),"Female")</f>
        <v>Female</v>
      </c>
      <c r="E1783" s="1" t="str">
        <f>IFERROR(__xludf.DUMMYFUNCTION("""COMPUTED_VALUE"""),"People who have changed the world for better")</f>
        <v>People who have changed the world for better</v>
      </c>
      <c r="F1783" s="1" t="str">
        <f>IFERROR(__xludf.DUMMYFUNCTION("""COMPUTED_VALUE"""),"No, But if someone could bare the cost I will")</f>
        <v>No, But if someone could bare the cost I will</v>
      </c>
      <c r="G1783" s="1" t="str">
        <f>IFERROR(__xludf.DUMMYFUNCTION("""COMPUTED_VALUE"""),"Will work for 3 years or more")</f>
        <v>Will work for 3 years or more</v>
      </c>
      <c r="H1783" s="1" t="str">
        <f>IFERROR(__xludf.DUMMYFUNCTION("""COMPUTED_VALUE"""),"No")</f>
        <v>No</v>
      </c>
      <c r="I1783" s="1" t="str">
        <f>IFERROR(__xludf.DUMMYFUNCTION("""COMPUTED_VALUE"""),"Will NOT work for them")</f>
        <v>Will NOT work for them</v>
      </c>
      <c r="J1783" s="1">
        <f>IFERROR(__xludf.DUMMYFUNCTION("""COMPUTED_VALUE"""),5.0)</f>
        <v>5</v>
      </c>
      <c r="K1783" s="1" t="str">
        <f>IFERROR(__xludf.DUMMYFUNCTION("""COMPUTED_VALUE"""),"Hybrid Working Environment with more than 15 days a month at office")</f>
        <v>Hybrid Working Environment with more than 15 days a month at office</v>
      </c>
      <c r="L17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8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783" s="1" t="str">
        <f>IFERROR(__xludf.DUMMYFUNCTION("""COMPUTED_VALUE"""),"Manager who sets goal and helps me achieve it")</f>
        <v>Manager who sets goal and helps me achieve it</v>
      </c>
      <c r="P1783" s="1" t="str">
        <f>IFERROR(__xludf.DUMMYFUNCTION("""COMPUTED_VALUE"""),"Work with 5 to 6 people in my team")</f>
        <v>Work with 5 to 6 people in my team</v>
      </c>
      <c r="Q1783" s="1" t="str">
        <f>IFERROR(__xludf.DUMMYFUNCTION("""COMPUTED_VALUE"""),"Yes, I Understand this is gonna happen everywhere")</f>
        <v>Yes, I Understand this is gonna happen everywhere</v>
      </c>
      <c r="R1783" s="1" t="str">
        <f>IFERROR(__xludf.DUMMYFUNCTION("""COMPUTED_VALUE"""),"Will work for 7 years or more")</f>
        <v>Will work for 7 years or more</v>
      </c>
      <c r="S1783" s="1"/>
    </row>
    <row r="1784">
      <c r="A1784" s="2">
        <f>IFERROR(__xludf.DUMMYFUNCTION("""COMPUTED_VALUE"""),45049.0906228588)</f>
        <v>45049.09062</v>
      </c>
      <c r="B1784" s="1" t="str">
        <f>IFERROR(__xludf.DUMMYFUNCTION("""COMPUTED_VALUE"""),"India")</f>
        <v>India</v>
      </c>
      <c r="C1784" s="1">
        <f>IFERROR(__xludf.DUMMYFUNCTION("""COMPUTED_VALUE"""),560070.0)</f>
        <v>560070</v>
      </c>
      <c r="D1784" s="1" t="str">
        <f>IFERROR(__xludf.DUMMYFUNCTION("""COMPUTED_VALUE"""),"Female")</f>
        <v>Female</v>
      </c>
      <c r="E1784" s="1" t="str">
        <f>IFERROR(__xludf.DUMMYFUNCTION("""COMPUTED_VALUE"""),"People from my circle, but not family members")</f>
        <v>People from my circle, but not family members</v>
      </c>
      <c r="F1784" s="1" t="str">
        <f>IFERROR(__xludf.DUMMYFUNCTION("""COMPUTED_VALUE"""),"No, But if someone could bare the cost I will")</f>
        <v>No, But if someone could bare the cost I will</v>
      </c>
      <c r="G1784" s="1" t="str">
        <f>IFERROR(__xludf.DUMMYFUNCTION("""COMPUTED_VALUE"""),"This will be hard to do, but if it is the right company I would try")</f>
        <v>This will be hard to do, but if it is the right company I would try</v>
      </c>
      <c r="H1784" s="1" t="str">
        <f>IFERROR(__xludf.DUMMYFUNCTION("""COMPUTED_VALUE"""),"No")</f>
        <v>No</v>
      </c>
      <c r="I1784" s="1" t="str">
        <f>IFERROR(__xludf.DUMMYFUNCTION("""COMPUTED_VALUE"""),"Will NOT work for them")</f>
        <v>Will NOT work for them</v>
      </c>
      <c r="J1784" s="1">
        <f>IFERROR(__xludf.DUMMYFUNCTION("""COMPUTED_VALUE"""),7.0)</f>
        <v>7</v>
      </c>
      <c r="K1784" s="1" t="str">
        <f>IFERROR(__xludf.DUMMYFUNCTION("""COMPUTED_VALUE"""),"Fully Remote with Options to travel as and when needed")</f>
        <v>Fully Remote with Options to travel as and when needed</v>
      </c>
      <c r="L17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4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84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784" s="1" t="str">
        <f>IFERROR(__xludf.DUMMYFUNCTION("""COMPUTED_VALUE"""),"Manager who explains what is expected, sets a goal and helps achieve it")</f>
        <v>Manager who explains what is expected, sets a goal and helps achieve it</v>
      </c>
      <c r="P1784" s="1" t="str">
        <f>IFERROR(__xludf.DUMMYFUNCTION("""COMPUTED_VALUE"""),"Work with 5 to 6 people in my team")</f>
        <v>Work with 5 to 6 people in my team</v>
      </c>
      <c r="Q1784" s="1" t="str">
        <f>IFERROR(__xludf.DUMMYFUNCTION("""COMPUTED_VALUE"""),"Yes, I Understand this is gonna happen everywhere")</f>
        <v>Yes, I Understand this is gonna happen everywhere</v>
      </c>
      <c r="R1784" s="1" t="str">
        <f>IFERROR(__xludf.DUMMYFUNCTION("""COMPUTED_VALUE"""),"No way")</f>
        <v>No way</v>
      </c>
      <c r="S1784" s="1"/>
    </row>
    <row r="1785">
      <c r="A1785" s="2">
        <f>IFERROR(__xludf.DUMMYFUNCTION("""COMPUTED_VALUE"""),45049.234640069444)</f>
        <v>45049.23464</v>
      </c>
      <c r="B1785" s="1" t="str">
        <f>IFERROR(__xludf.DUMMYFUNCTION("""COMPUTED_VALUE"""),"India")</f>
        <v>India</v>
      </c>
      <c r="C1785" s="1">
        <f>IFERROR(__xludf.DUMMYFUNCTION("""COMPUTED_VALUE"""),500088.0)</f>
        <v>500088</v>
      </c>
      <c r="D1785" s="1" t="str">
        <f>IFERROR(__xludf.DUMMYFUNCTION("""COMPUTED_VALUE"""),"Male")</f>
        <v>Male</v>
      </c>
      <c r="E1785" s="1" t="str">
        <f>IFERROR(__xludf.DUMMYFUNCTION("""COMPUTED_VALUE"""),"My Parents")</f>
        <v>My Parents</v>
      </c>
      <c r="F1785" s="1" t="str">
        <f>IFERROR(__xludf.DUMMYFUNCTION("""COMPUTED_VALUE"""),"No I would not be pursuing Higher Education outside of India")</f>
        <v>No I would not be pursuing Higher Education outside of India</v>
      </c>
      <c r="G1785" s="1" t="str">
        <f>IFERROR(__xludf.DUMMYFUNCTION("""COMPUTED_VALUE"""),"Will work for 3 years or more")</f>
        <v>Will work for 3 years or more</v>
      </c>
      <c r="H1785" s="1" t="str">
        <f>IFERROR(__xludf.DUMMYFUNCTION("""COMPUTED_VALUE"""),"No")</f>
        <v>No</v>
      </c>
      <c r="I1785" s="1" t="str">
        <f>IFERROR(__xludf.DUMMYFUNCTION("""COMPUTED_VALUE"""),"Will NOT work for them")</f>
        <v>Will NOT work for them</v>
      </c>
      <c r="J1785" s="1">
        <f>IFERROR(__xludf.DUMMYFUNCTION("""COMPUTED_VALUE"""),3.0)</f>
        <v>3</v>
      </c>
      <c r="K1785" s="1" t="str">
        <f>IFERROR(__xludf.DUMMYFUNCTION("""COMPUTED_VALUE"""),"Fully Remote with Options to travel as and when needed")</f>
        <v>Fully Remote with Options to travel as and when needed</v>
      </c>
      <c r="L1785" s="1" t="str">
        <f>IFERROR(__xludf.DUMMYFUNCTION("""COMPUTED_VALUE"""),"Employer who appreciates learning and enables that environment")</f>
        <v>Employer who appreciates learning and enables that environment</v>
      </c>
      <c r="M178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85" s="1" t="str">
        <f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1785" s="1" t="str">
        <f>IFERROR(__xludf.DUMMYFUNCTION("""COMPUTED_VALUE"""),"Manager who explains what is expected, sets a goal and helps achieve it")</f>
        <v>Manager who explains what is expected, sets a goal and helps achieve it</v>
      </c>
      <c r="P1785" s="1" t="str">
        <f>IFERROR(__xludf.DUMMYFUNCTION("""COMPUTED_VALUE"""),"Work with 5 to 6 people in my team")</f>
        <v>Work with 5 to 6 people in my team</v>
      </c>
      <c r="Q1785" s="1" t="str">
        <f>IFERROR(__xludf.DUMMYFUNCTION("""COMPUTED_VALUE"""),"No")</f>
        <v>No</v>
      </c>
      <c r="R1785" s="1" t="str">
        <f>IFERROR(__xludf.DUMMYFUNCTION("""COMPUTED_VALUE"""),"No way")</f>
        <v>No way</v>
      </c>
      <c r="S1785" s="1"/>
    </row>
    <row r="1786">
      <c r="A1786" s="2">
        <f>IFERROR(__xludf.DUMMYFUNCTION("""COMPUTED_VALUE"""),45049.26431449074)</f>
        <v>45049.26431</v>
      </c>
      <c r="B1786" s="1" t="str">
        <f>IFERROR(__xludf.DUMMYFUNCTION("""COMPUTED_VALUE"""),"India")</f>
        <v>India</v>
      </c>
      <c r="C1786" s="1">
        <f>IFERROR(__xludf.DUMMYFUNCTION("""COMPUTED_VALUE"""),560036.0)</f>
        <v>560036</v>
      </c>
      <c r="D1786" s="1" t="str">
        <f>IFERROR(__xludf.DUMMYFUNCTION("""COMPUTED_VALUE"""),"Male")</f>
        <v>Male</v>
      </c>
      <c r="E1786" s="1" t="str">
        <f>IFERROR(__xludf.DUMMYFUNCTION("""COMPUTED_VALUE"""),"Influencers who had successful careers")</f>
        <v>Influencers who had successful careers</v>
      </c>
      <c r="F1786" s="1" t="str">
        <f>IFERROR(__xludf.DUMMYFUNCTION("""COMPUTED_VALUE"""),"No I would not be pursuing Higher Education outside of India")</f>
        <v>No I would not be pursuing Higher Education outside of India</v>
      </c>
      <c r="G1786" s="1" t="str">
        <f>IFERROR(__xludf.DUMMYFUNCTION("""COMPUTED_VALUE"""),"This will be hard to do, but if it is the right company I would try")</f>
        <v>This will be hard to do, but if it is the right company I would try</v>
      </c>
      <c r="H1786" s="1" t="str">
        <f>IFERROR(__xludf.DUMMYFUNCTION("""COMPUTED_VALUE"""),"No")</f>
        <v>No</v>
      </c>
      <c r="I1786" s="1" t="str">
        <f>IFERROR(__xludf.DUMMYFUNCTION("""COMPUTED_VALUE"""),"Will NOT work for them")</f>
        <v>Will NOT work for them</v>
      </c>
      <c r="J1786" s="1">
        <f>IFERROR(__xludf.DUMMYFUNCTION("""COMPUTED_VALUE"""),5.0)</f>
        <v>5</v>
      </c>
      <c r="K1786" s="1" t="str">
        <f>IFERROR(__xludf.DUMMYFUNCTION("""COMPUTED_VALUE"""),"Hybrid Working Environment with less than 3 days a month at office")</f>
        <v>Hybrid Working Environment with less than 3 days a month at office</v>
      </c>
      <c r="L17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8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786" s="1" t="str">
        <f>IFERROR(__xludf.DUMMYFUNCTION("""COMPUTED_VALUE"""),"Manager who explains what is expected, sets a goal and helps achieve it")</f>
        <v>Manager who explains what is expected, sets a goal and helps achieve it</v>
      </c>
      <c r="P1786" s="1" t="str">
        <f>IFERROR(__xludf.DUMMYFUNCTION("""COMPUTED_VALUE"""),"Work with more than 10 people in my team")</f>
        <v>Work with more than 10 people in my team</v>
      </c>
      <c r="Q1786" s="1" t="str">
        <f>IFERROR(__xludf.DUMMYFUNCTION("""COMPUTED_VALUE"""),"No")</f>
        <v>No</v>
      </c>
      <c r="R1786" s="1" t="str">
        <f>IFERROR(__xludf.DUMMYFUNCTION("""COMPUTED_VALUE"""),"This will be hard to do, but if it is the right company I would try")</f>
        <v>This will be hard to do, but if it is the right company I would try</v>
      </c>
      <c r="S1786" s="1"/>
    </row>
    <row r="1787">
      <c r="A1787" s="2">
        <f>IFERROR(__xludf.DUMMYFUNCTION("""COMPUTED_VALUE"""),45049.2765578588)</f>
        <v>45049.27656</v>
      </c>
      <c r="B1787" s="1" t="str">
        <f>IFERROR(__xludf.DUMMYFUNCTION("""COMPUTED_VALUE"""),"India")</f>
        <v>India</v>
      </c>
      <c r="C1787" s="1">
        <f>IFERROR(__xludf.DUMMYFUNCTION("""COMPUTED_VALUE"""),793006.0)</f>
        <v>793006</v>
      </c>
      <c r="D1787" s="1" t="str">
        <f>IFERROR(__xludf.DUMMYFUNCTION("""COMPUTED_VALUE"""),"Female")</f>
        <v>Female</v>
      </c>
      <c r="E1787" s="1" t="str">
        <f>IFERROR(__xludf.DUMMYFUNCTION("""COMPUTED_VALUE"""),"People who have changed the world for better")</f>
        <v>People who have changed the world for better</v>
      </c>
      <c r="F1787" s="1" t="str">
        <f>IFERROR(__xludf.DUMMYFUNCTION("""COMPUTED_VALUE"""),"No I would not be pursuing Higher Education outside of India")</f>
        <v>No I would not be pursuing Higher Education outside of India</v>
      </c>
      <c r="G1787" s="1" t="str">
        <f>IFERROR(__xludf.DUMMYFUNCTION("""COMPUTED_VALUE"""),"This will be hard to do, but if it is the right company I would try")</f>
        <v>This will be hard to do, but if it is the right company I would try</v>
      </c>
      <c r="H1787" s="1" t="str">
        <f>IFERROR(__xludf.DUMMYFUNCTION("""COMPUTED_VALUE"""),"No")</f>
        <v>No</v>
      </c>
      <c r="I1787" s="1" t="str">
        <f>IFERROR(__xludf.DUMMYFUNCTION("""COMPUTED_VALUE"""),"Will NOT work for them")</f>
        <v>Will NOT work for them</v>
      </c>
      <c r="J1787" s="1">
        <f>IFERROR(__xludf.DUMMYFUNCTION("""COMPUTED_VALUE"""),5.0)</f>
        <v>5</v>
      </c>
      <c r="K1787" s="1" t="str">
        <f>IFERROR(__xludf.DUMMYFUNCTION("""COMPUTED_VALUE"""),"Fully Remote with Options to travel as and when needed")</f>
        <v>Fully Remote with Options to travel as and when needed</v>
      </c>
      <c r="L1787" s="1" t="str">
        <f>IFERROR(__xludf.DUMMYFUNCTION("""COMPUTED_VALUE"""),"Employer who appreciates learning and enables that environment")</f>
        <v>Employer who appreciates learning and enables that environment</v>
      </c>
      <c r="M178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87" s="1" t="str">
        <f>IFERROR(__xludf.DUMMYFUNCTION("""COMPUTED_VALUE"""),"Teaching in any of the institutes/colleges/online or offline, Work as a freelancer and do my thing my way, Entrepreneur or Start Up, I Want to sell things/Sales")</f>
        <v>Teaching in any of the institutes/colleges/online or offline, Work as a freelancer and do my thing my way, Entrepreneur or Start Up, I Want to sell things/Sales</v>
      </c>
      <c r="O1787" s="1" t="str">
        <f>IFERROR(__xludf.DUMMYFUNCTION("""COMPUTED_VALUE"""),"Manager who clearly describes what she/he needs")</f>
        <v>Manager who clearly describes what she/he needs</v>
      </c>
      <c r="P1787" s="1" t="str">
        <f>IFERROR(__xludf.DUMMYFUNCTION("""COMPUTED_VALUE"""),"Work with 5 to 6 people in my team")</f>
        <v>Work with 5 to 6 people in my team</v>
      </c>
      <c r="Q1787" s="1" t="str">
        <f>IFERROR(__xludf.DUMMYFUNCTION("""COMPUTED_VALUE"""),"Yes, I Understand this is gonna happen everywhere")</f>
        <v>Yes, I Understand this is gonna happen everywhere</v>
      </c>
      <c r="R1787" s="1" t="str">
        <f>IFERROR(__xludf.DUMMYFUNCTION("""COMPUTED_VALUE"""),"This will be hard to do, but if it is the right company I would try")</f>
        <v>This will be hard to do, but if it is the right company I would try</v>
      </c>
      <c r="S1787" s="1"/>
    </row>
    <row r="1788">
      <c r="A1788" s="2">
        <f>IFERROR(__xludf.DUMMYFUNCTION("""COMPUTED_VALUE"""),45049.418155520834)</f>
        <v>45049.41816</v>
      </c>
      <c r="B1788" s="1" t="str">
        <f>IFERROR(__xludf.DUMMYFUNCTION("""COMPUTED_VALUE"""),"Germany")</f>
        <v>Germany</v>
      </c>
      <c r="C1788" s="1">
        <f>IFERROR(__xludf.DUMMYFUNCTION("""COMPUTED_VALUE"""),411033.0)</f>
        <v>411033</v>
      </c>
      <c r="D1788" s="1" t="str">
        <f>IFERROR(__xludf.DUMMYFUNCTION("""COMPUTED_VALUE"""),"Male")</f>
        <v>Male</v>
      </c>
      <c r="E1788" s="1" t="str">
        <f>IFERROR(__xludf.DUMMYFUNCTION("""COMPUTED_VALUE"""),"People who have changed the world for better")</f>
        <v>People who have changed the world for better</v>
      </c>
      <c r="F1788" s="1" t="str">
        <f>IFERROR(__xludf.DUMMYFUNCTION("""COMPUTED_VALUE"""),"No, But if someone could bare the cost I will")</f>
        <v>No, But if someone could bare the cost I will</v>
      </c>
      <c r="G1788" s="1" t="str">
        <f>IFERROR(__xludf.DUMMYFUNCTION("""COMPUTED_VALUE"""),"Will work for 3 years or more")</f>
        <v>Will work for 3 years or more</v>
      </c>
      <c r="H1788" s="1" t="str">
        <f>IFERROR(__xludf.DUMMYFUNCTION("""COMPUTED_VALUE"""),"No")</f>
        <v>No</v>
      </c>
      <c r="I1788" s="1" t="str">
        <f>IFERROR(__xludf.DUMMYFUNCTION("""COMPUTED_VALUE"""),"Will NOT work for them")</f>
        <v>Will NOT work for them</v>
      </c>
      <c r="J1788" s="1">
        <f>IFERROR(__xludf.DUMMYFUNCTION("""COMPUTED_VALUE"""),8.0)</f>
        <v>8</v>
      </c>
      <c r="K1788" s="1" t="str">
        <f>IFERROR(__xludf.DUMMYFUNCTION("""COMPUTED_VALUE"""),"Hybrid Working Environment with less than 3 days a month at office")</f>
        <v>Hybrid Working Environment with less than 3 days a month at office</v>
      </c>
      <c r="L17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88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788" s="1" t="str">
        <f>IFERROR(__xludf.DUMMYFUNCTION("""COMPUTED_VALUE"""),"Manager who explains what is expected, sets a goal and helps achieve it")</f>
        <v>Manager who explains what is expected, sets a goal and helps achieve it</v>
      </c>
      <c r="P1788" s="1" t="str">
        <f>IFERROR(__xludf.DUMMYFUNCTION("""COMPUTED_VALUE"""),"Work with 2 to 3 people in my team")</f>
        <v>Work with 2 to 3 people in my team</v>
      </c>
      <c r="Q1788" s="1" t="str">
        <f>IFERROR(__xludf.DUMMYFUNCTION("""COMPUTED_VALUE"""),"Yes, I Understand this is gonna happen everywhere")</f>
        <v>Yes, I Understand this is gonna happen everywhere</v>
      </c>
      <c r="R1788" s="1" t="str">
        <f>IFERROR(__xludf.DUMMYFUNCTION("""COMPUTED_VALUE"""),"This will be hard to do, but if it is the right company I would try")</f>
        <v>This will be hard to do, but if it is the right company I would try</v>
      </c>
      <c r="S1788" s="1"/>
    </row>
    <row r="1789">
      <c r="A1789" s="2">
        <f>IFERROR(__xludf.DUMMYFUNCTION("""COMPUTED_VALUE"""),45049.44331585648)</f>
        <v>45049.44332</v>
      </c>
      <c r="B1789" s="1" t="str">
        <f>IFERROR(__xludf.DUMMYFUNCTION("""COMPUTED_VALUE"""),"India")</f>
        <v>India</v>
      </c>
      <c r="C1789" s="1">
        <f>IFERROR(__xludf.DUMMYFUNCTION("""COMPUTED_VALUE"""),560056.0)</f>
        <v>560056</v>
      </c>
      <c r="D1789" s="1" t="str">
        <f>IFERROR(__xludf.DUMMYFUNCTION("""COMPUTED_VALUE"""),"Male")</f>
        <v>Male</v>
      </c>
      <c r="E1789" s="1" t="str">
        <f>IFERROR(__xludf.DUMMYFUNCTION("""COMPUTED_VALUE"""),"My Parents")</f>
        <v>My Parents</v>
      </c>
      <c r="F1789" s="1" t="str">
        <f>IFERROR(__xludf.DUMMYFUNCTION("""COMPUTED_VALUE"""),"No I would not be pursuing Higher Education outside of India")</f>
        <v>No I would not be pursuing Higher Education outside of India</v>
      </c>
      <c r="G1789" s="1" t="str">
        <f>IFERROR(__xludf.DUMMYFUNCTION("""COMPUTED_VALUE"""),"This will be hard to do, but if it is the right company I would try")</f>
        <v>This will be hard to do, but if it is the right company I would try</v>
      </c>
      <c r="H1789" s="1" t="str">
        <f>IFERROR(__xludf.DUMMYFUNCTION("""COMPUTED_VALUE"""),"Yes")</f>
        <v>Yes</v>
      </c>
      <c r="I1789" s="1" t="str">
        <f>IFERROR(__xludf.DUMMYFUNCTION("""COMPUTED_VALUE"""),"Will NOT work for them")</f>
        <v>Will NOT work for them</v>
      </c>
      <c r="J1789" s="1">
        <f>IFERROR(__xludf.DUMMYFUNCTION("""COMPUTED_VALUE"""),5.0)</f>
        <v>5</v>
      </c>
      <c r="K1789" s="1" t="str">
        <f>IFERROR(__xludf.DUMMYFUNCTION("""COMPUTED_VALUE"""),"Fully Remote with Options to travel as and when needed")</f>
        <v>Fully Remote with Options to travel as and when needed</v>
      </c>
      <c r="L1789" s="1" t="str">
        <f>IFERROR(__xludf.DUMMYFUNCTION("""COMPUTED_VALUE"""),"Employer who rewards learning and enables that environment")</f>
        <v>Employer who rewards learning and enables that environment</v>
      </c>
      <c r="M178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89" s="1" t="str">
        <f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1789" s="1" t="str">
        <f>IFERROR(__xludf.DUMMYFUNCTION("""COMPUTED_VALUE"""),"Manager who sets goal and helps me achieve it")</f>
        <v>Manager who sets goal and helps me achieve it</v>
      </c>
      <c r="P1789" s="1" t="str">
        <f>IFERROR(__xludf.DUMMYFUNCTION("""COMPUTED_VALUE"""),"Work with 5 to 6 people in my team")</f>
        <v>Work with 5 to 6 people in my team</v>
      </c>
      <c r="Q1789" s="1" t="str">
        <f>IFERROR(__xludf.DUMMYFUNCTION("""COMPUTED_VALUE"""),"Yes, I Understand this is gonna happen everywhere")</f>
        <v>Yes, I Understand this is gonna happen everywhere</v>
      </c>
      <c r="R1789" s="1" t="str">
        <f>IFERROR(__xludf.DUMMYFUNCTION("""COMPUTED_VALUE"""),"This will be hard to do, but if it is the right company I would try")</f>
        <v>This will be hard to do, but if it is the right company I would try</v>
      </c>
      <c r="S1789" s="1"/>
    </row>
    <row r="1790">
      <c r="A1790" s="2">
        <f>IFERROR(__xludf.DUMMYFUNCTION("""COMPUTED_VALUE"""),45049.52493454861)</f>
        <v>45049.52493</v>
      </c>
      <c r="B1790" s="1" t="str">
        <f>IFERROR(__xludf.DUMMYFUNCTION("""COMPUTED_VALUE"""),"India")</f>
        <v>India</v>
      </c>
      <c r="C1790" s="1">
        <f>IFERROR(__xludf.DUMMYFUNCTION("""COMPUTED_VALUE"""),793001.0)</f>
        <v>793001</v>
      </c>
      <c r="D1790" s="1" t="str">
        <f>IFERROR(__xludf.DUMMYFUNCTION("""COMPUTED_VALUE"""),"Female")</f>
        <v>Female</v>
      </c>
      <c r="E1790" s="1" t="str">
        <f>IFERROR(__xludf.DUMMYFUNCTION("""COMPUTED_VALUE"""),"My Parents")</f>
        <v>My Parents</v>
      </c>
      <c r="F1790" s="1" t="str">
        <f>IFERROR(__xludf.DUMMYFUNCTION("""COMPUTED_VALUE"""),"No I would not be pursuing Higher Education outside of India")</f>
        <v>No I would not be pursuing Higher Education outside of India</v>
      </c>
      <c r="G1790" s="1" t="str">
        <f>IFERROR(__xludf.DUMMYFUNCTION("""COMPUTED_VALUE"""),"This will be hard to do, but if it is the right company I would try")</f>
        <v>This will be hard to do, but if it is the right company I would try</v>
      </c>
      <c r="H1790" s="1" t="str">
        <f>IFERROR(__xludf.DUMMYFUNCTION("""COMPUTED_VALUE"""),"Yes")</f>
        <v>Yes</v>
      </c>
      <c r="I1790" s="1" t="str">
        <f>IFERROR(__xludf.DUMMYFUNCTION("""COMPUTED_VALUE"""),"Will NOT work for them")</f>
        <v>Will NOT work for them</v>
      </c>
      <c r="J1790" s="1">
        <f>IFERROR(__xludf.DUMMYFUNCTION("""COMPUTED_VALUE"""),7.0)</f>
        <v>7</v>
      </c>
      <c r="K1790" s="1" t="str">
        <f>IFERROR(__xludf.DUMMYFUNCTION("""COMPUTED_VALUE"""),"Fully Remote with Options to travel as and when needed")</f>
        <v>Fully Remote with Options to travel as and when needed</v>
      </c>
      <c r="L17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790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790" s="1" t="str">
        <f>IFERROR(__xludf.DUMMYFUNCTION("""COMPUTED_VALUE"""),"Manager who explains what is expected, sets a goal and helps achieve it")</f>
        <v>Manager who explains what is expected, sets a goal and helps achieve it</v>
      </c>
      <c r="P1790" s="1" t="str">
        <f>IFERROR(__xludf.DUMMYFUNCTION("""COMPUTED_VALUE"""),"Work with 5 to 6 people in my team")</f>
        <v>Work with 5 to 6 people in my team</v>
      </c>
      <c r="Q1790" s="1" t="str">
        <f>IFERROR(__xludf.DUMMYFUNCTION("""COMPUTED_VALUE"""),"Yes, I Understand this is gonna happen everywhere")</f>
        <v>Yes, I Understand this is gonna happen everywhere</v>
      </c>
      <c r="R1790" s="1" t="str">
        <f>IFERROR(__xludf.DUMMYFUNCTION("""COMPUTED_VALUE"""),"This will be hard to do, but if it is the right company I would try")</f>
        <v>This will be hard to do, but if it is the right company I would try</v>
      </c>
      <c r="S1790" s="1"/>
    </row>
    <row r="1791">
      <c r="A1791" s="2">
        <f>IFERROR(__xludf.DUMMYFUNCTION("""COMPUTED_VALUE"""),45049.598985578705)</f>
        <v>45049.59899</v>
      </c>
      <c r="B1791" s="1" t="str">
        <f>IFERROR(__xludf.DUMMYFUNCTION("""COMPUTED_VALUE"""),"India")</f>
        <v>India</v>
      </c>
      <c r="C1791" s="1">
        <f>IFERROR(__xludf.DUMMYFUNCTION("""COMPUTED_VALUE"""),793012.0)</f>
        <v>793012</v>
      </c>
      <c r="D1791" s="1" t="str">
        <f>IFERROR(__xludf.DUMMYFUNCTION("""COMPUTED_VALUE"""),"Male")</f>
        <v>Male</v>
      </c>
      <c r="E1791" s="1" t="str">
        <f>IFERROR(__xludf.DUMMYFUNCTION("""COMPUTED_VALUE"""),"People from my circle, but not family members")</f>
        <v>People from my circle, but not family members</v>
      </c>
      <c r="F1791" s="1" t="str">
        <f>IFERROR(__xludf.DUMMYFUNCTION("""COMPUTED_VALUE"""),"No, But if someone could bare the cost I will")</f>
        <v>No, But if someone could bare the cost I will</v>
      </c>
      <c r="G1791" s="1" t="str">
        <f>IFERROR(__xludf.DUMMYFUNCTION("""COMPUTED_VALUE"""),"This will be hard to do, but if it is the right company I would try")</f>
        <v>This will be hard to do, but if it is the right company I would try</v>
      </c>
      <c r="H1791" s="1" t="str">
        <f>IFERROR(__xludf.DUMMYFUNCTION("""COMPUTED_VALUE"""),"No")</f>
        <v>No</v>
      </c>
      <c r="I1791" s="1" t="str">
        <f>IFERROR(__xludf.DUMMYFUNCTION("""COMPUTED_VALUE"""),"Will NOT work for them")</f>
        <v>Will NOT work for them</v>
      </c>
      <c r="J1791" s="1">
        <f>IFERROR(__xludf.DUMMYFUNCTION("""COMPUTED_VALUE"""),4.0)</f>
        <v>4</v>
      </c>
      <c r="K1791" s="1" t="str">
        <f>IFERROR(__xludf.DUMMYFUNCTION("""COMPUTED_VALUE"""),"Fully Remote with Options to travel as and when needed")</f>
        <v>Fully Remote with Options to travel as and when needed</v>
      </c>
      <c r="L17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9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791" s="1" t="str">
        <f>IFERROR(__xludf.DUMMYFUNCTION("""COMPUTED_VALUE"""),"Manager who explains what is expected, sets a goal and helps achieve it")</f>
        <v>Manager who explains what is expected, sets a goal and helps achieve it</v>
      </c>
      <c r="P1791" s="1" t="str">
        <f>IFERROR(__xludf.DUMMYFUNCTION("""COMPUTED_VALUE"""),"Work with 5 to 6 people in my team")</f>
        <v>Work with 5 to 6 people in my team</v>
      </c>
      <c r="Q1791" s="1" t="str">
        <f>IFERROR(__xludf.DUMMYFUNCTION("""COMPUTED_VALUE"""),"No")</f>
        <v>No</v>
      </c>
      <c r="R1791" s="1" t="str">
        <f>IFERROR(__xludf.DUMMYFUNCTION("""COMPUTED_VALUE"""),"This will be hard to do, but if it is the right company I would try")</f>
        <v>This will be hard to do, but if it is the right company I would try</v>
      </c>
      <c r="S1791" s="1"/>
    </row>
    <row r="1792">
      <c r="A1792" s="2">
        <f>IFERROR(__xludf.DUMMYFUNCTION("""COMPUTED_VALUE"""),45049.79889449074)</f>
        <v>45049.79889</v>
      </c>
      <c r="B1792" s="1" t="str">
        <f>IFERROR(__xludf.DUMMYFUNCTION("""COMPUTED_VALUE"""),"India")</f>
        <v>India</v>
      </c>
      <c r="C1792" s="1">
        <f>IFERROR(__xludf.DUMMYFUNCTION("""COMPUTED_VALUE"""),570017.0)</f>
        <v>570017</v>
      </c>
      <c r="D1792" s="1" t="str">
        <f>IFERROR(__xludf.DUMMYFUNCTION("""COMPUTED_VALUE"""),"Female")</f>
        <v>Female</v>
      </c>
      <c r="E1792" s="1" t="str">
        <f>IFERROR(__xludf.DUMMYFUNCTION("""COMPUTED_VALUE"""),"Influencers who had successful careers")</f>
        <v>Influencers who had successful careers</v>
      </c>
      <c r="F1792" s="1" t="str">
        <f>IFERROR(__xludf.DUMMYFUNCTION("""COMPUTED_VALUE"""),"No, But if someone could bare the cost I will")</f>
        <v>No, But if someone could bare the cost I will</v>
      </c>
      <c r="G1792" s="1" t="str">
        <f>IFERROR(__xludf.DUMMYFUNCTION("""COMPUTED_VALUE"""),"This will be hard to do, but if it is the right company I would try")</f>
        <v>This will be hard to do, but if it is the right company I would try</v>
      </c>
      <c r="H1792" s="1" t="str">
        <f>IFERROR(__xludf.DUMMYFUNCTION("""COMPUTED_VALUE"""),"No")</f>
        <v>No</v>
      </c>
      <c r="I1792" s="1" t="str">
        <f>IFERROR(__xludf.DUMMYFUNCTION("""COMPUTED_VALUE"""),"Will NOT work for them")</f>
        <v>Will NOT work for them</v>
      </c>
      <c r="J1792" s="1">
        <f>IFERROR(__xludf.DUMMYFUNCTION("""COMPUTED_VALUE"""),6.0)</f>
        <v>6</v>
      </c>
      <c r="K1792" s="1" t="str">
        <f>IFERROR(__xludf.DUMMYFUNCTION("""COMPUTED_VALUE"""),"Fully Remote with Options to travel as and when needed")</f>
        <v>Fully Remote with Options to travel as and when needed</v>
      </c>
      <c r="L1792" s="1" t="str">
        <f>IFERROR(__xludf.DUMMYFUNCTION("""COMPUTED_VALUE"""),"Employer who rewards learning and enables that environment")</f>
        <v>Employer who rewards learning and enables that environment</v>
      </c>
      <c r="M17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92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1792" s="1" t="str">
        <f>IFERROR(__xludf.DUMMYFUNCTION("""COMPUTED_VALUE"""),"Manager who explains what is expected, sets a goal and helps achieve it")</f>
        <v>Manager who explains what is expected, sets a goal and helps achieve it</v>
      </c>
      <c r="P1792" s="1" t="str">
        <f>IFERROR(__xludf.DUMMYFUNCTION("""COMPUTED_VALUE"""),"Work with 5 to 6 people in my team")</f>
        <v>Work with 5 to 6 people in my team</v>
      </c>
      <c r="Q1792" s="1" t="str">
        <f>IFERROR(__xludf.DUMMYFUNCTION("""COMPUTED_VALUE"""),"I have NO other choice")</f>
        <v>I have NO other choice</v>
      </c>
      <c r="R1792" s="1" t="str">
        <f>IFERROR(__xludf.DUMMYFUNCTION("""COMPUTED_VALUE"""),"No way")</f>
        <v>No way</v>
      </c>
      <c r="S1792" s="1"/>
    </row>
    <row r="1793">
      <c r="A1793" s="2">
        <f>IFERROR(__xludf.DUMMYFUNCTION("""COMPUTED_VALUE"""),45049.90114631945)</f>
        <v>45049.90115</v>
      </c>
      <c r="B1793" s="1" t="str">
        <f>IFERROR(__xludf.DUMMYFUNCTION("""COMPUTED_VALUE"""),"India")</f>
        <v>India</v>
      </c>
      <c r="C1793" s="1">
        <f>IFERROR(__xludf.DUMMYFUNCTION("""COMPUTED_VALUE"""),424201.0)</f>
        <v>424201</v>
      </c>
      <c r="D1793" s="1" t="str">
        <f>IFERROR(__xludf.DUMMYFUNCTION("""COMPUTED_VALUE"""),"Female")</f>
        <v>Female</v>
      </c>
      <c r="E1793" s="1" t="str">
        <f>IFERROR(__xludf.DUMMYFUNCTION("""COMPUTED_VALUE"""),"People from my circle, but not family members")</f>
        <v>People from my circle, but not family members</v>
      </c>
      <c r="F1793" s="1" t="str">
        <f>IFERROR(__xludf.DUMMYFUNCTION("""COMPUTED_VALUE"""),"Yes, I will earn and do that")</f>
        <v>Yes, I will earn and do that</v>
      </c>
      <c r="G1793" s="1" t="str">
        <f>IFERROR(__xludf.DUMMYFUNCTION("""COMPUTED_VALUE"""),"This will be hard to do, but if it is the right company I would try")</f>
        <v>This will be hard to do, but if it is the right company I would try</v>
      </c>
      <c r="H1793" s="1" t="str">
        <f>IFERROR(__xludf.DUMMYFUNCTION("""COMPUTED_VALUE"""),"No")</f>
        <v>No</v>
      </c>
      <c r="I1793" s="1" t="str">
        <f>IFERROR(__xludf.DUMMYFUNCTION("""COMPUTED_VALUE"""),"Will NOT work for them")</f>
        <v>Will NOT work for them</v>
      </c>
      <c r="J1793" s="1">
        <f>IFERROR(__xludf.DUMMYFUNCTION("""COMPUTED_VALUE"""),7.0)</f>
        <v>7</v>
      </c>
      <c r="K1793" s="1" t="str">
        <f>IFERROR(__xludf.DUMMYFUNCTION("""COMPUTED_VALUE"""),"Fully Remote with No option to visit offices")</f>
        <v>Fully Remote with No option to visit offices</v>
      </c>
      <c r="L17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9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793" s="1" t="str">
        <f>IFERROR(__xludf.DUMMYFUNCTION("""COMPUTED_VALUE"""),"Manager who explains what is expected, sets a goal and helps achieve it")</f>
        <v>Manager who explains what is expected, sets a goal and helps achieve it</v>
      </c>
      <c r="P1793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793" s="1" t="str">
        <f>IFERROR(__xludf.DUMMYFUNCTION("""COMPUTED_VALUE"""),"I have NO other choice")</f>
        <v>I have NO other choice</v>
      </c>
      <c r="R1793" s="1" t="str">
        <f>IFERROR(__xludf.DUMMYFUNCTION("""COMPUTED_VALUE"""),"This will be hard to do, but if it is the right company I would try")</f>
        <v>This will be hard to do, but if it is the right company I would try</v>
      </c>
      <c r="S1793" s="1"/>
    </row>
    <row r="1794">
      <c r="A1794" s="2">
        <f>IFERROR(__xludf.DUMMYFUNCTION("""COMPUTED_VALUE"""),45049.92360274306)</f>
        <v>45049.9236</v>
      </c>
      <c r="B1794" s="1" t="str">
        <f>IFERROR(__xludf.DUMMYFUNCTION("""COMPUTED_VALUE"""),"India")</f>
        <v>India</v>
      </c>
      <c r="C1794" s="1">
        <f>IFERROR(__xludf.DUMMYFUNCTION("""COMPUTED_VALUE"""),700156.0)</f>
        <v>700156</v>
      </c>
      <c r="D1794" s="1" t="str">
        <f>IFERROR(__xludf.DUMMYFUNCTION("""COMPUTED_VALUE"""),"Female")</f>
        <v>Female</v>
      </c>
      <c r="E1794" s="1" t="str">
        <f>IFERROR(__xludf.DUMMYFUNCTION("""COMPUTED_VALUE"""),"People who have changed the world for better")</f>
        <v>People who have changed the world for better</v>
      </c>
      <c r="F1794" s="1" t="str">
        <f>IFERROR(__xludf.DUMMYFUNCTION("""COMPUTED_VALUE"""),"Yes, I will earn and do that")</f>
        <v>Yes, I will earn and do that</v>
      </c>
      <c r="G1794" s="1" t="str">
        <f>IFERROR(__xludf.DUMMYFUNCTION("""COMPUTED_VALUE"""),"This will be hard to do, but if it is the right company I would try")</f>
        <v>This will be hard to do, but if it is the right company I would try</v>
      </c>
      <c r="H1794" s="1" t="str">
        <f>IFERROR(__xludf.DUMMYFUNCTION("""COMPUTED_VALUE"""),"No")</f>
        <v>No</v>
      </c>
      <c r="I1794" s="1" t="str">
        <f>IFERROR(__xludf.DUMMYFUNCTION("""COMPUTED_VALUE"""),"Will NOT work for them")</f>
        <v>Will NOT work for them</v>
      </c>
      <c r="J1794" s="1">
        <f>IFERROR(__xludf.DUMMYFUNCTION("""COMPUTED_VALUE"""),1.0)</f>
        <v>1</v>
      </c>
      <c r="K1794" s="1" t="str">
        <f>IFERROR(__xludf.DUMMYFUNCTION("""COMPUTED_VALUE"""),"Hybrid Working Environment with more than 15 days a month at office")</f>
        <v>Hybrid Working Environment with more than 15 days a month at office</v>
      </c>
      <c r="L17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94" s="1" t="str">
        <f>IFERROR(__xludf.DUMMYFUNCTION("""COMPUTED_VALUE"""),"Design and Creative strategy in any company, Teaching in any of the institutes/colleges/online or offline, Manage and drive End-to-End Projects or Products, I Want to sell things/Sales")</f>
        <v>Design and Creative strategy in any company, Teaching in any of the institutes/colleges/online or offline, Manage and drive End-to-End Projects or Products, I Want to sell things/Sales</v>
      </c>
      <c r="O1794" s="1" t="str">
        <f>IFERROR(__xludf.DUMMYFUNCTION("""COMPUTED_VALUE"""),"Manager who explains what is expected, sets a goal and helps achieve it")</f>
        <v>Manager who explains what is expected, sets a goal and helps achieve it</v>
      </c>
      <c r="P1794" s="1" t="str">
        <f>IFERROR(__xludf.DUMMYFUNCTION("""COMPUTED_VALUE"""),"Work alone, Work with 2 to 3 people in my team")</f>
        <v>Work alone, Work with 2 to 3 people in my team</v>
      </c>
      <c r="Q1794" s="1" t="str">
        <f>IFERROR(__xludf.DUMMYFUNCTION("""COMPUTED_VALUE"""),"No")</f>
        <v>No</v>
      </c>
      <c r="R1794" s="1" t="str">
        <f>IFERROR(__xludf.DUMMYFUNCTION("""COMPUTED_VALUE"""),"This will be hard to do, but if it is the right company I would try")</f>
        <v>This will be hard to do, but if it is the right company I would try</v>
      </c>
      <c r="S1794" s="1"/>
    </row>
    <row r="1795">
      <c r="A1795" s="2">
        <f>IFERROR(__xludf.DUMMYFUNCTION("""COMPUTED_VALUE"""),45049.945253032405)</f>
        <v>45049.94525</v>
      </c>
      <c r="B1795" s="1" t="str">
        <f>IFERROR(__xludf.DUMMYFUNCTION("""COMPUTED_VALUE"""),"India")</f>
        <v>India</v>
      </c>
      <c r="C1795" s="1">
        <f>IFERROR(__xludf.DUMMYFUNCTION("""COMPUTED_VALUE"""),500054.0)</f>
        <v>500054</v>
      </c>
      <c r="D1795" s="1" t="str">
        <f>IFERROR(__xludf.DUMMYFUNCTION("""COMPUTED_VALUE"""),"Male")</f>
        <v>Male</v>
      </c>
      <c r="E1795" s="1" t="str">
        <f>IFERROR(__xludf.DUMMYFUNCTION("""COMPUTED_VALUE"""),"Social Media like LinkedIn")</f>
        <v>Social Media like LinkedIn</v>
      </c>
      <c r="F1795" s="1" t="str">
        <f>IFERROR(__xludf.DUMMYFUNCTION("""COMPUTED_VALUE"""),"Yes, I will earn and do that")</f>
        <v>Yes, I will earn and do that</v>
      </c>
      <c r="G1795" s="1" t="str">
        <f>IFERROR(__xludf.DUMMYFUNCTION("""COMPUTED_VALUE"""),"Will work for 3 years or more")</f>
        <v>Will work for 3 years or more</v>
      </c>
      <c r="H1795" s="1" t="str">
        <f>IFERROR(__xludf.DUMMYFUNCTION("""COMPUTED_VALUE"""),"No")</f>
        <v>No</v>
      </c>
      <c r="I1795" s="1" t="str">
        <f>IFERROR(__xludf.DUMMYFUNCTION("""COMPUTED_VALUE"""),"Will NOT work for them")</f>
        <v>Will NOT work for them</v>
      </c>
      <c r="J1795" s="1">
        <f>IFERROR(__xludf.DUMMYFUNCTION("""COMPUTED_VALUE"""),1.0)</f>
        <v>1</v>
      </c>
      <c r="K1795" s="1" t="str">
        <f>IFERROR(__xludf.DUMMYFUNCTION("""COMPUTED_VALUE"""),"Fully Remote with Options to travel as and when needed")</f>
        <v>Fully Remote with Options to travel as and when needed</v>
      </c>
      <c r="L1795" s="1" t="str">
        <f>IFERROR(__xludf.DUMMYFUNCTION("""COMPUTED_VALUE"""),"Employer who rewards learning and enables that environment")</f>
        <v>Employer who rewards learning and enables that environment</v>
      </c>
      <c r="M179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95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795" s="1" t="str">
        <f>IFERROR(__xludf.DUMMYFUNCTION("""COMPUTED_VALUE"""),"Manager who clearly describes what she/he needs")</f>
        <v>Manager who clearly describes what she/he needs</v>
      </c>
      <c r="P1795" s="1" t="str">
        <f>IFERROR(__xludf.DUMMYFUNCTION("""COMPUTED_VALUE"""),"Work with 5 to 6 people in my team")</f>
        <v>Work with 5 to 6 people in my team</v>
      </c>
      <c r="Q1795" s="1" t="str">
        <f>IFERROR(__xludf.DUMMYFUNCTION("""COMPUTED_VALUE"""),"No")</f>
        <v>No</v>
      </c>
      <c r="R1795" s="1" t="str">
        <f>IFERROR(__xludf.DUMMYFUNCTION("""COMPUTED_VALUE"""),"This will be hard to do, but if it is the right company I would try")</f>
        <v>This will be hard to do, but if it is the right company I would try</v>
      </c>
      <c r="S1795" s="1"/>
    </row>
    <row r="1796">
      <c r="A1796" s="2">
        <f>IFERROR(__xludf.DUMMYFUNCTION("""COMPUTED_VALUE"""),45049.99266685185)</f>
        <v>45049.99267</v>
      </c>
      <c r="B1796" s="1" t="str">
        <f>IFERROR(__xludf.DUMMYFUNCTION("""COMPUTED_VALUE"""),"India")</f>
        <v>India</v>
      </c>
      <c r="C1796" s="1">
        <f>IFERROR(__xludf.DUMMYFUNCTION("""COMPUTED_VALUE"""),600092.0)</f>
        <v>600092</v>
      </c>
      <c r="D1796" s="1" t="str">
        <f>IFERROR(__xludf.DUMMYFUNCTION("""COMPUTED_VALUE"""),"Female")</f>
        <v>Female</v>
      </c>
      <c r="E1796" s="1" t="str">
        <f>IFERROR(__xludf.DUMMYFUNCTION("""COMPUTED_VALUE"""),"My Parents")</f>
        <v>My Parents</v>
      </c>
      <c r="F1796" s="1" t="str">
        <f>IFERROR(__xludf.DUMMYFUNCTION("""COMPUTED_VALUE"""),"No I would not be pursuing Higher Education outside of India")</f>
        <v>No I would not be pursuing Higher Education outside of India</v>
      </c>
      <c r="G1796" s="1" t="str">
        <f>IFERROR(__xludf.DUMMYFUNCTION("""COMPUTED_VALUE"""),"This will be hard to do, but if it is the right company I would try")</f>
        <v>This will be hard to do, but if it is the right company I would try</v>
      </c>
      <c r="H1796" s="1" t="str">
        <f>IFERROR(__xludf.DUMMYFUNCTION("""COMPUTED_VALUE"""),"No")</f>
        <v>No</v>
      </c>
      <c r="I1796" s="1" t="str">
        <f>IFERROR(__xludf.DUMMYFUNCTION("""COMPUTED_VALUE"""),"Will NOT work for them")</f>
        <v>Will NOT work for them</v>
      </c>
      <c r="J1796" s="1">
        <f>IFERROR(__xludf.DUMMYFUNCTION("""COMPUTED_VALUE"""),4.0)</f>
        <v>4</v>
      </c>
      <c r="K1796" s="1" t="str">
        <f>IFERROR(__xludf.DUMMYFUNCTION("""COMPUTED_VALUE"""),"Hybrid Working Environment with more than 15 days a month at office")</f>
        <v>Hybrid Working Environment with more than 15 days a month at office</v>
      </c>
      <c r="L17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796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1796" s="1" t="str">
        <f>IFERROR(__xludf.DUMMYFUNCTION("""COMPUTED_VALUE"""),"Manager who explains what is expected, sets a goal and helps achieve it")</f>
        <v>Manager who explains what is expected, sets a goal and helps achieve it</v>
      </c>
      <c r="P1796" s="1" t="str">
        <f>IFERROR(__xludf.DUMMYFUNCTION("""COMPUTED_VALUE"""),"Work with 5 to 6 people in my team")</f>
        <v>Work with 5 to 6 people in my team</v>
      </c>
      <c r="Q1796" s="1" t="str">
        <f>IFERROR(__xludf.DUMMYFUNCTION("""COMPUTED_VALUE"""),"No")</f>
        <v>No</v>
      </c>
      <c r="R1796" s="1" t="str">
        <f>IFERROR(__xludf.DUMMYFUNCTION("""COMPUTED_VALUE"""),"No way")</f>
        <v>No way</v>
      </c>
      <c r="S1796" s="1"/>
    </row>
    <row r="1797">
      <c r="A1797" s="2">
        <f>IFERROR(__xludf.DUMMYFUNCTION("""COMPUTED_VALUE"""),45050.41367289352)</f>
        <v>45050.41367</v>
      </c>
      <c r="B1797" s="1" t="str">
        <f>IFERROR(__xludf.DUMMYFUNCTION("""COMPUTED_VALUE"""),"India")</f>
        <v>India</v>
      </c>
      <c r="C1797" s="1">
        <f>IFERROR(__xludf.DUMMYFUNCTION("""COMPUTED_VALUE"""),641604.0)</f>
        <v>641604</v>
      </c>
      <c r="D1797" s="1" t="str">
        <f>IFERROR(__xludf.DUMMYFUNCTION("""COMPUTED_VALUE"""),"Female")</f>
        <v>Female</v>
      </c>
      <c r="E1797" s="1" t="str">
        <f>IFERROR(__xludf.DUMMYFUNCTION("""COMPUTED_VALUE"""),"Social Media like LinkedIn")</f>
        <v>Social Media like LinkedIn</v>
      </c>
      <c r="F1797" s="1" t="str">
        <f>IFERROR(__xludf.DUMMYFUNCTION("""COMPUTED_VALUE"""),"No I would not be pursuing Higher Education outside of India")</f>
        <v>No I would not be pursuing Higher Education outside of India</v>
      </c>
      <c r="G1797" s="1" t="str">
        <f>IFERROR(__xludf.DUMMYFUNCTION("""COMPUTED_VALUE"""),"This will be hard to do, but if it is the right company I would try")</f>
        <v>This will be hard to do, but if it is the right company I would try</v>
      </c>
      <c r="H1797" s="1" t="str">
        <f>IFERROR(__xludf.DUMMYFUNCTION("""COMPUTED_VALUE"""),"No")</f>
        <v>No</v>
      </c>
      <c r="I1797" s="1" t="str">
        <f>IFERROR(__xludf.DUMMYFUNCTION("""COMPUTED_VALUE"""),"Will NOT work for them")</f>
        <v>Will NOT work for them</v>
      </c>
      <c r="J1797" s="1">
        <f>IFERROR(__xludf.DUMMYFUNCTION("""COMPUTED_VALUE"""),6.0)</f>
        <v>6</v>
      </c>
      <c r="K1797" s="1" t="str">
        <f>IFERROR(__xludf.DUMMYFUNCTION("""COMPUTED_VALUE"""),"Hybrid Working Environment with more than 15 days a month at office")</f>
        <v>Hybrid Working Environment with more than 15 days a month at office</v>
      </c>
      <c r="L17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9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797" s="1" t="str">
        <f>IFERROR(__xludf.DUMMYFUNCTION("""COMPUTED_VALUE"""),"Manager who explains what is expected, sets a goal and helps achieve it")</f>
        <v>Manager who explains what is expected, sets a goal and helps achieve it</v>
      </c>
      <c r="P1797" s="1" t="str">
        <f>IFERROR(__xludf.DUMMYFUNCTION("""COMPUTED_VALUE"""),"Work with 2 to 3 people in my team, Work with 5 to 6 people in my team")</f>
        <v>Work with 2 to 3 people in my team, Work with 5 to 6 people in my team</v>
      </c>
      <c r="Q1797" s="1" t="str">
        <f>IFERROR(__xludf.DUMMYFUNCTION("""COMPUTED_VALUE"""),"Yes, I Understand this is gonna happen everywhere")</f>
        <v>Yes, I Understand this is gonna happen everywhere</v>
      </c>
      <c r="R1797" s="1" t="str">
        <f>IFERROR(__xludf.DUMMYFUNCTION("""COMPUTED_VALUE"""),"No way")</f>
        <v>No way</v>
      </c>
      <c r="S1797" s="1"/>
    </row>
    <row r="1798">
      <c r="A1798" s="2">
        <f>IFERROR(__xludf.DUMMYFUNCTION("""COMPUTED_VALUE"""),45050.547363715275)</f>
        <v>45050.54736</v>
      </c>
      <c r="B1798" s="1" t="str">
        <f>IFERROR(__xludf.DUMMYFUNCTION("""COMPUTED_VALUE"""),"India")</f>
        <v>India</v>
      </c>
      <c r="C1798" s="1">
        <f>IFERROR(__xludf.DUMMYFUNCTION("""COMPUTED_VALUE"""),793001.0)</f>
        <v>793001</v>
      </c>
      <c r="D1798" s="1" t="str">
        <f>IFERROR(__xludf.DUMMYFUNCTION("""COMPUTED_VALUE"""),"Female")</f>
        <v>Female</v>
      </c>
      <c r="E1798" s="1" t="str">
        <f>IFERROR(__xludf.DUMMYFUNCTION("""COMPUTED_VALUE"""),"My Parents")</f>
        <v>My Parents</v>
      </c>
      <c r="F1798" s="1" t="str">
        <f>IFERROR(__xludf.DUMMYFUNCTION("""COMPUTED_VALUE"""),"No, But if someone could bare the cost I will")</f>
        <v>No, But if someone could bare the cost I will</v>
      </c>
      <c r="G1798" s="1" t="str">
        <f>IFERROR(__xludf.DUMMYFUNCTION("""COMPUTED_VALUE"""),"Will work for 3 years or more")</f>
        <v>Will work for 3 years or more</v>
      </c>
      <c r="H1798" s="1" t="str">
        <f>IFERROR(__xludf.DUMMYFUNCTION("""COMPUTED_VALUE"""),"No")</f>
        <v>No</v>
      </c>
      <c r="I1798" s="1" t="str">
        <f>IFERROR(__xludf.DUMMYFUNCTION("""COMPUTED_VALUE"""),"Will NOT work for them")</f>
        <v>Will NOT work for them</v>
      </c>
      <c r="J1798" s="1">
        <f>IFERROR(__xludf.DUMMYFUNCTION("""COMPUTED_VALUE"""),10.0)</f>
        <v>10</v>
      </c>
      <c r="K1798" s="1" t="str">
        <f>IFERROR(__xludf.DUMMYFUNCTION("""COMPUTED_VALUE"""),"Fully Remote with Options to travel as and when needed")</f>
        <v>Fully Remote with Options to travel as and when needed</v>
      </c>
      <c r="L1798" s="1" t="str">
        <f>IFERROR(__xludf.DUMMYFUNCTION("""COMPUTED_VALUE"""),"Employer who appreciates learning and enables that environment")</f>
        <v>Employer who appreciates learning and enables that environment</v>
      </c>
      <c r="M179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98" s="1" t="str">
        <f>IFERROR(__xludf.DUMMYFUNCTION("""COMPUTED_VALUE"""),"Business Operations in any organization, Build and develop a Team, Become a content Creator in some platform, Entrepreneur or Start Up")</f>
        <v>Business Operations in any organization, Build and develop a Team, Become a content Creator in some platform, Entrepreneur or Start Up</v>
      </c>
      <c r="O1798" s="1" t="str">
        <f>IFERROR(__xludf.DUMMYFUNCTION("""COMPUTED_VALUE"""),"Manager who explains what is expected, sets a goal and helps achieve it")</f>
        <v>Manager who explains what is expected, sets a goal and helps achieve it</v>
      </c>
      <c r="P1798" s="1" t="str">
        <f>IFERROR(__xludf.DUMMYFUNCTION("""COMPUTED_VALUE"""),"Work with more than 10 people in my team")</f>
        <v>Work with more than 10 people in my team</v>
      </c>
      <c r="Q1798" s="1" t="str">
        <f>IFERROR(__xludf.DUMMYFUNCTION("""COMPUTED_VALUE"""),"Yes, I Understand this is gonna happen everywhere")</f>
        <v>Yes, I Understand this is gonna happen everywhere</v>
      </c>
      <c r="R1798" s="1" t="str">
        <f>IFERROR(__xludf.DUMMYFUNCTION("""COMPUTED_VALUE"""),"Will work for 7 years or more")</f>
        <v>Will work for 7 years or more</v>
      </c>
      <c r="S1798" s="1"/>
    </row>
    <row r="1799">
      <c r="A1799" s="2">
        <f>IFERROR(__xludf.DUMMYFUNCTION("""COMPUTED_VALUE"""),45050.63054474537)</f>
        <v>45050.63054</v>
      </c>
      <c r="B1799" s="1" t="str">
        <f>IFERROR(__xludf.DUMMYFUNCTION("""COMPUTED_VALUE"""),"India")</f>
        <v>India</v>
      </c>
      <c r="C1799" s="1">
        <f>IFERROR(__xludf.DUMMYFUNCTION("""COMPUTED_VALUE"""),412201.0)</f>
        <v>412201</v>
      </c>
      <c r="D1799" s="1" t="str">
        <f>IFERROR(__xludf.DUMMYFUNCTION("""COMPUTED_VALUE"""),"Female")</f>
        <v>Female</v>
      </c>
      <c r="E1799" s="1" t="str">
        <f>IFERROR(__xludf.DUMMYFUNCTION("""COMPUTED_VALUE"""),"Social Media like LinkedIn")</f>
        <v>Social Media like LinkedIn</v>
      </c>
      <c r="F1799" s="1" t="str">
        <f>IFERROR(__xludf.DUMMYFUNCTION("""COMPUTED_VALUE"""),"Yes, I will earn and do that")</f>
        <v>Yes, I will earn and do that</v>
      </c>
      <c r="G1799" s="1" t="str">
        <f>IFERROR(__xludf.DUMMYFUNCTION("""COMPUTED_VALUE"""),"This will be hard to do, but if it is the right company I would try")</f>
        <v>This will be hard to do, but if it is the right company I would try</v>
      </c>
      <c r="H1799" s="1" t="str">
        <f>IFERROR(__xludf.DUMMYFUNCTION("""COMPUTED_VALUE"""),"No")</f>
        <v>No</v>
      </c>
      <c r="I1799" s="1" t="str">
        <f>IFERROR(__xludf.DUMMYFUNCTION("""COMPUTED_VALUE"""),"Will NOT work for them")</f>
        <v>Will NOT work for them</v>
      </c>
      <c r="J1799" s="1">
        <f>IFERROR(__xludf.DUMMYFUNCTION("""COMPUTED_VALUE"""),8.0)</f>
        <v>8</v>
      </c>
      <c r="K1799" s="1" t="str">
        <f>IFERROR(__xludf.DUMMYFUNCTION("""COMPUTED_VALUE"""),"Hybrid Working Environment with more than 15 days a month at office")</f>
        <v>Hybrid Working Environment with more than 15 days a month at office</v>
      </c>
      <c r="L1799" s="1" t="str">
        <f>IFERROR(__xludf.DUMMYFUNCTION("""COMPUTED_VALUE"""),"Employer who rewards learning and enables that environment")</f>
        <v>Employer who rewards learning and enables that environment</v>
      </c>
      <c r="M179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99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799" s="1" t="str">
        <f>IFERROR(__xludf.DUMMYFUNCTION("""COMPUTED_VALUE"""),"Manager who explains what is expected, sets a goal and helps achieve it")</f>
        <v>Manager who explains what is expected, sets a goal and helps achieve it</v>
      </c>
      <c r="P1799" s="1" t="str">
        <f>IFERROR(__xludf.DUMMYFUNCTION("""COMPUTED_VALUE"""),"Work with 7 to 10 or more people in my team")</f>
        <v>Work with 7 to 10 or more people in my team</v>
      </c>
      <c r="Q1799" s="1" t="str">
        <f>IFERROR(__xludf.DUMMYFUNCTION("""COMPUTED_VALUE"""),"Yes, I Understand this is gonna happen everywhere")</f>
        <v>Yes, I Understand this is gonna happen everywhere</v>
      </c>
      <c r="R1799" s="1" t="str">
        <f>IFERROR(__xludf.DUMMYFUNCTION("""COMPUTED_VALUE"""),"This will be hard to do, but if it is the right company I would try")</f>
        <v>This will be hard to do, but if it is the right company I would try</v>
      </c>
      <c r="S1799" s="1"/>
    </row>
    <row r="1800">
      <c r="A1800" s="2">
        <f>IFERROR(__xludf.DUMMYFUNCTION("""COMPUTED_VALUE"""),45050.63257944444)</f>
        <v>45050.63258</v>
      </c>
      <c r="B1800" s="1" t="str">
        <f>IFERROR(__xludf.DUMMYFUNCTION("""COMPUTED_VALUE"""),"India")</f>
        <v>India</v>
      </c>
      <c r="C1800" s="1">
        <f>IFERROR(__xludf.DUMMYFUNCTION("""COMPUTED_VALUE"""),500032.0)</f>
        <v>500032</v>
      </c>
      <c r="D1800" s="1" t="str">
        <f>IFERROR(__xludf.DUMMYFUNCTION("""COMPUTED_VALUE"""),"Female")</f>
        <v>Female</v>
      </c>
      <c r="E1800" s="1" t="str">
        <f>IFERROR(__xludf.DUMMYFUNCTION("""COMPUTED_VALUE"""),"Social Media like LinkedIn")</f>
        <v>Social Media like LinkedIn</v>
      </c>
      <c r="F1800" s="1" t="str">
        <f>IFERROR(__xludf.DUMMYFUNCTION("""COMPUTED_VALUE"""),"Yes, I will earn and do that")</f>
        <v>Yes, I will earn and do that</v>
      </c>
      <c r="G1800" s="1" t="str">
        <f>IFERROR(__xludf.DUMMYFUNCTION("""COMPUTED_VALUE"""),"Will work for 3 years or more")</f>
        <v>Will work for 3 years or more</v>
      </c>
      <c r="H1800" s="1" t="str">
        <f>IFERROR(__xludf.DUMMYFUNCTION("""COMPUTED_VALUE"""),"Yes")</f>
        <v>Yes</v>
      </c>
      <c r="I1800" s="1" t="str">
        <f>IFERROR(__xludf.DUMMYFUNCTION("""COMPUTED_VALUE"""),"Will NOT work for them")</f>
        <v>Will NOT work for them</v>
      </c>
      <c r="J1800" s="1">
        <f>IFERROR(__xludf.DUMMYFUNCTION("""COMPUTED_VALUE"""),7.0)</f>
        <v>7</v>
      </c>
      <c r="K1800" s="1" t="str">
        <f>IFERROR(__xludf.DUMMYFUNCTION("""COMPUTED_VALUE"""),"Every Day Office Environment")</f>
        <v>Every Day Office Environment</v>
      </c>
      <c r="L1800" s="1" t="str">
        <f>IFERROR(__xludf.DUMMYFUNCTION("""COMPUTED_VALUE"""),"Employer who appreciates learning and enables that environment")</f>
        <v>Employer who appreciates learning and enables that environment</v>
      </c>
      <c r="M180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800" s="1" t="str">
        <f>IFERROR(__xludf.DUMMYFUNCTION("""COMPUTED_VALUE"""),"Teaching in any of the institutes/colleges/online or offline, Business Operations in any organization, Work as a freelancer and do my thing my way, An Artificial Intelligence Specialist / Talking to Robots")</f>
        <v>Teaching in any of the institutes/colleges/online or offline, Business Operations in any organization, Work as a freelancer and do my thing my way, An Artificial Intelligence Specialist / Talking to Robots</v>
      </c>
      <c r="O1800" s="1" t="str">
        <f>IFERROR(__xludf.DUMMYFUNCTION("""COMPUTED_VALUE"""),"Manager who clearly describes what she/he needs")</f>
        <v>Manager who clearly describes what she/he needs</v>
      </c>
      <c r="P1800" s="1" t="str">
        <f>IFERROR(__xludf.DUMMYFUNCTION("""COMPUTED_VALUE"""),"Work with 2 to 3 people in my team")</f>
        <v>Work with 2 to 3 people in my team</v>
      </c>
      <c r="Q1800" s="1" t="str">
        <f>IFERROR(__xludf.DUMMYFUNCTION("""COMPUTED_VALUE"""),"Yes, I Understand this is gonna happen everywhere")</f>
        <v>Yes, I Understand this is gonna happen everywhere</v>
      </c>
      <c r="R1800" s="1" t="str">
        <f>IFERROR(__xludf.DUMMYFUNCTION("""COMPUTED_VALUE"""),"Will work for 7 years or more")</f>
        <v>Will work for 7 years or more</v>
      </c>
      <c r="S1800" s="1"/>
    </row>
    <row r="1801">
      <c r="A1801" s="2">
        <f>IFERROR(__xludf.DUMMYFUNCTION("""COMPUTED_VALUE"""),45050.63909645833)</f>
        <v>45050.6391</v>
      </c>
      <c r="B1801" s="1" t="str">
        <f>IFERROR(__xludf.DUMMYFUNCTION("""COMPUTED_VALUE"""),"India")</f>
        <v>India</v>
      </c>
      <c r="C1801" s="1">
        <f>IFERROR(__xludf.DUMMYFUNCTION("""COMPUTED_VALUE"""),244236.0)</f>
        <v>244236</v>
      </c>
      <c r="D1801" s="1" t="str">
        <f>IFERROR(__xludf.DUMMYFUNCTION("""COMPUTED_VALUE"""),"Female")</f>
        <v>Female</v>
      </c>
      <c r="E1801" s="1" t="str">
        <f>IFERROR(__xludf.DUMMYFUNCTION("""COMPUTED_VALUE"""),"Influencers who had successful careers")</f>
        <v>Influencers who had successful careers</v>
      </c>
      <c r="F1801" s="1" t="str">
        <f>IFERROR(__xludf.DUMMYFUNCTION("""COMPUTED_VALUE"""),"No, But if someone could bare the cost I will")</f>
        <v>No, But if someone could bare the cost I will</v>
      </c>
      <c r="G1801" s="1" t="str">
        <f>IFERROR(__xludf.DUMMYFUNCTION("""COMPUTED_VALUE"""),"This will be hard to do, but if it is the right company I would try")</f>
        <v>This will be hard to do, but if it is the right company I would try</v>
      </c>
      <c r="H1801" s="1" t="str">
        <f>IFERROR(__xludf.DUMMYFUNCTION("""COMPUTED_VALUE"""),"No")</f>
        <v>No</v>
      </c>
      <c r="I1801" s="1" t="str">
        <f>IFERROR(__xludf.DUMMYFUNCTION("""COMPUTED_VALUE"""),"Will NOT work for them")</f>
        <v>Will NOT work for them</v>
      </c>
      <c r="J1801" s="1">
        <f>IFERROR(__xludf.DUMMYFUNCTION("""COMPUTED_VALUE"""),8.0)</f>
        <v>8</v>
      </c>
      <c r="K1801" s="1" t="str">
        <f>IFERROR(__xludf.DUMMYFUNCTION("""COMPUTED_VALUE"""),"Hybrid Working Environment with less than 3 days a month at office")</f>
        <v>Hybrid Working Environment with less than 3 days a month at office</v>
      </c>
      <c r="L1801" s="1" t="str">
        <f>IFERROR(__xludf.DUMMYFUNCTION("""COMPUTED_VALUE"""),"Employer who rewards learning and enables that environment")</f>
        <v>Employer who rewards learning and enables that environment</v>
      </c>
      <c r="M180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01" s="1" t="str">
        <f>IFERROR(__xludf.DUMMYFUNCTION("""COMPUTED_VALUE"""),"Teaching in any of the institutes/colleges/online or offline, Look deeply into Data and generate insights, Work in a BPO setup for some well known client, Work as a freelancer and do my thing my way")</f>
        <v>Teaching in any of the institutes/colleges/online or offline, Look deeply into Data and generate insights, Work in a BPO setup for some well known client, Work as a freelancer and do my thing my way</v>
      </c>
      <c r="O1801" s="1" t="str">
        <f>IFERROR(__xludf.DUMMYFUNCTION("""COMPUTED_VALUE"""),"Manager who explains what is expected, sets a goal and helps achieve it")</f>
        <v>Manager who explains what is expected, sets a goal and helps achieve it</v>
      </c>
      <c r="P1801" s="1" t="str">
        <f>IFERROR(__xludf.DUMMYFUNCTION("""COMPUTED_VALUE"""),"Work with 2 to 3 people in my team, Work with 5 to 6 people in my team")</f>
        <v>Work with 2 to 3 people in my team, Work with 5 to 6 people in my team</v>
      </c>
      <c r="Q1801" s="1" t="str">
        <f>IFERROR(__xludf.DUMMYFUNCTION("""COMPUTED_VALUE"""),"No")</f>
        <v>No</v>
      </c>
      <c r="R1801" s="1" t="str">
        <f>IFERROR(__xludf.DUMMYFUNCTION("""COMPUTED_VALUE"""),"This will be hard to do, but if it is the right company I would try")</f>
        <v>This will be hard to do, but if it is the right company I would try</v>
      </c>
      <c r="S1801" s="1"/>
    </row>
    <row r="1802">
      <c r="A1802" s="2">
        <f>IFERROR(__xludf.DUMMYFUNCTION("""COMPUTED_VALUE"""),45050.64585230324)</f>
        <v>45050.64585</v>
      </c>
      <c r="B1802" s="1" t="str">
        <f>IFERROR(__xludf.DUMMYFUNCTION("""COMPUTED_VALUE"""),"India")</f>
        <v>India</v>
      </c>
      <c r="C1802" s="1">
        <f>IFERROR(__xludf.DUMMYFUNCTION("""COMPUTED_VALUE"""),411014.0)</f>
        <v>411014</v>
      </c>
      <c r="D1802" s="1" t="str">
        <f>IFERROR(__xludf.DUMMYFUNCTION("""COMPUTED_VALUE"""),"Male")</f>
        <v>Male</v>
      </c>
      <c r="E1802" s="1" t="str">
        <f>IFERROR(__xludf.DUMMYFUNCTION("""COMPUTED_VALUE"""),"People who have changed the world for better")</f>
        <v>People who have changed the world for better</v>
      </c>
      <c r="F1802" s="1" t="str">
        <f>IFERROR(__xludf.DUMMYFUNCTION("""COMPUTED_VALUE"""),"Yes, I will earn and do that")</f>
        <v>Yes, I will earn and do that</v>
      </c>
      <c r="G1802" s="1" t="str">
        <f>IFERROR(__xludf.DUMMYFUNCTION("""COMPUTED_VALUE"""),"This will be hard to do, but if it is the right company I would try")</f>
        <v>This will be hard to do, but if it is the right company I would try</v>
      </c>
      <c r="H1802" s="1" t="str">
        <f>IFERROR(__xludf.DUMMYFUNCTION("""COMPUTED_VALUE"""),"Yes")</f>
        <v>Yes</v>
      </c>
      <c r="I1802" s="1" t="str">
        <f>IFERROR(__xludf.DUMMYFUNCTION("""COMPUTED_VALUE"""),"Will NOT work for them")</f>
        <v>Will NOT work for them</v>
      </c>
      <c r="J1802" s="1">
        <f>IFERROR(__xludf.DUMMYFUNCTION("""COMPUTED_VALUE"""),6.0)</f>
        <v>6</v>
      </c>
      <c r="K1802" s="1" t="str">
        <f>IFERROR(__xludf.DUMMYFUNCTION("""COMPUTED_VALUE"""),"Hybrid Working Environment with less than 3 days a month at office")</f>
        <v>Hybrid Working Environment with less than 3 days a month at office</v>
      </c>
      <c r="L18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0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02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802" s="1" t="str">
        <f>IFERROR(__xludf.DUMMYFUNCTION("""COMPUTED_VALUE"""),"Manager who explains what is expected, sets a goal and helps achieve it")</f>
        <v>Manager who explains what is expected, sets a goal and helps achieve it</v>
      </c>
      <c r="P180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02" s="1" t="str">
        <f>IFERROR(__xludf.DUMMYFUNCTION("""COMPUTED_VALUE"""),"Yes, I Understand this is gonna happen everywhere")</f>
        <v>Yes, I Understand this is gonna happen everywhere</v>
      </c>
      <c r="R1802" s="1" t="str">
        <f>IFERROR(__xludf.DUMMYFUNCTION("""COMPUTED_VALUE"""),"This will be hard to do, but if it is the right company I would try")</f>
        <v>This will be hard to do, but if it is the right company I would try</v>
      </c>
      <c r="S1802" s="1"/>
    </row>
    <row r="1803">
      <c r="A1803" s="2">
        <f>IFERROR(__xludf.DUMMYFUNCTION("""COMPUTED_VALUE"""),45050.64667908565)</f>
        <v>45050.64668</v>
      </c>
      <c r="B1803" s="1" t="str">
        <f>IFERROR(__xludf.DUMMYFUNCTION("""COMPUTED_VALUE"""),"India")</f>
        <v>India</v>
      </c>
      <c r="C1803" s="1">
        <f>IFERROR(__xludf.DUMMYFUNCTION("""COMPUTED_VALUE"""),500050.0)</f>
        <v>500050</v>
      </c>
      <c r="D1803" s="1" t="str">
        <f>IFERROR(__xludf.DUMMYFUNCTION("""COMPUTED_VALUE"""),"Male")</f>
        <v>Male</v>
      </c>
      <c r="E1803" s="1" t="str">
        <f>IFERROR(__xludf.DUMMYFUNCTION("""COMPUTED_VALUE"""),"My Parents")</f>
        <v>My Parents</v>
      </c>
      <c r="F1803" s="1" t="str">
        <f>IFERROR(__xludf.DUMMYFUNCTION("""COMPUTED_VALUE"""),"No I would not be pursuing Higher Education outside of India")</f>
        <v>No I would not be pursuing Higher Education outside of India</v>
      </c>
      <c r="G1803" s="1" t="str">
        <f>IFERROR(__xludf.DUMMYFUNCTION("""COMPUTED_VALUE"""),"Will work for 3 years or more")</f>
        <v>Will work for 3 years or more</v>
      </c>
      <c r="H1803" s="1" t="str">
        <f>IFERROR(__xludf.DUMMYFUNCTION("""COMPUTED_VALUE"""),"No")</f>
        <v>No</v>
      </c>
      <c r="I1803" s="1" t="str">
        <f>IFERROR(__xludf.DUMMYFUNCTION("""COMPUTED_VALUE"""),"Will NOT work for them")</f>
        <v>Will NOT work for them</v>
      </c>
      <c r="J1803" s="1">
        <f>IFERROR(__xludf.DUMMYFUNCTION("""COMPUTED_VALUE"""),7.0)</f>
        <v>7</v>
      </c>
      <c r="K1803" s="1" t="str">
        <f>IFERROR(__xludf.DUMMYFUNCTION("""COMPUTED_VALUE"""),"Every Day Office Environment")</f>
        <v>Every Day Office Environment</v>
      </c>
      <c r="L1803" s="1" t="str">
        <f>IFERROR(__xludf.DUMMYFUNCTION("""COMPUTED_VALUE"""),"Employer who appreciates learning and enables that environment")</f>
        <v>Employer who appreciates learning and enables that environment</v>
      </c>
      <c r="M180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03" s="1" t="str">
        <f>IFERROR(__xludf.DUMMYFUNCTION("""COMPUTED_VALUE"""),"Teaching in any of the institutes/colleges/online or offline, Design and Develop amazing software, Look deeply into Data and generate insights, Become a content Creator in some platform")</f>
        <v>Teaching in any of the institutes/colleges/online or offline, Design and Develop amazing software, Look deeply into Data and generate insights, Become a content Creator in some platform</v>
      </c>
      <c r="O1803" s="1" t="str">
        <f>IFERROR(__xludf.DUMMYFUNCTION("""COMPUTED_VALUE"""),"Manager who sets goal and helps me achieve it")</f>
        <v>Manager who sets goal and helps me achieve it</v>
      </c>
      <c r="P1803" s="1" t="str">
        <f>IFERROR(__xludf.DUMMYFUNCTION("""COMPUTED_VALUE"""),"Work with more than 10 people in my team")</f>
        <v>Work with more than 10 people in my team</v>
      </c>
      <c r="Q1803" s="1" t="str">
        <f>IFERROR(__xludf.DUMMYFUNCTION("""COMPUTED_VALUE"""),"No")</f>
        <v>No</v>
      </c>
      <c r="R1803" s="1" t="str">
        <f>IFERROR(__xludf.DUMMYFUNCTION("""COMPUTED_VALUE"""),"Will work for 7 years or more")</f>
        <v>Will work for 7 years or more</v>
      </c>
      <c r="S1803" s="1"/>
    </row>
    <row r="1804">
      <c r="A1804" s="2">
        <f>IFERROR(__xludf.DUMMYFUNCTION("""COMPUTED_VALUE"""),45050.65226708334)</f>
        <v>45050.65227</v>
      </c>
      <c r="B1804" s="1" t="str">
        <f>IFERROR(__xludf.DUMMYFUNCTION("""COMPUTED_VALUE"""),"India")</f>
        <v>India</v>
      </c>
      <c r="C1804" s="1">
        <f>IFERROR(__xludf.DUMMYFUNCTION("""COMPUTED_VALUE"""),500085.0)</f>
        <v>500085</v>
      </c>
      <c r="D1804" s="1" t="str">
        <f>IFERROR(__xludf.DUMMYFUNCTION("""COMPUTED_VALUE"""),"Female")</f>
        <v>Female</v>
      </c>
      <c r="E1804" s="1" t="str">
        <f>IFERROR(__xludf.DUMMYFUNCTION("""COMPUTED_VALUE"""),"My Parents")</f>
        <v>My Parents</v>
      </c>
      <c r="F1804" s="1" t="str">
        <f>IFERROR(__xludf.DUMMYFUNCTION("""COMPUTED_VALUE"""),"No I would not be pursuing Higher Education outside of India")</f>
        <v>No I would not be pursuing Higher Education outside of India</v>
      </c>
      <c r="G1804" s="1" t="str">
        <f>IFERROR(__xludf.DUMMYFUNCTION("""COMPUTED_VALUE"""),"Will work for 3 years or more")</f>
        <v>Will work for 3 years or more</v>
      </c>
      <c r="H1804" s="1" t="str">
        <f>IFERROR(__xludf.DUMMYFUNCTION("""COMPUTED_VALUE"""),"No")</f>
        <v>No</v>
      </c>
      <c r="I1804" s="1" t="str">
        <f>IFERROR(__xludf.DUMMYFUNCTION("""COMPUTED_VALUE"""),"Will work for them")</f>
        <v>Will work for them</v>
      </c>
      <c r="J1804" s="1">
        <f>IFERROR(__xludf.DUMMYFUNCTION("""COMPUTED_VALUE"""),9.0)</f>
        <v>9</v>
      </c>
      <c r="K1804" s="1" t="str">
        <f>IFERROR(__xludf.DUMMYFUNCTION("""COMPUTED_VALUE"""),"Every Day Office Environment")</f>
        <v>Every Day Office Environment</v>
      </c>
      <c r="L1804" s="1" t="str">
        <f>IFERROR(__xludf.DUMMYFUNCTION("""COMPUTED_VALUE"""),"Employer who appreciates learning and enables that environment")</f>
        <v>Employer who appreciates learning and enables that environment</v>
      </c>
      <c r="M180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0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04" s="1" t="str">
        <f>IFERROR(__xludf.DUMMYFUNCTION("""COMPUTED_VALUE"""),"Manager who sets targets and expects me to achieve it")</f>
        <v>Manager who sets targets and expects me to achieve it</v>
      </c>
      <c r="P180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804" s="1" t="str">
        <f>IFERROR(__xludf.DUMMYFUNCTION("""COMPUTED_VALUE"""),"Yes, I Understand this is gonna happen everywhere")</f>
        <v>Yes, I Understand this is gonna happen everywhere</v>
      </c>
      <c r="R1804" s="1" t="str">
        <f>IFERROR(__xludf.DUMMYFUNCTION("""COMPUTED_VALUE"""),"This will be hard to do, but if it is the right company I would try")</f>
        <v>This will be hard to do, but if it is the right company I would try</v>
      </c>
      <c r="S1804" s="1"/>
    </row>
    <row r="1805">
      <c r="A1805" s="2">
        <f>IFERROR(__xludf.DUMMYFUNCTION("""COMPUTED_VALUE"""),45050.65291873843)</f>
        <v>45050.65292</v>
      </c>
      <c r="B1805" s="1" t="str">
        <f>IFERROR(__xludf.DUMMYFUNCTION("""COMPUTED_VALUE"""),"India")</f>
        <v>India</v>
      </c>
      <c r="C1805" s="1">
        <f>IFERROR(__xludf.DUMMYFUNCTION("""COMPUTED_VALUE"""),412207.0)</f>
        <v>412207</v>
      </c>
      <c r="D1805" s="1" t="str">
        <f>IFERROR(__xludf.DUMMYFUNCTION("""COMPUTED_VALUE"""),"Female")</f>
        <v>Female</v>
      </c>
      <c r="E1805" s="1" t="str">
        <f>IFERROR(__xludf.DUMMYFUNCTION("""COMPUTED_VALUE"""),"Influencers who had successful careers")</f>
        <v>Influencers who had successful careers</v>
      </c>
      <c r="F1805" s="1" t="str">
        <f>IFERROR(__xludf.DUMMYFUNCTION("""COMPUTED_VALUE"""),"No, But if someone could bare the cost I will")</f>
        <v>No, But if someone could bare the cost I will</v>
      </c>
      <c r="G1805" s="1" t="str">
        <f>IFERROR(__xludf.DUMMYFUNCTION("""COMPUTED_VALUE"""),"This will be hard to do, but if it is the right company I would try")</f>
        <v>This will be hard to do, but if it is the right company I would try</v>
      </c>
      <c r="H1805" s="1" t="str">
        <f>IFERROR(__xludf.DUMMYFUNCTION("""COMPUTED_VALUE"""),"No")</f>
        <v>No</v>
      </c>
      <c r="I1805" s="1" t="str">
        <f>IFERROR(__xludf.DUMMYFUNCTION("""COMPUTED_VALUE"""),"Will NOT work for them")</f>
        <v>Will NOT work for them</v>
      </c>
      <c r="J1805" s="1">
        <f>IFERROR(__xludf.DUMMYFUNCTION("""COMPUTED_VALUE"""),6.0)</f>
        <v>6</v>
      </c>
      <c r="K1805" s="1" t="str">
        <f>IFERROR(__xludf.DUMMYFUNCTION("""COMPUTED_VALUE"""),"Hybrid Working Environment with less than 3 days a month at office")</f>
        <v>Hybrid Working Environment with less than 3 days a month at office</v>
      </c>
      <c r="L18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0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05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805" s="1" t="str">
        <f>IFERROR(__xludf.DUMMYFUNCTION("""COMPUTED_VALUE"""),"Manager who clearly describes what she/he needs")</f>
        <v>Manager who clearly describes what she/he needs</v>
      </c>
      <c r="P1805" s="1" t="str">
        <f>IFERROR(__xludf.DUMMYFUNCTION("""COMPUTED_VALUE"""),"Work with 2 to 3 people in my team, Work with 5 to 6 people in my team")</f>
        <v>Work with 2 to 3 people in my team, Work with 5 to 6 people in my team</v>
      </c>
      <c r="Q1805" s="1" t="str">
        <f>IFERROR(__xludf.DUMMYFUNCTION("""COMPUTED_VALUE"""),"Yes, I Understand this is gonna happen everywhere")</f>
        <v>Yes, I Understand this is gonna happen everywhere</v>
      </c>
      <c r="R1805" s="1" t="str">
        <f>IFERROR(__xludf.DUMMYFUNCTION("""COMPUTED_VALUE"""),"No way")</f>
        <v>No way</v>
      </c>
      <c r="S1805" s="1"/>
    </row>
    <row r="1806">
      <c r="A1806" s="2">
        <f>IFERROR(__xludf.DUMMYFUNCTION("""COMPUTED_VALUE"""),45050.65697377315)</f>
        <v>45050.65697</v>
      </c>
      <c r="B1806" s="1" t="str">
        <f>IFERROR(__xludf.DUMMYFUNCTION("""COMPUTED_VALUE"""),"India")</f>
        <v>India</v>
      </c>
      <c r="C1806" s="1">
        <f>IFERROR(__xludf.DUMMYFUNCTION("""COMPUTED_VALUE"""),202001.0)</f>
        <v>202001</v>
      </c>
      <c r="D1806" s="1" t="str">
        <f>IFERROR(__xludf.DUMMYFUNCTION("""COMPUTED_VALUE"""),"Female")</f>
        <v>Female</v>
      </c>
      <c r="E1806" s="1" t="str">
        <f>IFERROR(__xludf.DUMMYFUNCTION("""COMPUTED_VALUE"""),"People who have changed the world for better")</f>
        <v>People who have changed the world for better</v>
      </c>
      <c r="F1806" s="1" t="str">
        <f>IFERROR(__xludf.DUMMYFUNCTION("""COMPUTED_VALUE"""),"Yes, I will earn and do that")</f>
        <v>Yes, I will earn and do that</v>
      </c>
      <c r="G1806" s="1" t="str">
        <f>IFERROR(__xludf.DUMMYFUNCTION("""COMPUTED_VALUE"""),"This will be hard to do, but if it is the right company I would try")</f>
        <v>This will be hard to do, but if it is the right company I would try</v>
      </c>
      <c r="H1806" s="1" t="str">
        <f>IFERROR(__xludf.DUMMYFUNCTION("""COMPUTED_VALUE"""),"No")</f>
        <v>No</v>
      </c>
      <c r="I1806" s="1" t="str">
        <f>IFERROR(__xludf.DUMMYFUNCTION("""COMPUTED_VALUE"""),"Will NOT work for them")</f>
        <v>Will NOT work for them</v>
      </c>
      <c r="J1806" s="1">
        <f>IFERROR(__xludf.DUMMYFUNCTION("""COMPUTED_VALUE"""),3.0)</f>
        <v>3</v>
      </c>
      <c r="K1806" s="1" t="str">
        <f>IFERROR(__xludf.DUMMYFUNCTION("""COMPUTED_VALUE"""),"Hybrid Working Environment with more than 15 days a month at office")</f>
        <v>Hybrid Working Environment with more than 15 days a month at office</v>
      </c>
      <c r="L1806" s="1" t="str">
        <f>IFERROR(__xludf.DUMMYFUNCTION("""COMPUTED_VALUE"""),"Employer who rewards learning and enables that environment")</f>
        <v>Employer who rewards learning and enables that environment</v>
      </c>
      <c r="M180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06" s="1" t="str">
        <f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1806" s="1" t="str">
        <f>IFERROR(__xludf.DUMMYFUNCTION("""COMPUTED_VALUE"""),"Manager who sets targets and expects me to achieve it")</f>
        <v>Manager who sets targets and expects me to achieve it</v>
      </c>
      <c r="P1806" s="1" t="str">
        <f>IFERROR(__xludf.DUMMYFUNCTION("""COMPUTED_VALUE"""),"Work with 5 to 6 people in my team")</f>
        <v>Work with 5 to 6 people in my team</v>
      </c>
      <c r="Q1806" s="1" t="str">
        <f>IFERROR(__xludf.DUMMYFUNCTION("""COMPUTED_VALUE"""),"Yes")</f>
        <v>Yes</v>
      </c>
      <c r="R1806" s="1" t="str">
        <f>IFERROR(__xludf.DUMMYFUNCTION("""COMPUTED_VALUE"""),"No way")</f>
        <v>No way</v>
      </c>
      <c r="S1806" s="1"/>
    </row>
    <row r="1807">
      <c r="A1807" s="2">
        <f>IFERROR(__xludf.DUMMYFUNCTION("""COMPUTED_VALUE"""),45050.66433032407)</f>
        <v>45050.66433</v>
      </c>
      <c r="B1807" s="1" t="str">
        <f>IFERROR(__xludf.DUMMYFUNCTION("""COMPUTED_VALUE"""),"India")</f>
        <v>India</v>
      </c>
      <c r="C1807" s="1">
        <f>IFERROR(__xludf.DUMMYFUNCTION("""COMPUTED_VALUE"""),689595.0)</f>
        <v>689595</v>
      </c>
      <c r="D1807" s="1" t="str">
        <f>IFERROR(__xludf.DUMMYFUNCTION("""COMPUTED_VALUE"""),"Male")</f>
        <v>Male</v>
      </c>
      <c r="E1807" s="1" t="str">
        <f>IFERROR(__xludf.DUMMYFUNCTION("""COMPUTED_VALUE"""),"People who have changed the world for better")</f>
        <v>People who have changed the world for better</v>
      </c>
      <c r="F1807" s="1" t="str">
        <f>IFERROR(__xludf.DUMMYFUNCTION("""COMPUTED_VALUE"""),"No, But if someone could bare the cost I will")</f>
        <v>No, But if someone could bare the cost I will</v>
      </c>
      <c r="G1807" s="1" t="str">
        <f>IFERROR(__xludf.DUMMYFUNCTION("""COMPUTED_VALUE"""),"This will be hard to do, but if it is the right company I would try")</f>
        <v>This will be hard to do, but if it is the right company I would try</v>
      </c>
      <c r="H1807" s="1" t="str">
        <f>IFERROR(__xludf.DUMMYFUNCTION("""COMPUTED_VALUE"""),"No")</f>
        <v>No</v>
      </c>
      <c r="I1807" s="1" t="str">
        <f>IFERROR(__xludf.DUMMYFUNCTION("""COMPUTED_VALUE"""),"Will NOT work for them")</f>
        <v>Will NOT work for them</v>
      </c>
      <c r="J1807" s="1">
        <f>IFERROR(__xludf.DUMMYFUNCTION("""COMPUTED_VALUE"""),4.0)</f>
        <v>4</v>
      </c>
      <c r="K1807" s="1" t="str">
        <f>IFERROR(__xludf.DUMMYFUNCTION("""COMPUTED_VALUE"""),"Hybrid Working Environment with less than 3 days a month at office")</f>
        <v>Hybrid Working Environment with less than 3 days a month at office</v>
      </c>
      <c r="L18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0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07" s="1" t="str">
        <f>IFERROR(__xludf.DUMMYFUNCTION("""COMPUTED_VALUE"""),"Teaching in any of the institutes/colleges/online or offline, Manage and drive End-to-End Projects or Products, Build and develop a Team, Work as a freelancer and do my thing my way")</f>
        <v>Teaching in any of the institutes/colleges/online or offline, Manage and drive End-to-End Projects or Products, Build and develop a Team, Work as a freelancer and do my thing my way</v>
      </c>
      <c r="O1807" s="1" t="str">
        <f>IFERROR(__xludf.DUMMYFUNCTION("""COMPUTED_VALUE"""),"Manager who explains what is expected, sets a goal and helps achieve it")</f>
        <v>Manager who explains what is expected, sets a goal and helps achieve it</v>
      </c>
      <c r="P1807" s="1" t="str">
        <f>IFERROR(__xludf.DUMMYFUNCTION("""COMPUTED_VALUE"""),"Work alone, Work with 2 to 3 people in my team")</f>
        <v>Work alone, Work with 2 to 3 people in my team</v>
      </c>
      <c r="Q1807" s="1" t="str">
        <f>IFERROR(__xludf.DUMMYFUNCTION("""COMPUTED_VALUE"""),"Yes, I Understand this is gonna happen everywhere")</f>
        <v>Yes, I Understand this is gonna happen everywhere</v>
      </c>
      <c r="R1807" s="1" t="str">
        <f>IFERROR(__xludf.DUMMYFUNCTION("""COMPUTED_VALUE"""),"No way")</f>
        <v>No way</v>
      </c>
      <c r="S1807" s="1"/>
    </row>
    <row r="1808">
      <c r="A1808" s="2">
        <f>IFERROR(__xludf.DUMMYFUNCTION("""COMPUTED_VALUE"""),45050.664806886576)</f>
        <v>45050.66481</v>
      </c>
      <c r="B1808" s="1" t="str">
        <f>IFERROR(__xludf.DUMMYFUNCTION("""COMPUTED_VALUE"""),"India")</f>
        <v>India</v>
      </c>
      <c r="C1808" s="1">
        <f>IFERROR(__xludf.DUMMYFUNCTION("""COMPUTED_VALUE"""),321001.0)</f>
        <v>321001</v>
      </c>
      <c r="D1808" s="1" t="str">
        <f>IFERROR(__xludf.DUMMYFUNCTION("""COMPUTED_VALUE"""),"Male")</f>
        <v>Male</v>
      </c>
      <c r="E1808" s="1" t="str">
        <f>IFERROR(__xludf.DUMMYFUNCTION("""COMPUTED_VALUE"""),"My Parents")</f>
        <v>My Parents</v>
      </c>
      <c r="F1808" s="1" t="str">
        <f>IFERROR(__xludf.DUMMYFUNCTION("""COMPUTED_VALUE"""),"Yes, I will earn and do that")</f>
        <v>Yes, I will earn and do that</v>
      </c>
      <c r="G1808" s="1" t="str">
        <f>IFERROR(__xludf.DUMMYFUNCTION("""COMPUTED_VALUE"""),"This will be hard to do, but if it is the right company I would try")</f>
        <v>This will be hard to do, but if it is the right company I would try</v>
      </c>
      <c r="H1808" s="1" t="str">
        <f>IFERROR(__xludf.DUMMYFUNCTION("""COMPUTED_VALUE"""),"No")</f>
        <v>No</v>
      </c>
      <c r="I1808" s="1" t="str">
        <f>IFERROR(__xludf.DUMMYFUNCTION("""COMPUTED_VALUE"""),"Will NOT work for them")</f>
        <v>Will NOT work for them</v>
      </c>
      <c r="J1808" s="1">
        <f>IFERROR(__xludf.DUMMYFUNCTION("""COMPUTED_VALUE"""),7.0)</f>
        <v>7</v>
      </c>
      <c r="K1808" s="1" t="str">
        <f>IFERROR(__xludf.DUMMYFUNCTION("""COMPUTED_VALUE"""),"Every Day Office Environment")</f>
        <v>Every Day Office Environment</v>
      </c>
      <c r="L1808" s="1" t="str">
        <f>IFERROR(__xludf.DUMMYFUNCTION("""COMPUTED_VALUE"""),"Employer who appreciates learning and enables that environment")</f>
        <v>Employer who appreciates learning and enables that environment</v>
      </c>
      <c r="M18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0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08" s="1" t="str">
        <f>IFERROR(__xludf.DUMMYFUNCTION("""COMPUTED_VALUE"""),"Manager who clearly describes what she/he needs")</f>
        <v>Manager who clearly describes what she/he needs</v>
      </c>
      <c r="P1808" s="1" t="str">
        <f>IFERROR(__xludf.DUMMYFUNCTION("""COMPUTED_VALUE"""),"Work with more than 10 people in my team")</f>
        <v>Work with more than 10 people in my team</v>
      </c>
      <c r="Q1808" s="1" t="str">
        <f>IFERROR(__xludf.DUMMYFUNCTION("""COMPUTED_VALUE"""),"Yes, I Understand this is gonna happen everywhere")</f>
        <v>Yes, I Understand this is gonna happen everywhere</v>
      </c>
      <c r="R1808" s="1" t="str">
        <f>IFERROR(__xludf.DUMMYFUNCTION("""COMPUTED_VALUE"""),"This will be hard to do, but if it is the right company I would try")</f>
        <v>This will be hard to do, but if it is the right company I would try</v>
      </c>
      <c r="S1808" s="1"/>
    </row>
    <row r="1809">
      <c r="A1809" s="2">
        <f>IFERROR(__xludf.DUMMYFUNCTION("""COMPUTED_VALUE"""),45050.66530541667)</f>
        <v>45050.66531</v>
      </c>
      <c r="B1809" s="1" t="str">
        <f>IFERROR(__xludf.DUMMYFUNCTION("""COMPUTED_VALUE"""),"India")</f>
        <v>India</v>
      </c>
      <c r="C1809" s="1">
        <f>IFERROR(__xludf.DUMMYFUNCTION("""COMPUTED_VALUE"""),500027.0)</f>
        <v>500027</v>
      </c>
      <c r="D1809" s="1" t="str">
        <f>IFERROR(__xludf.DUMMYFUNCTION("""COMPUTED_VALUE"""),"Female")</f>
        <v>Female</v>
      </c>
      <c r="E1809" s="1" t="str">
        <f>IFERROR(__xludf.DUMMYFUNCTION("""COMPUTED_VALUE"""),"People who have changed the world for better")</f>
        <v>People who have changed the world for better</v>
      </c>
      <c r="F1809" s="1" t="str">
        <f>IFERROR(__xludf.DUMMYFUNCTION("""COMPUTED_VALUE"""),"No I would not be pursuing Higher Education outside of India")</f>
        <v>No I would not be pursuing Higher Education outside of India</v>
      </c>
      <c r="G1809" s="1" t="str">
        <f>IFERROR(__xludf.DUMMYFUNCTION("""COMPUTED_VALUE"""),"This will be hard to do, but if it is the right company I would try")</f>
        <v>This will be hard to do, but if it is the right company I would try</v>
      </c>
      <c r="H1809" s="1" t="str">
        <f>IFERROR(__xludf.DUMMYFUNCTION("""COMPUTED_VALUE"""),"No")</f>
        <v>No</v>
      </c>
      <c r="I1809" s="1" t="str">
        <f>IFERROR(__xludf.DUMMYFUNCTION("""COMPUTED_VALUE"""),"Will NOT work for them")</f>
        <v>Will NOT work for them</v>
      </c>
      <c r="J1809" s="1">
        <f>IFERROR(__xludf.DUMMYFUNCTION("""COMPUTED_VALUE"""),3.0)</f>
        <v>3</v>
      </c>
      <c r="K1809" s="1" t="str">
        <f>IFERROR(__xludf.DUMMYFUNCTION("""COMPUTED_VALUE"""),"Every Day Office Environment")</f>
        <v>Every Day Office Environment</v>
      </c>
      <c r="L1809" s="1" t="str">
        <f>IFERROR(__xludf.DUMMYFUNCTION("""COMPUTED_VALUE"""),"Employer who appreciates learning and enables that environment")</f>
        <v>Employer who appreciates learning and enables that environment</v>
      </c>
      <c r="M180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09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809" s="1" t="str">
        <f>IFERROR(__xludf.DUMMYFUNCTION("""COMPUTED_VALUE"""),"Manager who sets targets and expects me to achieve it")</f>
        <v>Manager who sets targets and expects me to achieve it</v>
      </c>
      <c r="P1809" s="1" t="str">
        <f>IFERROR(__xludf.DUMMYFUNCTION("""COMPUTED_VALUE"""),"Work with 5 to 6 people in my team")</f>
        <v>Work with 5 to 6 people in my team</v>
      </c>
      <c r="Q1809" s="1" t="str">
        <f>IFERROR(__xludf.DUMMYFUNCTION("""COMPUTED_VALUE"""),"Yes")</f>
        <v>Yes</v>
      </c>
      <c r="R1809" s="1" t="str">
        <f>IFERROR(__xludf.DUMMYFUNCTION("""COMPUTED_VALUE"""),"Will work for 7 years or more")</f>
        <v>Will work for 7 years or more</v>
      </c>
      <c r="S1809" s="1"/>
    </row>
    <row r="1810">
      <c r="A1810" s="2">
        <f>IFERROR(__xludf.DUMMYFUNCTION("""COMPUTED_VALUE"""),45050.67522451389)</f>
        <v>45050.67522</v>
      </c>
      <c r="B1810" s="1" t="str">
        <f>IFERROR(__xludf.DUMMYFUNCTION("""COMPUTED_VALUE"""),"India")</f>
        <v>India</v>
      </c>
      <c r="C1810" s="1">
        <f>IFERROR(__xludf.DUMMYFUNCTION("""COMPUTED_VALUE"""),411028.0)</f>
        <v>411028</v>
      </c>
      <c r="D1810" s="1" t="str">
        <f>IFERROR(__xludf.DUMMYFUNCTION("""COMPUTED_VALUE"""),"Male")</f>
        <v>Male</v>
      </c>
      <c r="E1810" s="1" t="str">
        <f>IFERROR(__xludf.DUMMYFUNCTION("""COMPUTED_VALUE"""),"Social Media like LinkedIn")</f>
        <v>Social Media like LinkedIn</v>
      </c>
      <c r="F1810" s="1" t="str">
        <f>IFERROR(__xludf.DUMMYFUNCTION("""COMPUTED_VALUE"""),"Yes, I will earn and do that")</f>
        <v>Yes, I will earn and do that</v>
      </c>
      <c r="G1810" s="1" t="str">
        <f>IFERROR(__xludf.DUMMYFUNCTION("""COMPUTED_VALUE"""),"No way")</f>
        <v>No way</v>
      </c>
      <c r="H1810" s="1" t="str">
        <f>IFERROR(__xludf.DUMMYFUNCTION("""COMPUTED_VALUE"""),"Yes")</f>
        <v>Yes</v>
      </c>
      <c r="I1810" s="1" t="str">
        <f>IFERROR(__xludf.DUMMYFUNCTION("""COMPUTED_VALUE"""),"Will NOT work for them")</f>
        <v>Will NOT work for them</v>
      </c>
      <c r="J1810" s="1">
        <f>IFERROR(__xludf.DUMMYFUNCTION("""COMPUTED_VALUE"""),8.0)</f>
        <v>8</v>
      </c>
      <c r="K1810" s="1" t="str">
        <f>IFERROR(__xludf.DUMMYFUNCTION("""COMPUTED_VALUE"""),"Hybrid Working Environment with more than 15 days a month at office")</f>
        <v>Hybrid Working Environment with more than 15 days a month at office</v>
      </c>
      <c r="L1810" s="1" t="str">
        <f>IFERROR(__xludf.DUMMYFUNCTION("""COMPUTED_VALUE"""),"Employer who rewards learning and enables that environment")</f>
        <v>Employer who rewards learning and enables that environment</v>
      </c>
      <c r="M181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810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810" s="1" t="str">
        <f>IFERROR(__xludf.DUMMYFUNCTION("""COMPUTED_VALUE"""),"Manager who explains what is expected, sets a goal and helps achieve it")</f>
        <v>Manager who explains what is expected, sets a goal and helps achieve it</v>
      </c>
      <c r="P1810" s="1" t="str">
        <f>IFERROR(__xludf.DUMMYFUNCTION("""COMPUTED_VALUE"""),"Work with 5 to 6 people in my team")</f>
        <v>Work with 5 to 6 people in my team</v>
      </c>
      <c r="Q1810" s="1" t="str">
        <f>IFERROR(__xludf.DUMMYFUNCTION("""COMPUTED_VALUE"""),"Yes, I Understand this is gonna happen everywhere")</f>
        <v>Yes, I Understand this is gonna happen everywhere</v>
      </c>
      <c r="R1810" s="1" t="str">
        <f>IFERROR(__xludf.DUMMYFUNCTION("""COMPUTED_VALUE"""),"No way")</f>
        <v>No way</v>
      </c>
      <c r="S1810" s="1"/>
    </row>
    <row r="1811">
      <c r="A1811" s="2">
        <f>IFERROR(__xludf.DUMMYFUNCTION("""COMPUTED_VALUE"""),45050.678143125)</f>
        <v>45050.67814</v>
      </c>
      <c r="B1811" s="1" t="str">
        <f>IFERROR(__xludf.DUMMYFUNCTION("""COMPUTED_VALUE"""),"India")</f>
        <v>India</v>
      </c>
      <c r="C1811" s="1">
        <f>IFERROR(__xludf.DUMMYFUNCTION("""COMPUTED_VALUE"""),421202.0)</f>
        <v>421202</v>
      </c>
      <c r="D1811" s="1" t="str">
        <f>IFERROR(__xludf.DUMMYFUNCTION("""COMPUTED_VALUE"""),"Male")</f>
        <v>Male</v>
      </c>
      <c r="E1811" s="1" t="str">
        <f>IFERROR(__xludf.DUMMYFUNCTION("""COMPUTED_VALUE"""),"My Parents")</f>
        <v>My Parents</v>
      </c>
      <c r="F1811" s="1" t="str">
        <f>IFERROR(__xludf.DUMMYFUNCTION("""COMPUTED_VALUE"""),"No I would not be pursuing Higher Education outside of India")</f>
        <v>No I would not be pursuing Higher Education outside of India</v>
      </c>
      <c r="G1811" s="1" t="str">
        <f>IFERROR(__xludf.DUMMYFUNCTION("""COMPUTED_VALUE"""),"This will be hard to do, but if it is the right company I would try")</f>
        <v>This will be hard to do, but if it is the right company I would try</v>
      </c>
      <c r="H1811" s="1" t="str">
        <f>IFERROR(__xludf.DUMMYFUNCTION("""COMPUTED_VALUE"""),"Yes")</f>
        <v>Yes</v>
      </c>
      <c r="I1811" s="1" t="str">
        <f>IFERROR(__xludf.DUMMYFUNCTION("""COMPUTED_VALUE"""),"Will work for them")</f>
        <v>Will work for them</v>
      </c>
      <c r="J1811" s="1">
        <f>IFERROR(__xludf.DUMMYFUNCTION("""COMPUTED_VALUE"""),3.0)</f>
        <v>3</v>
      </c>
      <c r="K1811" s="1" t="str">
        <f>IFERROR(__xludf.DUMMYFUNCTION("""COMPUTED_VALUE"""),"Hybrid Working Environment with more than 15 days a month at office")</f>
        <v>Hybrid Working Environment with more than 15 days a month at office</v>
      </c>
      <c r="L18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1" s="1" t="str">
        <f>IFERROR(__xludf.DUMMYFUNCTION("""COMPUTED_VALUE"""),"Teaching in any of the institutes/colleges/online or offline, Work as a freelancer and do my thing my way, Entrepreneur or Start Up, I Want to sell things/Sales")</f>
        <v>Teaching in any of the institutes/colleges/online or offline, Work as a freelancer and do my thing my way, Entrepreneur or Start Up, I Want to sell things/Sales</v>
      </c>
      <c r="O1811" s="1" t="str">
        <f>IFERROR(__xludf.DUMMYFUNCTION("""COMPUTED_VALUE"""),"Manager who explains what is expected, sets a goal and helps achieve it")</f>
        <v>Manager who explains what is expected, sets a goal and helps achieve it</v>
      </c>
      <c r="P1811" s="1" t="str">
        <f>IFERROR(__xludf.DUMMYFUNCTION("""COMPUTED_VALUE"""),"Work with 2 to 3 people in my team")</f>
        <v>Work with 2 to 3 people in my team</v>
      </c>
      <c r="Q1811" s="1" t="str">
        <f>IFERROR(__xludf.DUMMYFUNCTION("""COMPUTED_VALUE"""),"Yes")</f>
        <v>Yes</v>
      </c>
      <c r="R1811" s="1" t="str">
        <f>IFERROR(__xludf.DUMMYFUNCTION("""COMPUTED_VALUE"""),"This will be hard to do, but if it is the right company I would try")</f>
        <v>This will be hard to do, but if it is the right company I would try</v>
      </c>
      <c r="S1811" s="1"/>
    </row>
    <row r="1812">
      <c r="A1812" s="2">
        <f>IFERROR(__xludf.DUMMYFUNCTION("""COMPUTED_VALUE"""),45050.687387557875)</f>
        <v>45050.68739</v>
      </c>
      <c r="B1812" s="1" t="str">
        <f>IFERROR(__xludf.DUMMYFUNCTION("""COMPUTED_VALUE"""),"India")</f>
        <v>India</v>
      </c>
      <c r="C1812" s="1">
        <f>IFERROR(__xludf.DUMMYFUNCTION("""COMPUTED_VALUE"""),412201.0)</f>
        <v>412201</v>
      </c>
      <c r="D1812" s="1" t="str">
        <f>IFERROR(__xludf.DUMMYFUNCTION("""COMPUTED_VALUE"""),"Male")</f>
        <v>Male</v>
      </c>
      <c r="E1812" s="1" t="str">
        <f>IFERROR(__xludf.DUMMYFUNCTION("""COMPUTED_VALUE"""),"People who have changed the world for better")</f>
        <v>People who have changed the world for better</v>
      </c>
      <c r="F1812" s="1" t="str">
        <f>IFERROR(__xludf.DUMMYFUNCTION("""COMPUTED_VALUE"""),"Yes, I will earn and do that")</f>
        <v>Yes, I will earn and do that</v>
      </c>
      <c r="G1812" s="1" t="str">
        <f>IFERROR(__xludf.DUMMYFUNCTION("""COMPUTED_VALUE"""),"This will be hard to do, but if it is the right company I would try")</f>
        <v>This will be hard to do, but if it is the right company I would try</v>
      </c>
      <c r="H1812" s="1" t="str">
        <f>IFERROR(__xludf.DUMMYFUNCTION("""COMPUTED_VALUE"""),"Yes")</f>
        <v>Yes</v>
      </c>
      <c r="I1812" s="1" t="str">
        <f>IFERROR(__xludf.DUMMYFUNCTION("""COMPUTED_VALUE"""),"Will NOT work for them")</f>
        <v>Will NOT work for them</v>
      </c>
      <c r="J1812" s="1">
        <f>IFERROR(__xludf.DUMMYFUNCTION("""COMPUTED_VALUE"""),8.0)</f>
        <v>8</v>
      </c>
      <c r="K1812" s="1" t="str">
        <f>IFERROR(__xludf.DUMMYFUNCTION("""COMPUTED_VALUE"""),"Fully Remote with No option to visit offices")</f>
        <v>Fully Remote with No option to visit offices</v>
      </c>
      <c r="L1812" s="1" t="str">
        <f>IFERROR(__xludf.DUMMYFUNCTION("""COMPUTED_VALUE"""),"Employer who rewards learning and enables that environment")</f>
        <v>Employer who rewards learning and enables that environment</v>
      </c>
      <c r="M181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1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812" s="1" t="str">
        <f>IFERROR(__xludf.DUMMYFUNCTION("""COMPUTED_VALUE"""),"Manager who explains what is expected, sets a goal and helps achieve it")</f>
        <v>Manager who explains what is expected, sets a goal and helps achieve it</v>
      </c>
      <c r="P1812" s="1" t="str">
        <f>IFERROR(__xludf.DUMMYFUNCTION("""COMPUTED_VALUE"""),"Work with 5 to 6 people in my team")</f>
        <v>Work with 5 to 6 people in my team</v>
      </c>
      <c r="Q1812" s="1" t="str">
        <f>IFERROR(__xludf.DUMMYFUNCTION("""COMPUTED_VALUE"""),"Yes, I Understand this is gonna happen everywhere")</f>
        <v>Yes, I Understand this is gonna happen everywhere</v>
      </c>
      <c r="R1812" s="1" t="str">
        <f>IFERROR(__xludf.DUMMYFUNCTION("""COMPUTED_VALUE"""),"This will be hard to do, but if it is the right company I would try")</f>
        <v>This will be hard to do, but if it is the right company I would try</v>
      </c>
      <c r="S1812" s="1"/>
    </row>
    <row r="1813">
      <c r="A1813" s="2">
        <f>IFERROR(__xludf.DUMMYFUNCTION("""COMPUTED_VALUE"""),45050.69204873843)</f>
        <v>45050.69205</v>
      </c>
      <c r="B1813" s="1" t="str">
        <f>IFERROR(__xludf.DUMMYFUNCTION("""COMPUTED_VALUE"""),"India")</f>
        <v>India</v>
      </c>
      <c r="C1813" s="1">
        <f>IFERROR(__xludf.DUMMYFUNCTION("""COMPUTED_VALUE"""),457001.0)</f>
        <v>457001</v>
      </c>
      <c r="D1813" s="1" t="str">
        <f>IFERROR(__xludf.DUMMYFUNCTION("""COMPUTED_VALUE"""),"Female")</f>
        <v>Female</v>
      </c>
      <c r="E1813" s="1" t="str">
        <f>IFERROR(__xludf.DUMMYFUNCTION("""COMPUTED_VALUE"""),"People who have changed the world for better")</f>
        <v>People who have changed the world for better</v>
      </c>
      <c r="F1813" s="1" t="str">
        <f>IFERROR(__xludf.DUMMYFUNCTION("""COMPUTED_VALUE"""),"No, But if someone could bare the cost I will")</f>
        <v>No, But if someone could bare the cost I will</v>
      </c>
      <c r="G1813" s="1" t="str">
        <f>IFERROR(__xludf.DUMMYFUNCTION("""COMPUTED_VALUE"""),"This will be hard to do, but if it is the right company I would try")</f>
        <v>This will be hard to do, but if it is the right company I would try</v>
      </c>
      <c r="H1813" s="1" t="str">
        <f>IFERROR(__xludf.DUMMYFUNCTION("""COMPUTED_VALUE"""),"Yes")</f>
        <v>Yes</v>
      </c>
      <c r="I1813" s="1" t="str">
        <f>IFERROR(__xludf.DUMMYFUNCTION("""COMPUTED_VALUE"""),"Will NOT work for them")</f>
        <v>Will NOT work for them</v>
      </c>
      <c r="J1813" s="1">
        <f>IFERROR(__xludf.DUMMYFUNCTION("""COMPUTED_VALUE"""),1.0)</f>
        <v>1</v>
      </c>
      <c r="K1813" s="1" t="str">
        <f>IFERROR(__xludf.DUMMYFUNCTION("""COMPUTED_VALUE"""),"Hybrid Working Environment with more than 15 days a month at office")</f>
        <v>Hybrid Working Environment with more than 15 days a month at office</v>
      </c>
      <c r="L1813" s="1" t="str">
        <f>IFERROR(__xludf.DUMMYFUNCTION("""COMPUTED_VALUE"""),"Employer who appreciates learning and enables that environment")</f>
        <v>Employer who appreciates learning and enables that environment</v>
      </c>
      <c r="M181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3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1813" s="1" t="str">
        <f>IFERROR(__xludf.DUMMYFUNCTION("""COMPUTED_VALUE"""),"Manager who sets goal and helps me achieve it")</f>
        <v>Manager who sets goal and helps me achieve it</v>
      </c>
      <c r="P1813" s="1" t="str">
        <f>IFERROR(__xludf.DUMMYFUNCTION("""COMPUTED_VALUE"""),"Work with 5 to 6 people in my team")</f>
        <v>Work with 5 to 6 people in my team</v>
      </c>
      <c r="Q1813" s="1" t="str">
        <f>IFERROR(__xludf.DUMMYFUNCTION("""COMPUTED_VALUE"""),"Yes, I Understand this is gonna happen everywhere")</f>
        <v>Yes, I Understand this is gonna happen everywhere</v>
      </c>
      <c r="R1813" s="1" t="str">
        <f>IFERROR(__xludf.DUMMYFUNCTION("""COMPUTED_VALUE"""),"This will be hard to do, but if it is the right company I would try")</f>
        <v>This will be hard to do, but if it is the right company I would try</v>
      </c>
      <c r="S1813" s="1"/>
    </row>
    <row r="1814">
      <c r="A1814" s="2">
        <f>IFERROR(__xludf.DUMMYFUNCTION("""COMPUTED_VALUE"""),45050.6942625463)</f>
        <v>45050.69426</v>
      </c>
      <c r="B1814" s="1" t="str">
        <f>IFERROR(__xludf.DUMMYFUNCTION("""COMPUTED_VALUE"""),"India")</f>
        <v>India</v>
      </c>
      <c r="C1814" s="1">
        <f>IFERROR(__xludf.DUMMYFUNCTION("""COMPUTED_VALUE"""),457001.0)</f>
        <v>457001</v>
      </c>
      <c r="D1814" s="1" t="str">
        <f>IFERROR(__xludf.DUMMYFUNCTION("""COMPUTED_VALUE"""),"Male")</f>
        <v>Male</v>
      </c>
      <c r="E1814" s="1" t="str">
        <f>IFERROR(__xludf.DUMMYFUNCTION("""COMPUTED_VALUE"""),"People from my circle, but not family members")</f>
        <v>People from my circle, but not family members</v>
      </c>
      <c r="F1814" s="1" t="str">
        <f>IFERROR(__xludf.DUMMYFUNCTION("""COMPUTED_VALUE"""),"No I would not be pursuing Higher Education outside of India")</f>
        <v>No I would not be pursuing Higher Education outside of India</v>
      </c>
      <c r="G1814" s="1" t="str">
        <f>IFERROR(__xludf.DUMMYFUNCTION("""COMPUTED_VALUE"""),"This will be hard to do, but if it is the right company I would try")</f>
        <v>This will be hard to do, but if it is the right company I would try</v>
      </c>
      <c r="H1814" s="1" t="str">
        <f>IFERROR(__xludf.DUMMYFUNCTION("""COMPUTED_VALUE"""),"No")</f>
        <v>No</v>
      </c>
      <c r="I1814" s="1" t="str">
        <f>IFERROR(__xludf.DUMMYFUNCTION("""COMPUTED_VALUE"""),"Will NOT work for them")</f>
        <v>Will NOT work for them</v>
      </c>
      <c r="J1814" s="1">
        <f>IFERROR(__xludf.DUMMYFUNCTION("""COMPUTED_VALUE"""),4.0)</f>
        <v>4</v>
      </c>
      <c r="K1814" s="1" t="str">
        <f>IFERROR(__xludf.DUMMYFUNCTION("""COMPUTED_VALUE"""),"Hybrid Working Environment with less than 3 days a month at office")</f>
        <v>Hybrid Working Environment with less than 3 days a month at office</v>
      </c>
      <c r="L18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4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814" s="1" t="str">
        <f>IFERROR(__xludf.DUMMYFUNCTION("""COMPUTED_VALUE"""),"Manager who explains what is expected, sets a goal and helps achieve it")</f>
        <v>Manager who explains what is expected, sets a goal and helps achieve it</v>
      </c>
      <c r="P1814" s="1" t="str">
        <f>IFERROR(__xludf.DUMMYFUNCTION("""COMPUTED_VALUE"""),"Work with 5 to 6 people in my team")</f>
        <v>Work with 5 to 6 people in my team</v>
      </c>
      <c r="Q1814" s="1" t="str">
        <f>IFERROR(__xludf.DUMMYFUNCTION("""COMPUTED_VALUE"""),"Yes, I Understand this is gonna happen everywhere")</f>
        <v>Yes, I Understand this is gonna happen everywhere</v>
      </c>
      <c r="R1814" s="1" t="str">
        <f>IFERROR(__xludf.DUMMYFUNCTION("""COMPUTED_VALUE"""),"This will be hard to do, but if it is the right company I would try")</f>
        <v>This will be hard to do, but if it is the right company I would try</v>
      </c>
      <c r="S1814" s="1"/>
    </row>
    <row r="1815">
      <c r="A1815" s="2">
        <f>IFERROR(__xludf.DUMMYFUNCTION("""COMPUTED_VALUE"""),45050.70577630787)</f>
        <v>45050.70578</v>
      </c>
      <c r="B1815" s="1" t="str">
        <f>IFERROR(__xludf.DUMMYFUNCTION("""COMPUTED_VALUE"""),"India")</f>
        <v>India</v>
      </c>
      <c r="C1815" s="1">
        <f>IFERROR(__xludf.DUMMYFUNCTION("""COMPUTED_VALUE"""),500085.0)</f>
        <v>500085</v>
      </c>
      <c r="D1815" s="1" t="str">
        <f>IFERROR(__xludf.DUMMYFUNCTION("""COMPUTED_VALUE"""),"Female")</f>
        <v>Female</v>
      </c>
      <c r="E1815" s="1" t="str">
        <f>IFERROR(__xludf.DUMMYFUNCTION("""COMPUTED_VALUE"""),"People who have changed the world for better")</f>
        <v>People who have changed the world for better</v>
      </c>
      <c r="F1815" s="1" t="str">
        <f>IFERROR(__xludf.DUMMYFUNCTION("""COMPUTED_VALUE"""),"Yes, I will earn and do that")</f>
        <v>Yes, I will earn and do that</v>
      </c>
      <c r="G1815" s="1" t="str">
        <f>IFERROR(__xludf.DUMMYFUNCTION("""COMPUTED_VALUE"""),"Will work for 3 years or more")</f>
        <v>Will work for 3 years or more</v>
      </c>
      <c r="H1815" s="1" t="str">
        <f>IFERROR(__xludf.DUMMYFUNCTION("""COMPUTED_VALUE"""),"No")</f>
        <v>No</v>
      </c>
      <c r="I1815" s="1" t="str">
        <f>IFERROR(__xludf.DUMMYFUNCTION("""COMPUTED_VALUE"""),"Will NOT work for them")</f>
        <v>Will NOT work for them</v>
      </c>
      <c r="J1815" s="1">
        <f>IFERROR(__xludf.DUMMYFUNCTION("""COMPUTED_VALUE"""),10.0)</f>
        <v>10</v>
      </c>
      <c r="K1815" s="1" t="str">
        <f>IFERROR(__xludf.DUMMYFUNCTION("""COMPUTED_VALUE"""),"Hybrid Working Environment with more than 15 days a month at office")</f>
        <v>Hybrid Working Environment with more than 15 days a month at office</v>
      </c>
      <c r="L18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5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1815" s="1" t="str">
        <f>IFERROR(__xludf.DUMMYFUNCTION("""COMPUTED_VALUE"""),"Manager who clearly describes what she/he needs")</f>
        <v>Manager who clearly describes what she/he needs</v>
      </c>
      <c r="P1815" s="1" t="str">
        <f>IFERROR(__xludf.DUMMYFUNCTION("""COMPUTED_VALUE"""),"Work with 2 to 3 people in my team")</f>
        <v>Work with 2 to 3 people in my team</v>
      </c>
      <c r="Q1815" s="1" t="str">
        <f>IFERROR(__xludf.DUMMYFUNCTION("""COMPUTED_VALUE"""),"Yes, I Understand this is gonna happen everywhere")</f>
        <v>Yes, I Understand this is gonna happen everywhere</v>
      </c>
      <c r="R1815" s="1" t="str">
        <f>IFERROR(__xludf.DUMMYFUNCTION("""COMPUTED_VALUE"""),"Will work for 7 years or more")</f>
        <v>Will work for 7 years or more</v>
      </c>
      <c r="S1815" s="1"/>
    </row>
    <row r="1816">
      <c r="A1816" s="2">
        <f>IFERROR(__xludf.DUMMYFUNCTION("""COMPUTED_VALUE"""),45050.718956122684)</f>
        <v>45050.71896</v>
      </c>
      <c r="B1816" s="1" t="str">
        <f>IFERROR(__xludf.DUMMYFUNCTION("""COMPUTED_VALUE"""),"India")</f>
        <v>India</v>
      </c>
      <c r="C1816" s="1">
        <f>IFERROR(__xludf.DUMMYFUNCTION("""COMPUTED_VALUE"""),700102.0)</f>
        <v>700102</v>
      </c>
      <c r="D1816" s="1" t="str">
        <f>IFERROR(__xludf.DUMMYFUNCTION("""COMPUTED_VALUE"""),"Male")</f>
        <v>Male</v>
      </c>
      <c r="E1816" s="1" t="str">
        <f>IFERROR(__xludf.DUMMYFUNCTION("""COMPUTED_VALUE"""),"People who have changed the world for better")</f>
        <v>People who have changed the world for better</v>
      </c>
      <c r="F1816" s="1" t="str">
        <f>IFERROR(__xludf.DUMMYFUNCTION("""COMPUTED_VALUE"""),"No I would not be pursuing Higher Education outside of India")</f>
        <v>No I would not be pursuing Higher Education outside of India</v>
      </c>
      <c r="G1816" s="1" t="str">
        <f>IFERROR(__xludf.DUMMYFUNCTION("""COMPUTED_VALUE"""),"This will be hard to do, but if it is the right company I would try")</f>
        <v>This will be hard to do, but if it is the right company I would try</v>
      </c>
      <c r="H1816" s="1" t="str">
        <f>IFERROR(__xludf.DUMMYFUNCTION("""COMPUTED_VALUE"""),"No")</f>
        <v>No</v>
      </c>
      <c r="I1816" s="1" t="str">
        <f>IFERROR(__xludf.DUMMYFUNCTION("""COMPUTED_VALUE"""),"Will NOT work for them")</f>
        <v>Will NOT work for them</v>
      </c>
      <c r="J1816" s="1">
        <f>IFERROR(__xludf.DUMMYFUNCTION("""COMPUTED_VALUE"""),8.0)</f>
        <v>8</v>
      </c>
      <c r="K1816" s="1" t="str">
        <f>IFERROR(__xludf.DUMMYFUNCTION("""COMPUTED_VALUE"""),"Hybrid Working Environment with more than 15 days a month at office")</f>
        <v>Hybrid Working Environment with more than 15 days a month at office</v>
      </c>
      <c r="L18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6" s="1" t="str">
        <f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1816" s="1" t="str">
        <f>IFERROR(__xludf.DUMMYFUNCTION("""COMPUTED_VALUE"""),"Manager who explains what is expected, sets a goal and helps achieve it")</f>
        <v>Manager who explains what is expected, sets a goal and helps achieve it</v>
      </c>
      <c r="P1816" s="1" t="str">
        <f>IFERROR(__xludf.DUMMYFUNCTION("""COMPUTED_VALUE"""),"Work alone, Work with 2 to 3 people in my team")</f>
        <v>Work alone, Work with 2 to 3 people in my team</v>
      </c>
      <c r="Q1816" s="1" t="str">
        <f>IFERROR(__xludf.DUMMYFUNCTION("""COMPUTED_VALUE"""),"Yes, I Understand this is gonna happen everywhere")</f>
        <v>Yes, I Understand this is gonna happen everywhere</v>
      </c>
      <c r="R1816" s="1" t="str">
        <f>IFERROR(__xludf.DUMMYFUNCTION("""COMPUTED_VALUE"""),"This will be hard to do, but if it is the right company I would try")</f>
        <v>This will be hard to do, but if it is the right company I would try</v>
      </c>
      <c r="S1816" s="1"/>
    </row>
    <row r="1817">
      <c r="A1817" s="2">
        <f>IFERROR(__xludf.DUMMYFUNCTION("""COMPUTED_VALUE"""),45050.727742152776)</f>
        <v>45050.72774</v>
      </c>
      <c r="B1817" s="1" t="str">
        <f>IFERROR(__xludf.DUMMYFUNCTION("""COMPUTED_VALUE"""),"India")</f>
        <v>India</v>
      </c>
      <c r="C1817" s="1">
        <f>IFERROR(__xludf.DUMMYFUNCTION("""COMPUTED_VALUE"""),530024.0)</f>
        <v>530024</v>
      </c>
      <c r="D1817" s="1" t="str">
        <f>IFERROR(__xludf.DUMMYFUNCTION("""COMPUTED_VALUE"""),"Male")</f>
        <v>Male</v>
      </c>
      <c r="E1817" s="1" t="str">
        <f>IFERROR(__xludf.DUMMYFUNCTION("""COMPUTED_VALUE"""),"My Parents")</f>
        <v>My Parents</v>
      </c>
      <c r="F1817" s="1" t="str">
        <f>IFERROR(__xludf.DUMMYFUNCTION("""COMPUTED_VALUE"""),"No I would not be pursuing Higher Education outside of India")</f>
        <v>No I would not be pursuing Higher Education outside of India</v>
      </c>
      <c r="G1817" s="1" t="str">
        <f>IFERROR(__xludf.DUMMYFUNCTION("""COMPUTED_VALUE"""),"Will work for 3 years or more")</f>
        <v>Will work for 3 years or more</v>
      </c>
      <c r="H1817" s="1" t="str">
        <f>IFERROR(__xludf.DUMMYFUNCTION("""COMPUTED_VALUE"""),"No")</f>
        <v>No</v>
      </c>
      <c r="I1817" s="1" t="str">
        <f>IFERROR(__xludf.DUMMYFUNCTION("""COMPUTED_VALUE"""),"Will NOT work for them")</f>
        <v>Will NOT work for them</v>
      </c>
      <c r="J1817" s="1">
        <f>IFERROR(__xludf.DUMMYFUNCTION("""COMPUTED_VALUE"""),6.0)</f>
        <v>6</v>
      </c>
      <c r="K1817" s="1" t="str">
        <f>IFERROR(__xludf.DUMMYFUNCTION("""COMPUTED_VALUE"""),"Fully Remote with Options to travel as and when needed")</f>
        <v>Fully Remote with Options to travel as and when needed</v>
      </c>
      <c r="L1817" s="1" t="str">
        <f>IFERROR(__xludf.DUMMYFUNCTION("""COMPUTED_VALUE"""),"Employer who rewards learning and enables that environment")</f>
        <v>Employer who rewards learning and enables that environment</v>
      </c>
      <c r="M181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7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817" s="1" t="str">
        <f>IFERROR(__xludf.DUMMYFUNCTION("""COMPUTED_VALUE"""),"Manager who sets goal and helps me achieve it")</f>
        <v>Manager who sets goal and helps me achieve it</v>
      </c>
      <c r="P1817" s="1" t="str">
        <f>IFERROR(__xludf.DUMMYFUNCTION("""COMPUTED_VALUE"""),"Work with 7 to 10 or more people in my team")</f>
        <v>Work with 7 to 10 or more people in my team</v>
      </c>
      <c r="Q1817" s="1" t="str">
        <f>IFERROR(__xludf.DUMMYFUNCTION("""COMPUTED_VALUE"""),"Yes, I Understand this is gonna happen everywhere")</f>
        <v>Yes, I Understand this is gonna happen everywhere</v>
      </c>
      <c r="R1817" s="1" t="str">
        <f>IFERROR(__xludf.DUMMYFUNCTION("""COMPUTED_VALUE"""),"This will be hard to do, but if it is the right company I would try")</f>
        <v>This will be hard to do, but if it is the right company I would try</v>
      </c>
      <c r="S1817" s="1"/>
    </row>
    <row r="1818">
      <c r="A1818" s="2">
        <f>IFERROR(__xludf.DUMMYFUNCTION("""COMPUTED_VALUE"""),45050.73900756944)</f>
        <v>45050.73901</v>
      </c>
      <c r="B1818" s="1" t="str">
        <f>IFERROR(__xludf.DUMMYFUNCTION("""COMPUTED_VALUE"""),"India")</f>
        <v>India</v>
      </c>
      <c r="C1818" s="1">
        <f>IFERROR(__xludf.DUMMYFUNCTION("""COMPUTED_VALUE"""),462002.0)</f>
        <v>462002</v>
      </c>
      <c r="D1818" s="1" t="str">
        <f>IFERROR(__xludf.DUMMYFUNCTION("""COMPUTED_VALUE"""),"Male")</f>
        <v>Male</v>
      </c>
      <c r="E1818" s="1" t="str">
        <f>IFERROR(__xludf.DUMMYFUNCTION("""COMPUTED_VALUE"""),"My Parents")</f>
        <v>My Parents</v>
      </c>
      <c r="F1818" s="1" t="str">
        <f>IFERROR(__xludf.DUMMYFUNCTION("""COMPUTED_VALUE"""),"Yes, I will earn and do that")</f>
        <v>Yes, I will earn and do that</v>
      </c>
      <c r="G1818" s="1" t="str">
        <f>IFERROR(__xludf.DUMMYFUNCTION("""COMPUTED_VALUE"""),"Will work for 3 years or more")</f>
        <v>Will work for 3 years or more</v>
      </c>
      <c r="H1818" s="1" t="str">
        <f>IFERROR(__xludf.DUMMYFUNCTION("""COMPUTED_VALUE"""),"No")</f>
        <v>No</v>
      </c>
      <c r="I1818" s="1" t="str">
        <f>IFERROR(__xludf.DUMMYFUNCTION("""COMPUTED_VALUE"""),"Will NOT work for them")</f>
        <v>Will NOT work for them</v>
      </c>
      <c r="J1818" s="1">
        <f>IFERROR(__xludf.DUMMYFUNCTION("""COMPUTED_VALUE"""),6.0)</f>
        <v>6</v>
      </c>
      <c r="K1818" s="1" t="str">
        <f>IFERROR(__xludf.DUMMYFUNCTION("""COMPUTED_VALUE"""),"Hybrid Working Environment with more than 15 days a month at office")</f>
        <v>Hybrid Working Environment with more than 15 days a month at office</v>
      </c>
      <c r="L18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818" s="1" t="str">
        <f>IFERROR(__xludf.DUMMYFUNCTION("""COMPUTED_VALUE"""),"Manager who explains what is expected, sets a goal and helps achieve it")</f>
        <v>Manager who explains what is expected, sets a goal and helps achieve it</v>
      </c>
      <c r="P1818" s="1" t="str">
        <f>IFERROR(__xludf.DUMMYFUNCTION("""COMPUTED_VALUE"""),"Work with 2 to 3 people in my team")</f>
        <v>Work with 2 to 3 people in my team</v>
      </c>
      <c r="Q1818" s="1" t="str">
        <f>IFERROR(__xludf.DUMMYFUNCTION("""COMPUTED_VALUE"""),"Yes, I Understand this is gonna happen everywhere")</f>
        <v>Yes, I Understand this is gonna happen everywhere</v>
      </c>
      <c r="R1818" s="1" t="str">
        <f>IFERROR(__xludf.DUMMYFUNCTION("""COMPUTED_VALUE"""),"This will be hard to do, but if it is the right company I would try")</f>
        <v>This will be hard to do, but if it is the right company I would try</v>
      </c>
      <c r="S1818" s="1"/>
    </row>
    <row r="1819">
      <c r="A1819" s="2">
        <f>IFERROR(__xludf.DUMMYFUNCTION("""COMPUTED_VALUE"""),45050.75134212963)</f>
        <v>45050.75134</v>
      </c>
      <c r="B1819" s="1" t="str">
        <f>IFERROR(__xludf.DUMMYFUNCTION("""COMPUTED_VALUE"""),"India")</f>
        <v>India</v>
      </c>
      <c r="C1819" s="1">
        <f>IFERROR(__xludf.DUMMYFUNCTION("""COMPUTED_VALUE"""),76009.0)</f>
        <v>76009</v>
      </c>
      <c r="D1819" s="1" t="str">
        <f>IFERROR(__xludf.DUMMYFUNCTION("""COMPUTED_VALUE"""),"Male")</f>
        <v>Male</v>
      </c>
      <c r="E1819" s="1" t="str">
        <f>IFERROR(__xludf.DUMMYFUNCTION("""COMPUTED_VALUE"""),"My Parents")</f>
        <v>My Parents</v>
      </c>
      <c r="F1819" s="1" t="str">
        <f>IFERROR(__xludf.DUMMYFUNCTION("""COMPUTED_VALUE"""),"Yes, I will earn and do that")</f>
        <v>Yes, I will earn and do that</v>
      </c>
      <c r="G1819" s="1" t="str">
        <f>IFERROR(__xludf.DUMMYFUNCTION("""COMPUTED_VALUE"""),"Will work for 3 years or more")</f>
        <v>Will work for 3 years or more</v>
      </c>
      <c r="H1819" s="1" t="str">
        <f>IFERROR(__xludf.DUMMYFUNCTION("""COMPUTED_VALUE"""),"Yes")</f>
        <v>Yes</v>
      </c>
      <c r="I1819" s="1" t="str">
        <f>IFERROR(__xludf.DUMMYFUNCTION("""COMPUTED_VALUE"""),"Will work for them")</f>
        <v>Will work for them</v>
      </c>
      <c r="J1819" s="1">
        <f>IFERROR(__xludf.DUMMYFUNCTION("""COMPUTED_VALUE"""),8.0)</f>
        <v>8</v>
      </c>
      <c r="K1819" s="1" t="str">
        <f>IFERROR(__xludf.DUMMYFUNCTION("""COMPUTED_VALUE"""),"Every Day Office Environment")</f>
        <v>Every Day Office Environment</v>
      </c>
      <c r="L18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9" s="1" t="str">
        <f>IFERROR(__xludf.DUMMYFUNCTION("""COMPUTED_VALUE"""),"Teaching in any of the institutes/colleges/online or offline, Build and develop a Team, Work in a BPO setup for some well known client, Become a content Creator in some platform")</f>
        <v>Teaching in any of the institutes/colleges/online or offline, Build and develop a Team, Work in a BPO setup for some well known client, Become a content Creator in some platform</v>
      </c>
      <c r="O1819" s="1" t="str">
        <f>IFERROR(__xludf.DUMMYFUNCTION("""COMPUTED_VALUE"""),"Manager who clearly describes what she/he needs")</f>
        <v>Manager who clearly describes what she/he needs</v>
      </c>
      <c r="P1819" s="1" t="str">
        <f>IFERROR(__xludf.DUMMYFUNCTION("""COMPUTED_VALUE"""),"Work with 7 to 10 or more people in my team")</f>
        <v>Work with 7 to 10 or more people in my team</v>
      </c>
      <c r="Q1819" s="1" t="str">
        <f>IFERROR(__xludf.DUMMYFUNCTION("""COMPUTED_VALUE"""),"Yes")</f>
        <v>Yes</v>
      </c>
      <c r="R1819" s="1" t="str">
        <f>IFERROR(__xludf.DUMMYFUNCTION("""COMPUTED_VALUE"""),"Will work for 7 years or more")</f>
        <v>Will work for 7 years or more</v>
      </c>
      <c r="S1819" s="1"/>
    </row>
    <row r="1820">
      <c r="A1820" s="2">
        <f>IFERROR(__xludf.DUMMYFUNCTION("""COMPUTED_VALUE"""),45050.751438287036)</f>
        <v>45050.75144</v>
      </c>
      <c r="B1820" s="1" t="str">
        <f>IFERROR(__xludf.DUMMYFUNCTION("""COMPUTED_VALUE"""),"India")</f>
        <v>India</v>
      </c>
      <c r="C1820" s="1">
        <f>IFERROR(__xludf.DUMMYFUNCTION("""COMPUTED_VALUE"""),412201.0)</f>
        <v>412201</v>
      </c>
      <c r="D1820" s="1" t="str">
        <f>IFERROR(__xludf.DUMMYFUNCTION("""COMPUTED_VALUE"""),"Female")</f>
        <v>Female</v>
      </c>
      <c r="E1820" s="1" t="str">
        <f>IFERROR(__xludf.DUMMYFUNCTION("""COMPUTED_VALUE"""),"My Parents")</f>
        <v>My Parents</v>
      </c>
      <c r="F1820" s="1" t="str">
        <f>IFERROR(__xludf.DUMMYFUNCTION("""COMPUTED_VALUE"""),"No I would not be pursuing Higher Education outside of India")</f>
        <v>No I would not be pursuing Higher Education outside of India</v>
      </c>
      <c r="G1820" s="1" t="str">
        <f>IFERROR(__xludf.DUMMYFUNCTION("""COMPUTED_VALUE"""),"This will be hard to do, but if it is the right company I would try")</f>
        <v>This will be hard to do, but if it is the right company I would try</v>
      </c>
      <c r="H1820" s="1" t="str">
        <f>IFERROR(__xludf.DUMMYFUNCTION("""COMPUTED_VALUE"""),"Yes")</f>
        <v>Yes</v>
      </c>
      <c r="I1820" s="1" t="str">
        <f>IFERROR(__xludf.DUMMYFUNCTION("""COMPUTED_VALUE"""),"Will NOT work for them")</f>
        <v>Will NOT work for them</v>
      </c>
      <c r="J1820" s="1">
        <f>IFERROR(__xludf.DUMMYFUNCTION("""COMPUTED_VALUE"""),6.0)</f>
        <v>6</v>
      </c>
      <c r="K1820" s="1" t="str">
        <f>IFERROR(__xludf.DUMMYFUNCTION("""COMPUTED_VALUE"""),"Fully Remote with Options to travel as and when needed")</f>
        <v>Fully Remote with Options to travel as and when needed</v>
      </c>
      <c r="L18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20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820" s="1" t="str">
        <f>IFERROR(__xludf.DUMMYFUNCTION("""COMPUTED_VALUE"""),"Manager who explains what is expected, sets a goal and helps achieve it")</f>
        <v>Manager who explains what is expected, sets a goal and helps achieve it</v>
      </c>
      <c r="P1820" s="1" t="str">
        <f>IFERROR(__xludf.DUMMYFUNCTION("""COMPUTED_VALUE"""),"Work with 2 to 3 people in my team")</f>
        <v>Work with 2 to 3 people in my team</v>
      </c>
      <c r="Q1820" s="1" t="str">
        <f>IFERROR(__xludf.DUMMYFUNCTION("""COMPUTED_VALUE"""),"Yes, I Understand this is gonna happen everywhere")</f>
        <v>Yes, I Understand this is gonna happen everywhere</v>
      </c>
      <c r="R1820" s="1" t="str">
        <f>IFERROR(__xludf.DUMMYFUNCTION("""COMPUTED_VALUE"""),"No way")</f>
        <v>No way</v>
      </c>
      <c r="S1820" s="1"/>
    </row>
    <row r="1821">
      <c r="A1821" s="2">
        <f>IFERROR(__xludf.DUMMYFUNCTION("""COMPUTED_VALUE"""),45050.754030752316)</f>
        <v>45050.75403</v>
      </c>
      <c r="B1821" s="1" t="str">
        <f>IFERROR(__xludf.DUMMYFUNCTION("""COMPUTED_VALUE"""),"India")</f>
        <v>India</v>
      </c>
      <c r="C1821" s="1">
        <f>IFERROR(__xludf.DUMMYFUNCTION("""COMPUTED_VALUE"""),452001.0)</f>
        <v>452001</v>
      </c>
      <c r="D1821" s="1" t="str">
        <f>IFERROR(__xludf.DUMMYFUNCTION("""COMPUTED_VALUE"""),"Male")</f>
        <v>Male</v>
      </c>
      <c r="E1821" s="1" t="str">
        <f>IFERROR(__xludf.DUMMYFUNCTION("""COMPUTED_VALUE"""),"My Parents")</f>
        <v>My Parents</v>
      </c>
      <c r="F1821" s="1" t="str">
        <f>IFERROR(__xludf.DUMMYFUNCTION("""COMPUTED_VALUE"""),"No, But if someone could bare the cost I will")</f>
        <v>No, But if someone could bare the cost I will</v>
      </c>
      <c r="G1821" s="1" t="str">
        <f>IFERROR(__xludf.DUMMYFUNCTION("""COMPUTED_VALUE"""),"No way")</f>
        <v>No way</v>
      </c>
      <c r="H1821" s="1" t="str">
        <f>IFERROR(__xludf.DUMMYFUNCTION("""COMPUTED_VALUE"""),"Yes")</f>
        <v>Yes</v>
      </c>
      <c r="I1821" s="1" t="str">
        <f>IFERROR(__xludf.DUMMYFUNCTION("""COMPUTED_VALUE"""),"Will work for them")</f>
        <v>Will work for them</v>
      </c>
      <c r="J1821" s="1">
        <f>IFERROR(__xludf.DUMMYFUNCTION("""COMPUTED_VALUE"""),5.0)</f>
        <v>5</v>
      </c>
      <c r="K1821" s="1" t="str">
        <f>IFERROR(__xludf.DUMMYFUNCTION("""COMPUTED_VALUE"""),"Hybrid Working Environment with less than 3 days a month at office")</f>
        <v>Hybrid Working Environment with less than 3 days a month at office</v>
      </c>
      <c r="L18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21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821" s="1" t="str">
        <f>IFERROR(__xludf.DUMMYFUNCTION("""COMPUTED_VALUE"""),"Manager who sets goal and helps me achieve it")</f>
        <v>Manager who sets goal and helps me achieve it</v>
      </c>
      <c r="P1821" s="1" t="str">
        <f>IFERROR(__xludf.DUMMYFUNCTION("""COMPUTED_VALUE"""),"Work with 2 to 3 people in my team")</f>
        <v>Work with 2 to 3 people in my team</v>
      </c>
      <c r="Q1821" s="1" t="str">
        <f>IFERROR(__xludf.DUMMYFUNCTION("""COMPUTED_VALUE"""),"I have NO other choice")</f>
        <v>I have NO other choice</v>
      </c>
      <c r="R1821" s="1" t="str">
        <f>IFERROR(__xludf.DUMMYFUNCTION("""COMPUTED_VALUE"""),"No way")</f>
        <v>No way</v>
      </c>
      <c r="S1821" s="1"/>
    </row>
    <row r="1822">
      <c r="A1822" s="2">
        <f>IFERROR(__xludf.DUMMYFUNCTION("""COMPUTED_VALUE"""),45050.779520763885)</f>
        <v>45050.77952</v>
      </c>
      <c r="B1822" s="1" t="str">
        <f>IFERROR(__xludf.DUMMYFUNCTION("""COMPUTED_VALUE"""),"India")</f>
        <v>India</v>
      </c>
      <c r="C1822" s="1">
        <f>IFERROR(__xludf.DUMMYFUNCTION("""COMPUTED_VALUE"""),530047.0)</f>
        <v>530047</v>
      </c>
      <c r="D1822" s="1" t="str">
        <f>IFERROR(__xludf.DUMMYFUNCTION("""COMPUTED_VALUE"""),"Male")</f>
        <v>Male</v>
      </c>
      <c r="E1822" s="1" t="str">
        <f>IFERROR(__xludf.DUMMYFUNCTION("""COMPUTED_VALUE"""),"Influencers who had successful careers")</f>
        <v>Influencers who had successful careers</v>
      </c>
      <c r="F1822" s="1" t="str">
        <f>IFERROR(__xludf.DUMMYFUNCTION("""COMPUTED_VALUE"""),"Yes, I will earn and do that")</f>
        <v>Yes, I will earn and do that</v>
      </c>
      <c r="G1822" s="1" t="str">
        <f>IFERROR(__xludf.DUMMYFUNCTION("""COMPUTED_VALUE"""),"This will be hard to do, but if it is the right company I would try")</f>
        <v>This will be hard to do, but if it is the right company I would try</v>
      </c>
      <c r="H1822" s="1" t="str">
        <f>IFERROR(__xludf.DUMMYFUNCTION("""COMPUTED_VALUE"""),"No")</f>
        <v>No</v>
      </c>
      <c r="I1822" s="1" t="str">
        <f>IFERROR(__xludf.DUMMYFUNCTION("""COMPUTED_VALUE"""),"Will NOT work for them")</f>
        <v>Will NOT work for them</v>
      </c>
      <c r="J1822" s="1">
        <f>IFERROR(__xludf.DUMMYFUNCTION("""COMPUTED_VALUE"""),1.0)</f>
        <v>1</v>
      </c>
      <c r="K1822" s="1" t="str">
        <f>IFERROR(__xludf.DUMMYFUNCTION("""COMPUTED_VALUE"""),"Fully Remote with Options to travel as and when needed")</f>
        <v>Fully Remote with Options to travel as and when needed</v>
      </c>
      <c r="L18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822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1822" s="1" t="str">
        <f>IFERROR(__xludf.DUMMYFUNCTION("""COMPUTED_VALUE"""),"Manager who sets goal and helps me achieve it")</f>
        <v>Manager who sets goal and helps me achieve it</v>
      </c>
      <c r="P1822" s="1" t="str">
        <f>IFERROR(__xludf.DUMMYFUNCTION("""COMPUTED_VALUE"""),"Work with 7 to 10 or more people in my team")</f>
        <v>Work with 7 to 10 or more people in my team</v>
      </c>
      <c r="Q1822" s="1" t="str">
        <f>IFERROR(__xludf.DUMMYFUNCTION("""COMPUTED_VALUE"""),"No")</f>
        <v>No</v>
      </c>
      <c r="R1822" s="1" t="str">
        <f>IFERROR(__xludf.DUMMYFUNCTION("""COMPUTED_VALUE"""),"This will be hard to do, but if it is the right company I would try")</f>
        <v>This will be hard to do, but if it is the right company I would try</v>
      </c>
      <c r="S1822" s="1"/>
    </row>
    <row r="1823">
      <c r="A1823" s="2">
        <f>IFERROR(__xludf.DUMMYFUNCTION("""COMPUTED_VALUE"""),45050.860589814816)</f>
        <v>45050.86059</v>
      </c>
      <c r="B1823" s="1" t="str">
        <f>IFERROR(__xludf.DUMMYFUNCTION("""COMPUTED_VALUE"""),"India")</f>
        <v>India</v>
      </c>
      <c r="C1823" s="1">
        <f>IFERROR(__xludf.DUMMYFUNCTION("""COMPUTED_VALUE"""),766001.0)</f>
        <v>766001</v>
      </c>
      <c r="D1823" s="1" t="str">
        <f>IFERROR(__xludf.DUMMYFUNCTION("""COMPUTED_VALUE"""),"Male")</f>
        <v>Male</v>
      </c>
      <c r="E1823" s="1" t="str">
        <f>IFERROR(__xludf.DUMMYFUNCTION("""COMPUTED_VALUE"""),"My Parents")</f>
        <v>My Parents</v>
      </c>
      <c r="F1823" s="1" t="str">
        <f>IFERROR(__xludf.DUMMYFUNCTION("""COMPUTED_VALUE"""),"No, But if someone could bare the cost I will")</f>
        <v>No, But if someone could bare the cost I will</v>
      </c>
      <c r="G1823" s="1" t="str">
        <f>IFERROR(__xludf.DUMMYFUNCTION("""COMPUTED_VALUE"""),"This will be hard to do, but if it is the right company I would try")</f>
        <v>This will be hard to do, but if it is the right company I would try</v>
      </c>
      <c r="H1823" s="1" t="str">
        <f>IFERROR(__xludf.DUMMYFUNCTION("""COMPUTED_VALUE"""),"No")</f>
        <v>No</v>
      </c>
      <c r="I1823" s="1" t="str">
        <f>IFERROR(__xludf.DUMMYFUNCTION("""COMPUTED_VALUE"""),"Will NOT work for them")</f>
        <v>Will NOT work for them</v>
      </c>
      <c r="J1823" s="1">
        <f>IFERROR(__xludf.DUMMYFUNCTION("""COMPUTED_VALUE"""),5.0)</f>
        <v>5</v>
      </c>
      <c r="K1823" s="1" t="str">
        <f>IFERROR(__xludf.DUMMYFUNCTION("""COMPUTED_VALUE"""),"Fully Remote with Options to travel as and when needed")</f>
        <v>Fully Remote with Options to travel as and when needed</v>
      </c>
      <c r="L1823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82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23" s="1" t="str">
        <f>IFERROR(__xludf.DUMMYFUNCTION("""COMPUTED_VALUE"""),"Design and Develop amazing software, Look deeply into Data and generate insights, I Want to sell things/Sales, Manufacturing / Oil and Gas/ Construction / Hard Physical Work related")</f>
        <v>Design and Develop amazing software, Look deeply into Data and generate insights, I Want to sell things/Sales, Manufacturing / Oil and Gas/ Construction / Hard Physical Work related</v>
      </c>
      <c r="O1823" s="1" t="str">
        <f>IFERROR(__xludf.DUMMYFUNCTION("""COMPUTED_VALUE"""),"Manager who clearly describes what she/he needs")</f>
        <v>Manager who clearly describes what she/he needs</v>
      </c>
      <c r="P1823" s="1" t="str">
        <f>IFERROR(__xludf.DUMMYFUNCTION("""COMPUTED_VALUE"""),"Work alone, Work with 5 to 6 people in my team")</f>
        <v>Work alone, Work with 5 to 6 people in my team</v>
      </c>
      <c r="Q1823" s="1" t="str">
        <f>IFERROR(__xludf.DUMMYFUNCTION("""COMPUTED_VALUE"""),"I have NO other choice")</f>
        <v>I have NO other choice</v>
      </c>
      <c r="R1823" s="1" t="str">
        <f>IFERROR(__xludf.DUMMYFUNCTION("""COMPUTED_VALUE"""),"This will be hard to do, but if it is the right company I would try")</f>
        <v>This will be hard to do, but if it is the right company I would try</v>
      </c>
      <c r="S1823" s="1"/>
    </row>
    <row r="1824">
      <c r="A1824" s="2">
        <f>IFERROR(__xludf.DUMMYFUNCTION("""COMPUTED_VALUE"""),45050.87273991898)</f>
        <v>45050.87274</v>
      </c>
      <c r="B1824" s="1" t="str">
        <f>IFERROR(__xludf.DUMMYFUNCTION("""COMPUTED_VALUE"""),"India")</f>
        <v>India</v>
      </c>
      <c r="C1824" s="1">
        <f>IFERROR(__xludf.DUMMYFUNCTION("""COMPUTED_VALUE"""),201010.0)</f>
        <v>201010</v>
      </c>
      <c r="D1824" s="1" t="str">
        <f>IFERROR(__xludf.DUMMYFUNCTION("""COMPUTED_VALUE"""),"Male")</f>
        <v>Male</v>
      </c>
      <c r="E1824" s="1" t="str">
        <f>IFERROR(__xludf.DUMMYFUNCTION("""COMPUTED_VALUE"""),"People who have changed the world for better")</f>
        <v>People who have changed the world for better</v>
      </c>
      <c r="F1824" s="1" t="str">
        <f>IFERROR(__xludf.DUMMYFUNCTION("""COMPUTED_VALUE"""),"No, But if someone could bare the cost I will")</f>
        <v>No, But if someone could bare the cost I will</v>
      </c>
      <c r="G1824" s="1" t="str">
        <f>IFERROR(__xludf.DUMMYFUNCTION("""COMPUTED_VALUE"""),"This will be hard to do, but if it is the right company I would try")</f>
        <v>This will be hard to do, but if it is the right company I would try</v>
      </c>
      <c r="H1824" s="1" t="str">
        <f>IFERROR(__xludf.DUMMYFUNCTION("""COMPUTED_VALUE"""),"No")</f>
        <v>No</v>
      </c>
      <c r="I1824" s="1" t="str">
        <f>IFERROR(__xludf.DUMMYFUNCTION("""COMPUTED_VALUE"""),"Will NOT work for them")</f>
        <v>Will NOT work for them</v>
      </c>
      <c r="J1824" s="1">
        <f>IFERROR(__xludf.DUMMYFUNCTION("""COMPUTED_VALUE"""),8.0)</f>
        <v>8</v>
      </c>
      <c r="K1824" s="1" t="str">
        <f>IFERROR(__xludf.DUMMYFUNCTION("""COMPUTED_VALUE"""),"Hybrid Working Environment with more than 15 days a month at office")</f>
        <v>Hybrid Working Environment with more than 15 days a month at office</v>
      </c>
      <c r="L18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24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24" s="1" t="str">
        <f>IFERROR(__xludf.DUMMYFUNCTION("""COMPUTED_VALUE"""),"Manager who clearly describes what she/he needs")</f>
        <v>Manager who clearly describes what she/he needs</v>
      </c>
      <c r="P182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24" s="1" t="str">
        <f>IFERROR(__xludf.DUMMYFUNCTION("""COMPUTED_VALUE"""),"No")</f>
        <v>No</v>
      </c>
      <c r="R1824" s="1" t="str">
        <f>IFERROR(__xludf.DUMMYFUNCTION("""COMPUTED_VALUE"""),"This will be hard to do, but if it is the right company I would try")</f>
        <v>This will be hard to do, but if it is the right company I would try</v>
      </c>
      <c r="S1824" s="1"/>
    </row>
    <row r="1825">
      <c r="A1825" s="2">
        <f>IFERROR(__xludf.DUMMYFUNCTION("""COMPUTED_VALUE"""),45050.90212903935)</f>
        <v>45050.90213</v>
      </c>
      <c r="B1825" s="1" t="str">
        <f>IFERROR(__xludf.DUMMYFUNCTION("""COMPUTED_VALUE"""),"India")</f>
        <v>India</v>
      </c>
      <c r="C1825" s="1">
        <f>IFERROR(__xludf.DUMMYFUNCTION("""COMPUTED_VALUE"""),201301.0)</f>
        <v>201301</v>
      </c>
      <c r="D1825" s="1" t="str">
        <f>IFERROR(__xludf.DUMMYFUNCTION("""COMPUTED_VALUE"""),"Female")</f>
        <v>Female</v>
      </c>
      <c r="E1825" s="1" t="str">
        <f>IFERROR(__xludf.DUMMYFUNCTION("""COMPUTED_VALUE"""),"My Parents")</f>
        <v>My Parents</v>
      </c>
      <c r="F1825" s="1" t="str">
        <f>IFERROR(__xludf.DUMMYFUNCTION("""COMPUTED_VALUE"""),"No I would not be pursuing Higher Education outside of India")</f>
        <v>No I would not be pursuing Higher Education outside of India</v>
      </c>
      <c r="G1825" s="1" t="str">
        <f>IFERROR(__xludf.DUMMYFUNCTION("""COMPUTED_VALUE"""),"No way")</f>
        <v>No way</v>
      </c>
      <c r="H1825" s="1" t="str">
        <f>IFERROR(__xludf.DUMMYFUNCTION("""COMPUTED_VALUE"""),"No")</f>
        <v>No</v>
      </c>
      <c r="I1825" s="1" t="str">
        <f>IFERROR(__xludf.DUMMYFUNCTION("""COMPUTED_VALUE"""),"Will NOT work for them")</f>
        <v>Will NOT work for them</v>
      </c>
      <c r="J1825" s="1">
        <f>IFERROR(__xludf.DUMMYFUNCTION("""COMPUTED_VALUE"""),8.0)</f>
        <v>8</v>
      </c>
      <c r="K1825" s="1" t="str">
        <f>IFERROR(__xludf.DUMMYFUNCTION("""COMPUTED_VALUE"""),"Every Day Office Environment")</f>
        <v>Every Day Office Environment</v>
      </c>
      <c r="L18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25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825" s="1" t="str">
        <f>IFERROR(__xludf.DUMMYFUNCTION("""COMPUTED_VALUE"""),"Manager who explains what is expected, sets a goal and helps achieve it")</f>
        <v>Manager who explains what is expected, sets a goal and helps achieve it</v>
      </c>
      <c r="P1825" s="1" t="str">
        <f>IFERROR(__xludf.DUMMYFUNCTION("""COMPUTED_VALUE"""),"Work with 2 to 3 people in my team")</f>
        <v>Work with 2 to 3 people in my team</v>
      </c>
      <c r="Q1825" s="1" t="str">
        <f>IFERROR(__xludf.DUMMYFUNCTION("""COMPUTED_VALUE"""),"Yes, I Understand this is gonna happen everywhere")</f>
        <v>Yes, I Understand this is gonna happen everywhere</v>
      </c>
      <c r="R1825" s="1" t="str">
        <f>IFERROR(__xludf.DUMMYFUNCTION("""COMPUTED_VALUE"""),"No way")</f>
        <v>No way</v>
      </c>
      <c r="S1825" s="1"/>
    </row>
    <row r="1826">
      <c r="A1826" s="2">
        <f>IFERROR(__xludf.DUMMYFUNCTION("""COMPUTED_VALUE"""),45050.93630973379)</f>
        <v>45050.93631</v>
      </c>
      <c r="B1826" s="1" t="str">
        <f>IFERROR(__xludf.DUMMYFUNCTION("""COMPUTED_VALUE"""),"India")</f>
        <v>India</v>
      </c>
      <c r="C1826" s="1">
        <f>IFERROR(__xludf.DUMMYFUNCTION("""COMPUTED_VALUE"""),781024.0)</f>
        <v>781024</v>
      </c>
      <c r="D1826" s="1" t="str">
        <f>IFERROR(__xludf.DUMMYFUNCTION("""COMPUTED_VALUE"""),"Male")</f>
        <v>Male</v>
      </c>
      <c r="E1826" s="1" t="str">
        <f>IFERROR(__xludf.DUMMYFUNCTION("""COMPUTED_VALUE"""),"My Parents")</f>
        <v>My Parents</v>
      </c>
      <c r="F1826" s="1" t="str">
        <f>IFERROR(__xludf.DUMMYFUNCTION("""COMPUTED_VALUE"""),"No, But if someone could bare the cost I will")</f>
        <v>No, But if someone could bare the cost I will</v>
      </c>
      <c r="G1826" s="1" t="str">
        <f>IFERROR(__xludf.DUMMYFUNCTION("""COMPUTED_VALUE"""),"This will be hard to do, but if it is the right company I would try")</f>
        <v>This will be hard to do, but if it is the right company I would try</v>
      </c>
      <c r="H1826" s="1" t="str">
        <f>IFERROR(__xludf.DUMMYFUNCTION("""COMPUTED_VALUE"""),"No")</f>
        <v>No</v>
      </c>
      <c r="I1826" s="1" t="str">
        <f>IFERROR(__xludf.DUMMYFUNCTION("""COMPUTED_VALUE"""),"Will NOT work for them")</f>
        <v>Will NOT work for them</v>
      </c>
      <c r="J1826" s="1">
        <f>IFERROR(__xludf.DUMMYFUNCTION("""COMPUTED_VALUE"""),10.0)</f>
        <v>10</v>
      </c>
      <c r="K1826" s="1" t="str">
        <f>IFERROR(__xludf.DUMMYFUNCTION("""COMPUTED_VALUE"""),"Fully Remote with No option to visit offices")</f>
        <v>Fully Remote with No option to visit offices</v>
      </c>
      <c r="L1826" s="1" t="str">
        <f>IFERROR(__xludf.DUMMYFUNCTION("""COMPUTED_VALUE"""),"Employer who rewards learning and enables that environment")</f>
        <v>Employer who rewards learning and enables that environment</v>
      </c>
      <c r="M182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26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826" s="1" t="str">
        <f>IFERROR(__xludf.DUMMYFUNCTION("""COMPUTED_VALUE"""),"Manager who explains what is expected, sets a goal and helps achieve it")</f>
        <v>Manager who explains what is expected, sets a goal and helps achieve it</v>
      </c>
      <c r="P1826" s="1" t="str">
        <f>IFERROR(__xludf.DUMMYFUNCTION("""COMPUTED_VALUE"""),"Work with 2 to 3 people in my team")</f>
        <v>Work with 2 to 3 people in my team</v>
      </c>
      <c r="Q1826" s="1" t="str">
        <f>IFERROR(__xludf.DUMMYFUNCTION("""COMPUTED_VALUE"""),"No")</f>
        <v>No</v>
      </c>
      <c r="R1826" s="1" t="str">
        <f>IFERROR(__xludf.DUMMYFUNCTION("""COMPUTED_VALUE"""),"This will be hard to do, but if it is the right company I would try")</f>
        <v>This will be hard to do, but if it is the right company I would try</v>
      </c>
      <c r="S1826" s="1"/>
    </row>
    <row r="1827">
      <c r="A1827" s="2">
        <f>IFERROR(__xludf.DUMMYFUNCTION("""COMPUTED_VALUE"""),45050.937528888884)</f>
        <v>45050.93753</v>
      </c>
      <c r="B1827" s="1" t="str">
        <f>IFERROR(__xludf.DUMMYFUNCTION("""COMPUTED_VALUE"""),"India")</f>
        <v>India</v>
      </c>
      <c r="C1827" s="1">
        <f>IFERROR(__xludf.DUMMYFUNCTION("""COMPUTED_VALUE"""),501504.0)</f>
        <v>501504</v>
      </c>
      <c r="D1827" s="1" t="str">
        <f>IFERROR(__xludf.DUMMYFUNCTION("""COMPUTED_VALUE"""),"Male")</f>
        <v>Male</v>
      </c>
      <c r="E1827" s="1" t="str">
        <f>IFERROR(__xludf.DUMMYFUNCTION("""COMPUTED_VALUE"""),"People who have changed the world for better")</f>
        <v>People who have changed the world for better</v>
      </c>
      <c r="F1827" s="1" t="str">
        <f>IFERROR(__xludf.DUMMYFUNCTION("""COMPUTED_VALUE"""),"No I would not be pursuing Higher Education outside of India")</f>
        <v>No I would not be pursuing Higher Education outside of India</v>
      </c>
      <c r="G1827" s="1" t="str">
        <f>IFERROR(__xludf.DUMMYFUNCTION("""COMPUTED_VALUE"""),"Will work for 3 years or more")</f>
        <v>Will work for 3 years or more</v>
      </c>
      <c r="H1827" s="1" t="str">
        <f>IFERROR(__xludf.DUMMYFUNCTION("""COMPUTED_VALUE"""),"No")</f>
        <v>No</v>
      </c>
      <c r="I1827" s="1" t="str">
        <f>IFERROR(__xludf.DUMMYFUNCTION("""COMPUTED_VALUE"""),"Will NOT work for them")</f>
        <v>Will NOT work for them</v>
      </c>
      <c r="J1827" s="1">
        <f>IFERROR(__xludf.DUMMYFUNCTION("""COMPUTED_VALUE"""),8.0)</f>
        <v>8</v>
      </c>
      <c r="K1827" s="1" t="str">
        <f>IFERROR(__xludf.DUMMYFUNCTION("""COMPUTED_VALUE"""),"Every Day Office Environment")</f>
        <v>Every Day Office Environment</v>
      </c>
      <c r="L18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27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827" s="1" t="str">
        <f>IFERROR(__xludf.DUMMYFUNCTION("""COMPUTED_VALUE"""),"Manager who sets goal and helps me achieve it")</f>
        <v>Manager who sets goal and helps me achieve it</v>
      </c>
      <c r="P1827" s="1" t="str">
        <f>IFERROR(__xludf.DUMMYFUNCTION("""COMPUTED_VALUE"""),"Work with 7 to 10 or more people in my team")</f>
        <v>Work with 7 to 10 or more people in my team</v>
      </c>
      <c r="Q1827" s="1" t="str">
        <f>IFERROR(__xludf.DUMMYFUNCTION("""COMPUTED_VALUE"""),"No")</f>
        <v>No</v>
      </c>
      <c r="R1827" s="1" t="str">
        <f>IFERROR(__xludf.DUMMYFUNCTION("""COMPUTED_VALUE"""),"This will be hard to do, but if it is the right company I would try")</f>
        <v>This will be hard to do, but if it is the right company I would try</v>
      </c>
      <c r="S1827" s="1"/>
    </row>
    <row r="1828">
      <c r="A1828" s="2">
        <f>IFERROR(__xludf.DUMMYFUNCTION("""COMPUTED_VALUE"""),45051.50244862269)</f>
        <v>45051.50245</v>
      </c>
      <c r="B1828" s="1" t="str">
        <f>IFERROR(__xludf.DUMMYFUNCTION("""COMPUTED_VALUE"""),"India")</f>
        <v>India</v>
      </c>
      <c r="C1828" s="1">
        <f>IFERROR(__xludf.DUMMYFUNCTION("""COMPUTED_VALUE"""),110049.0)</f>
        <v>110049</v>
      </c>
      <c r="D1828" s="1" t="str">
        <f>IFERROR(__xludf.DUMMYFUNCTION("""COMPUTED_VALUE"""),"Female")</f>
        <v>Female</v>
      </c>
      <c r="E1828" s="1" t="str">
        <f>IFERROR(__xludf.DUMMYFUNCTION("""COMPUTED_VALUE"""),"My Parents")</f>
        <v>My Parents</v>
      </c>
      <c r="F1828" s="1" t="str">
        <f>IFERROR(__xludf.DUMMYFUNCTION("""COMPUTED_VALUE"""),"Yes, I will earn and do that")</f>
        <v>Yes, I will earn and do that</v>
      </c>
      <c r="G1828" s="1" t="str">
        <f>IFERROR(__xludf.DUMMYFUNCTION("""COMPUTED_VALUE"""),"This will be hard to do, but if it is the right company I would try")</f>
        <v>This will be hard to do, but if it is the right company I would try</v>
      </c>
      <c r="H1828" s="1" t="str">
        <f>IFERROR(__xludf.DUMMYFUNCTION("""COMPUTED_VALUE"""),"No")</f>
        <v>No</v>
      </c>
      <c r="I1828" s="1" t="str">
        <f>IFERROR(__xludf.DUMMYFUNCTION("""COMPUTED_VALUE"""),"Will NOT work for them")</f>
        <v>Will NOT work for them</v>
      </c>
      <c r="J1828" s="1">
        <f>IFERROR(__xludf.DUMMYFUNCTION("""COMPUTED_VALUE"""),7.0)</f>
        <v>7</v>
      </c>
      <c r="K1828" s="1" t="str">
        <f>IFERROR(__xludf.DUMMYFUNCTION("""COMPUTED_VALUE"""),"Hybrid Working Environment with more than 15 days a month at office")</f>
        <v>Hybrid Working Environment with more than 15 days a month at office</v>
      </c>
      <c r="L1828" s="1" t="str">
        <f>IFERROR(__xludf.DUMMYFUNCTION("""COMPUTED_VALUE"""),"Employer who rewards learning and enables that environment")</f>
        <v>Employer who rewards learning and enables that environment</v>
      </c>
      <c r="M182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28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1828" s="1" t="str">
        <f>IFERROR(__xludf.DUMMYFUNCTION("""COMPUTED_VALUE"""),"Manager who explains what is expected, sets a goal and helps achieve it")</f>
        <v>Manager who explains what is expected, sets a goal and helps achieve it</v>
      </c>
      <c r="P1828" s="1" t="str">
        <f>IFERROR(__xludf.DUMMYFUNCTION("""COMPUTED_VALUE"""),"Work with 5 to 6 people in my team")</f>
        <v>Work with 5 to 6 people in my team</v>
      </c>
      <c r="Q1828" s="1" t="str">
        <f>IFERROR(__xludf.DUMMYFUNCTION("""COMPUTED_VALUE"""),"No")</f>
        <v>No</v>
      </c>
      <c r="R1828" s="1" t="str">
        <f>IFERROR(__xludf.DUMMYFUNCTION("""COMPUTED_VALUE"""),"This will be hard to do, but if it is the right company I would try")</f>
        <v>This will be hard to do, but if it is the right company I would try</v>
      </c>
      <c r="S1828" s="1"/>
    </row>
    <row r="1829">
      <c r="A1829" s="2">
        <f>IFERROR(__xludf.DUMMYFUNCTION("""COMPUTED_VALUE"""),45051.507746296294)</f>
        <v>45051.50775</v>
      </c>
      <c r="B1829" s="1" t="str">
        <f>IFERROR(__xludf.DUMMYFUNCTION("""COMPUTED_VALUE"""),"India")</f>
        <v>India</v>
      </c>
      <c r="C1829" s="1">
        <f>IFERROR(__xludf.DUMMYFUNCTION("""COMPUTED_VALUE"""),431122.0)</f>
        <v>431122</v>
      </c>
      <c r="D1829" s="1" t="str">
        <f>IFERROR(__xludf.DUMMYFUNCTION("""COMPUTED_VALUE"""),"Male")</f>
        <v>Male</v>
      </c>
      <c r="E1829" s="1" t="str">
        <f>IFERROR(__xludf.DUMMYFUNCTION("""COMPUTED_VALUE"""),"People who have changed the world for better")</f>
        <v>People who have changed the world for better</v>
      </c>
      <c r="F1829" s="1" t="str">
        <f>IFERROR(__xludf.DUMMYFUNCTION("""COMPUTED_VALUE"""),"No, But if someone could bare the cost I will")</f>
        <v>No, But if someone could bare the cost I will</v>
      </c>
      <c r="G1829" s="1" t="str">
        <f>IFERROR(__xludf.DUMMYFUNCTION("""COMPUTED_VALUE"""),"Will work for 3 years or more")</f>
        <v>Will work for 3 years or more</v>
      </c>
      <c r="H1829" s="1" t="str">
        <f>IFERROR(__xludf.DUMMYFUNCTION("""COMPUTED_VALUE"""),"No")</f>
        <v>No</v>
      </c>
      <c r="I1829" s="1" t="str">
        <f>IFERROR(__xludf.DUMMYFUNCTION("""COMPUTED_VALUE"""),"Will NOT work for them")</f>
        <v>Will NOT work for them</v>
      </c>
      <c r="J1829" s="1">
        <f>IFERROR(__xludf.DUMMYFUNCTION("""COMPUTED_VALUE"""),5.0)</f>
        <v>5</v>
      </c>
      <c r="K1829" s="1" t="str">
        <f>IFERROR(__xludf.DUMMYFUNCTION("""COMPUTED_VALUE"""),"Fully Remote with Options to travel as and when needed")</f>
        <v>Fully Remote with Options to travel as and when needed</v>
      </c>
      <c r="L18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829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829" s="1" t="str">
        <f>IFERROR(__xludf.DUMMYFUNCTION("""COMPUTED_VALUE"""),"Manager who sets goal and helps me achieve it")</f>
        <v>Manager who sets goal and helps me achieve it</v>
      </c>
      <c r="P1829" s="1" t="str">
        <f>IFERROR(__xludf.DUMMYFUNCTION("""COMPUTED_VALUE"""),"Work with 5 to 6 people in my team")</f>
        <v>Work with 5 to 6 people in my team</v>
      </c>
      <c r="Q1829" s="1" t="str">
        <f>IFERROR(__xludf.DUMMYFUNCTION("""COMPUTED_VALUE"""),"Yes, I Understand this is gonna happen everywhere")</f>
        <v>Yes, I Understand this is gonna happen everywhere</v>
      </c>
      <c r="R1829" s="1" t="str">
        <f>IFERROR(__xludf.DUMMYFUNCTION("""COMPUTED_VALUE"""),"This will be hard to do, but if it is the right company I would try")</f>
        <v>This will be hard to do, but if it is the right company I would try</v>
      </c>
      <c r="S1829" s="1"/>
    </row>
    <row r="1830">
      <c r="A1830" s="2">
        <f>IFERROR(__xludf.DUMMYFUNCTION("""COMPUTED_VALUE"""),45051.53041204861)</f>
        <v>45051.53041</v>
      </c>
      <c r="B1830" s="1" t="str">
        <f>IFERROR(__xludf.DUMMYFUNCTION("""COMPUTED_VALUE"""),"India")</f>
        <v>India</v>
      </c>
      <c r="C1830" s="1">
        <f>IFERROR(__xludf.DUMMYFUNCTION("""COMPUTED_VALUE"""),201010.0)</f>
        <v>201010</v>
      </c>
      <c r="D1830" s="1" t="str">
        <f>IFERROR(__xludf.DUMMYFUNCTION("""COMPUTED_VALUE"""),"Female")</f>
        <v>Female</v>
      </c>
      <c r="E1830" s="1" t="str">
        <f>IFERROR(__xludf.DUMMYFUNCTION("""COMPUTED_VALUE"""),"People from my circle, but not family members")</f>
        <v>People from my circle, but not family members</v>
      </c>
      <c r="F1830" s="1" t="str">
        <f>IFERROR(__xludf.DUMMYFUNCTION("""COMPUTED_VALUE"""),"No I would not be pursuing Higher Education outside of India")</f>
        <v>No I would not be pursuing Higher Education outside of India</v>
      </c>
      <c r="G1830" s="1" t="str">
        <f>IFERROR(__xludf.DUMMYFUNCTION("""COMPUTED_VALUE"""),"No way")</f>
        <v>No way</v>
      </c>
      <c r="H1830" s="1" t="str">
        <f>IFERROR(__xludf.DUMMYFUNCTION("""COMPUTED_VALUE"""),"No")</f>
        <v>No</v>
      </c>
      <c r="I1830" s="1" t="str">
        <f>IFERROR(__xludf.DUMMYFUNCTION("""COMPUTED_VALUE"""),"Will NOT work for them")</f>
        <v>Will NOT work for them</v>
      </c>
      <c r="J1830" s="1">
        <f>IFERROR(__xludf.DUMMYFUNCTION("""COMPUTED_VALUE"""),5.0)</f>
        <v>5</v>
      </c>
      <c r="K1830" s="1" t="str">
        <f>IFERROR(__xludf.DUMMYFUNCTION("""COMPUTED_VALUE"""),"Hybrid Working Environment with more than 15 days a month at office")</f>
        <v>Hybrid Working Environment with more than 15 days a month at office</v>
      </c>
      <c r="L18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30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30" s="1" t="str">
        <f>IFERROR(__xludf.DUMMYFUNCTION("""COMPUTED_VALUE"""),"Manager who explains what is expected, sets a goal and helps achieve it")</f>
        <v>Manager who explains what is expected, sets a goal and helps achieve it</v>
      </c>
      <c r="P1830" s="1" t="str">
        <f>IFERROR(__xludf.DUMMYFUNCTION("""COMPUTED_VALUE"""),"Work with more than 10 people in my team")</f>
        <v>Work with more than 10 people in my team</v>
      </c>
      <c r="Q1830" s="1" t="str">
        <f>IFERROR(__xludf.DUMMYFUNCTION("""COMPUTED_VALUE"""),"No")</f>
        <v>No</v>
      </c>
      <c r="R1830" s="1" t="str">
        <f>IFERROR(__xludf.DUMMYFUNCTION("""COMPUTED_VALUE"""),"No way")</f>
        <v>No way</v>
      </c>
      <c r="S1830" s="1"/>
    </row>
    <row r="1831">
      <c r="A1831" s="2">
        <f>IFERROR(__xludf.DUMMYFUNCTION("""COMPUTED_VALUE"""),45051.53375988426)</f>
        <v>45051.53376</v>
      </c>
      <c r="B1831" s="1" t="str">
        <f>IFERROR(__xludf.DUMMYFUNCTION("""COMPUTED_VALUE"""),"India")</f>
        <v>India</v>
      </c>
      <c r="C1831" s="1">
        <f>IFERROR(__xludf.DUMMYFUNCTION("""COMPUTED_VALUE"""),110060.0)</f>
        <v>110060</v>
      </c>
      <c r="D1831" s="1" t="str">
        <f>IFERROR(__xludf.DUMMYFUNCTION("""COMPUTED_VALUE"""),"Male")</f>
        <v>Male</v>
      </c>
      <c r="E1831" s="1" t="str">
        <f>IFERROR(__xludf.DUMMYFUNCTION("""COMPUTED_VALUE"""),"My Parents")</f>
        <v>My Parents</v>
      </c>
      <c r="F1831" s="1" t="str">
        <f>IFERROR(__xludf.DUMMYFUNCTION("""COMPUTED_VALUE"""),"No, But if someone could bare the cost I will")</f>
        <v>No, But if someone could bare the cost I will</v>
      </c>
      <c r="G1831" s="1" t="str">
        <f>IFERROR(__xludf.DUMMYFUNCTION("""COMPUTED_VALUE"""),"No way")</f>
        <v>No way</v>
      </c>
      <c r="H1831" s="1" t="str">
        <f>IFERROR(__xludf.DUMMYFUNCTION("""COMPUTED_VALUE"""),"No")</f>
        <v>No</v>
      </c>
      <c r="I1831" s="1" t="str">
        <f>IFERROR(__xludf.DUMMYFUNCTION("""COMPUTED_VALUE"""),"Will NOT work for them")</f>
        <v>Will NOT work for them</v>
      </c>
      <c r="J1831" s="1">
        <f>IFERROR(__xludf.DUMMYFUNCTION("""COMPUTED_VALUE"""),5.0)</f>
        <v>5</v>
      </c>
      <c r="K1831" s="1" t="str">
        <f>IFERROR(__xludf.DUMMYFUNCTION("""COMPUTED_VALUE"""),"Hybrid Working Environment with more than 15 days a month at office")</f>
        <v>Hybrid Working Environment with more than 15 days a month at office</v>
      </c>
      <c r="L1831" s="1" t="str">
        <f>IFERROR(__xludf.DUMMYFUNCTION("""COMPUTED_VALUE"""),"Employer who appreciates learning and enables that environment")</f>
        <v>Employer who appreciates learning and enables that environment</v>
      </c>
      <c r="M183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1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831" s="1" t="str">
        <f>IFERROR(__xludf.DUMMYFUNCTION("""COMPUTED_VALUE"""),"Manager who explains what is expected, sets a goal and helps achieve it")</f>
        <v>Manager who explains what is expected, sets a goal and helps achieve it</v>
      </c>
      <c r="P1831" s="1" t="str">
        <f>IFERROR(__xludf.DUMMYFUNCTION("""COMPUTED_VALUE"""),"Work with 5 to 6 people in my team")</f>
        <v>Work with 5 to 6 people in my team</v>
      </c>
      <c r="Q1831" s="1" t="str">
        <f>IFERROR(__xludf.DUMMYFUNCTION("""COMPUTED_VALUE"""),"Yes, I Understand this is gonna happen everywhere")</f>
        <v>Yes, I Understand this is gonna happen everywhere</v>
      </c>
      <c r="R1831" s="1" t="str">
        <f>IFERROR(__xludf.DUMMYFUNCTION("""COMPUTED_VALUE"""),"No way")</f>
        <v>No way</v>
      </c>
      <c r="S1831" s="1"/>
    </row>
    <row r="1832">
      <c r="A1832" s="2">
        <f>IFERROR(__xludf.DUMMYFUNCTION("""COMPUTED_VALUE"""),45051.616322581016)</f>
        <v>45051.61632</v>
      </c>
      <c r="B1832" s="1" t="str">
        <f>IFERROR(__xludf.DUMMYFUNCTION("""COMPUTED_VALUE"""),"India")</f>
        <v>India</v>
      </c>
      <c r="C1832" s="1">
        <f>IFERROR(__xludf.DUMMYFUNCTION("""COMPUTED_VALUE"""),462039.0)</f>
        <v>462039</v>
      </c>
      <c r="D1832" s="1" t="str">
        <f>IFERROR(__xludf.DUMMYFUNCTION("""COMPUTED_VALUE"""),"Male")</f>
        <v>Male</v>
      </c>
      <c r="E1832" s="1" t="str">
        <f>IFERROR(__xludf.DUMMYFUNCTION("""COMPUTED_VALUE"""),"Influencers who had successful careers")</f>
        <v>Influencers who had successful careers</v>
      </c>
      <c r="F1832" s="1" t="str">
        <f>IFERROR(__xludf.DUMMYFUNCTION("""COMPUTED_VALUE"""),"Yes, I will earn and do that")</f>
        <v>Yes, I will earn and do that</v>
      </c>
      <c r="G1832" s="1" t="str">
        <f>IFERROR(__xludf.DUMMYFUNCTION("""COMPUTED_VALUE"""),"This will be hard to do, but if it is the right company I would try")</f>
        <v>This will be hard to do, but if it is the right company I would try</v>
      </c>
      <c r="H1832" s="1" t="str">
        <f>IFERROR(__xludf.DUMMYFUNCTION("""COMPUTED_VALUE"""),"No")</f>
        <v>No</v>
      </c>
      <c r="I1832" s="1" t="str">
        <f>IFERROR(__xludf.DUMMYFUNCTION("""COMPUTED_VALUE"""),"Will NOT work for them")</f>
        <v>Will NOT work for them</v>
      </c>
      <c r="J1832" s="1">
        <f>IFERROR(__xludf.DUMMYFUNCTION("""COMPUTED_VALUE"""),3.0)</f>
        <v>3</v>
      </c>
      <c r="K1832" s="1" t="str">
        <f>IFERROR(__xludf.DUMMYFUNCTION("""COMPUTED_VALUE"""),"Fully Remote with Options to travel as and when needed")</f>
        <v>Fully Remote with Options to travel as and when needed</v>
      </c>
      <c r="L18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32" s="1" t="str">
        <f>IFERROR(__xludf.DUMMYFUNCTION("""COMPUTED_VALUE"""),"Design and Creative strategy in any company, Manage and drive End-to-End Projects or Products, Become a content Creator in some platform, An Artificial Intelligence Specialist / Talking to Robots")</f>
        <v>Design and Creative strategy in any company, Manage and drive End-to-End Projects or Products, Become a content Creator in some platform, An Artificial Intelligence Specialist / Talking to Robots</v>
      </c>
      <c r="O1832" s="1" t="str">
        <f>IFERROR(__xludf.DUMMYFUNCTION("""COMPUTED_VALUE"""),"Manager who sets goal and helps me achieve it")</f>
        <v>Manager who sets goal and helps me achieve it</v>
      </c>
      <c r="P1832" s="1" t="str">
        <f>IFERROR(__xludf.DUMMYFUNCTION("""COMPUTED_VALUE"""),"Work with 5 to 6 people in my team")</f>
        <v>Work with 5 to 6 people in my team</v>
      </c>
      <c r="Q1832" s="1" t="str">
        <f>IFERROR(__xludf.DUMMYFUNCTION("""COMPUTED_VALUE"""),"No")</f>
        <v>No</v>
      </c>
      <c r="R1832" s="1" t="str">
        <f>IFERROR(__xludf.DUMMYFUNCTION("""COMPUTED_VALUE"""),"This will be hard to do, but if it is the right company I would try")</f>
        <v>This will be hard to do, but if it is the right company I would try</v>
      </c>
      <c r="S1832" s="1"/>
    </row>
    <row r="1833">
      <c r="A1833" s="2">
        <f>IFERROR(__xludf.DUMMYFUNCTION("""COMPUTED_VALUE"""),45051.75142296296)</f>
        <v>45051.75142</v>
      </c>
      <c r="B1833" s="1" t="str">
        <f>IFERROR(__xludf.DUMMYFUNCTION("""COMPUTED_VALUE"""),"India")</f>
        <v>India</v>
      </c>
      <c r="C1833" s="1">
        <f>IFERROR(__xludf.DUMMYFUNCTION("""COMPUTED_VALUE"""),587103.0)</f>
        <v>587103</v>
      </c>
      <c r="D1833" s="1" t="str">
        <f>IFERROR(__xludf.DUMMYFUNCTION("""COMPUTED_VALUE"""),"Female")</f>
        <v>Female</v>
      </c>
      <c r="E1833" s="1" t="str">
        <f>IFERROR(__xludf.DUMMYFUNCTION("""COMPUTED_VALUE"""),"Influencers who had successful careers")</f>
        <v>Influencers who had successful careers</v>
      </c>
      <c r="F1833" s="1" t="str">
        <f>IFERROR(__xludf.DUMMYFUNCTION("""COMPUTED_VALUE"""),"No I would not be pursuing Higher Education outside of India")</f>
        <v>No I would not be pursuing Higher Education outside of India</v>
      </c>
      <c r="G1833" s="1" t="str">
        <f>IFERROR(__xludf.DUMMYFUNCTION("""COMPUTED_VALUE"""),"This will be hard to do, but if it is the right company I would try")</f>
        <v>This will be hard to do, but if it is the right company I would try</v>
      </c>
      <c r="H1833" s="1" t="str">
        <f>IFERROR(__xludf.DUMMYFUNCTION("""COMPUTED_VALUE"""),"No")</f>
        <v>No</v>
      </c>
      <c r="I1833" s="1" t="str">
        <f>IFERROR(__xludf.DUMMYFUNCTION("""COMPUTED_VALUE"""),"Will NOT work for them")</f>
        <v>Will NOT work for them</v>
      </c>
      <c r="J1833" s="1">
        <f>IFERROR(__xludf.DUMMYFUNCTION("""COMPUTED_VALUE"""),3.0)</f>
        <v>3</v>
      </c>
      <c r="K1833" s="1" t="str">
        <f>IFERROR(__xludf.DUMMYFUNCTION("""COMPUTED_VALUE"""),"Every Day Office Environment")</f>
        <v>Every Day Office Environment</v>
      </c>
      <c r="L18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3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1833" s="1" t="str">
        <f>IFERROR(__xludf.DUMMYFUNCTION("""COMPUTED_VALUE"""),"Manager who sets goal and helps me achieve it")</f>
        <v>Manager who sets goal and helps me achieve it</v>
      </c>
      <c r="P1833" s="1" t="str">
        <f>IFERROR(__xludf.DUMMYFUNCTION("""COMPUTED_VALUE"""),"Work with 7 to 10 or more people in my team")</f>
        <v>Work with 7 to 10 or more people in my team</v>
      </c>
      <c r="Q1833" s="1" t="str">
        <f>IFERROR(__xludf.DUMMYFUNCTION("""COMPUTED_VALUE"""),"Yes, I Understand this is gonna happen everywhere")</f>
        <v>Yes, I Understand this is gonna happen everywhere</v>
      </c>
      <c r="R1833" s="1" t="str">
        <f>IFERROR(__xludf.DUMMYFUNCTION("""COMPUTED_VALUE"""),"This will be hard to do, but if it is the right company I would try")</f>
        <v>This will be hard to do, but if it is the right company I would try</v>
      </c>
      <c r="S1833" s="1"/>
    </row>
    <row r="1834">
      <c r="A1834" s="2">
        <f>IFERROR(__xludf.DUMMYFUNCTION("""COMPUTED_VALUE"""),45051.97933909722)</f>
        <v>45051.97934</v>
      </c>
      <c r="B1834" s="1" t="str">
        <f>IFERROR(__xludf.DUMMYFUNCTION("""COMPUTED_VALUE"""),"India")</f>
        <v>India</v>
      </c>
      <c r="C1834" s="1">
        <f>IFERROR(__xludf.DUMMYFUNCTION("""COMPUTED_VALUE"""),600119.0)</f>
        <v>600119</v>
      </c>
      <c r="D1834" s="1" t="str">
        <f>IFERROR(__xludf.DUMMYFUNCTION("""COMPUTED_VALUE"""),"Male")</f>
        <v>Male</v>
      </c>
      <c r="E1834" s="1" t="str">
        <f>IFERROR(__xludf.DUMMYFUNCTION("""COMPUTED_VALUE"""),"Influencers who had successful careers")</f>
        <v>Influencers who had successful careers</v>
      </c>
      <c r="F1834" s="1" t="str">
        <f>IFERROR(__xludf.DUMMYFUNCTION("""COMPUTED_VALUE"""),"Yes, I will earn and do that")</f>
        <v>Yes, I will earn and do that</v>
      </c>
      <c r="G1834" s="1" t="str">
        <f>IFERROR(__xludf.DUMMYFUNCTION("""COMPUTED_VALUE"""),"Will work for 3 years or more")</f>
        <v>Will work for 3 years or more</v>
      </c>
      <c r="H1834" s="1" t="str">
        <f>IFERROR(__xludf.DUMMYFUNCTION("""COMPUTED_VALUE"""),"No")</f>
        <v>No</v>
      </c>
      <c r="I1834" s="1" t="str">
        <f>IFERROR(__xludf.DUMMYFUNCTION("""COMPUTED_VALUE"""),"Will work for them")</f>
        <v>Will work for them</v>
      </c>
      <c r="J1834" s="1">
        <f>IFERROR(__xludf.DUMMYFUNCTION("""COMPUTED_VALUE"""),6.0)</f>
        <v>6</v>
      </c>
      <c r="K1834" s="1" t="str">
        <f>IFERROR(__xludf.DUMMYFUNCTION("""COMPUTED_VALUE"""),"Fully Remote with Options to travel as and when needed")</f>
        <v>Fully Remote with Options to travel as and when needed</v>
      </c>
      <c r="L1834" s="1" t="str">
        <f>IFERROR(__xludf.DUMMYFUNCTION("""COMPUTED_VALUE"""),"Employer who appreciates learning and enables that environment")</f>
        <v>Employer who appreciates learning and enables that environment</v>
      </c>
      <c r="M18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34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834" s="1" t="str">
        <f>IFERROR(__xludf.DUMMYFUNCTION("""COMPUTED_VALUE"""),"Manager who sets targets and expects me to achieve it")</f>
        <v>Manager who sets targets and expects me to achieve it</v>
      </c>
      <c r="P1834" s="1" t="str">
        <f>IFERROR(__xludf.DUMMYFUNCTION("""COMPUTED_VALUE"""),"Work with 2 to 3 people in my team")</f>
        <v>Work with 2 to 3 people in my team</v>
      </c>
      <c r="Q1834" s="1" t="str">
        <f>IFERROR(__xludf.DUMMYFUNCTION("""COMPUTED_VALUE"""),"No")</f>
        <v>No</v>
      </c>
      <c r="R1834" s="1" t="str">
        <f>IFERROR(__xludf.DUMMYFUNCTION("""COMPUTED_VALUE"""),"Will work for 7 years or more")</f>
        <v>Will work for 7 years or more</v>
      </c>
      <c r="S1834" s="1"/>
    </row>
    <row r="1835">
      <c r="A1835" s="2">
        <f>IFERROR(__xludf.DUMMYFUNCTION("""COMPUTED_VALUE"""),45052.00382936343)</f>
        <v>45052.00383</v>
      </c>
      <c r="B1835" s="1" t="str">
        <f>IFERROR(__xludf.DUMMYFUNCTION("""COMPUTED_VALUE"""),"India")</f>
        <v>India</v>
      </c>
      <c r="C1835" s="1">
        <f>IFERROR(__xludf.DUMMYFUNCTION("""COMPUTED_VALUE"""),605004.0)</f>
        <v>605004</v>
      </c>
      <c r="D1835" s="1" t="str">
        <f>IFERROR(__xludf.DUMMYFUNCTION("""COMPUTED_VALUE"""),"Male")</f>
        <v>Male</v>
      </c>
      <c r="E1835" s="1" t="str">
        <f>IFERROR(__xludf.DUMMYFUNCTION("""COMPUTED_VALUE"""),"Influencers who had successful careers")</f>
        <v>Influencers who had successful careers</v>
      </c>
      <c r="F1835" s="1" t="str">
        <f>IFERROR(__xludf.DUMMYFUNCTION("""COMPUTED_VALUE"""),"Yes, I will earn and do that")</f>
        <v>Yes, I will earn and do that</v>
      </c>
      <c r="G1835" s="1" t="str">
        <f>IFERROR(__xludf.DUMMYFUNCTION("""COMPUTED_VALUE"""),"This will be hard to do, but if it is the right company I would try")</f>
        <v>This will be hard to do, but if it is the right company I would try</v>
      </c>
      <c r="H1835" s="1" t="str">
        <f>IFERROR(__xludf.DUMMYFUNCTION("""COMPUTED_VALUE"""),"No")</f>
        <v>No</v>
      </c>
      <c r="I1835" s="1" t="str">
        <f>IFERROR(__xludf.DUMMYFUNCTION("""COMPUTED_VALUE"""),"Will NOT work for them")</f>
        <v>Will NOT work for them</v>
      </c>
      <c r="J1835" s="1">
        <f>IFERROR(__xludf.DUMMYFUNCTION("""COMPUTED_VALUE"""),6.0)</f>
        <v>6</v>
      </c>
      <c r="K1835" s="1" t="str">
        <f>IFERROR(__xludf.DUMMYFUNCTION("""COMPUTED_VALUE"""),"Hybrid Working Environment with more than 15 days a month at office")</f>
        <v>Hybrid Working Environment with more than 15 days a month at office</v>
      </c>
      <c r="L1835" s="1" t="str">
        <f>IFERROR(__xludf.DUMMYFUNCTION("""COMPUTED_VALUE"""),"Employer who rewards learning and enables that environment")</f>
        <v>Employer who rewards learning and enables that environment</v>
      </c>
      <c r="M183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5" s="1" t="str">
        <f>IFERROR(__xludf.DUMMYFUNCTION("""COMPUTED_VALUE"""),"Design and Creative strategy in any company, Work as a freelancer and do my thing my way, Entrepreneur or Start Up, Manufacturing / Oil and Gas/ Construction / Hard Physical Work related")</f>
        <v>Design and Creative strategy in any company, Work as a freelancer and do my thing my way, Entrepreneur or Start Up, Manufacturing / Oil and Gas/ Construction / Hard Physical Work related</v>
      </c>
      <c r="O1835" s="1" t="str">
        <f>IFERROR(__xludf.DUMMYFUNCTION("""COMPUTED_VALUE"""),"Manager who explains what is expected, sets a goal and helps achieve it")</f>
        <v>Manager who explains what is expected, sets a goal and helps achieve it</v>
      </c>
      <c r="P1835" s="1" t="str">
        <f>IFERROR(__xludf.DUMMYFUNCTION("""COMPUTED_VALUE"""),"Work with 2 to 3 people in my team")</f>
        <v>Work with 2 to 3 people in my team</v>
      </c>
      <c r="Q1835" s="1" t="str">
        <f>IFERROR(__xludf.DUMMYFUNCTION("""COMPUTED_VALUE"""),"Yes, I Understand this is gonna happen everywhere")</f>
        <v>Yes, I Understand this is gonna happen everywhere</v>
      </c>
      <c r="R1835" s="1" t="str">
        <f>IFERROR(__xludf.DUMMYFUNCTION("""COMPUTED_VALUE"""),"No way")</f>
        <v>No way</v>
      </c>
      <c r="S1835" s="1"/>
    </row>
    <row r="1836">
      <c r="A1836" s="2">
        <f>IFERROR(__xludf.DUMMYFUNCTION("""COMPUTED_VALUE"""),45052.00765950231)</f>
        <v>45052.00766</v>
      </c>
      <c r="B1836" s="1" t="str">
        <f>IFERROR(__xludf.DUMMYFUNCTION("""COMPUTED_VALUE"""),"Canada")</f>
        <v>Canada</v>
      </c>
      <c r="C1836" s="1" t="str">
        <f>IFERROR(__xludf.DUMMYFUNCTION("""COMPUTED_VALUE"""),"M1R1K4")</f>
        <v>M1R1K4</v>
      </c>
      <c r="D1836" s="1" t="str">
        <f>IFERROR(__xludf.DUMMYFUNCTION("""COMPUTED_VALUE"""),"Female")</f>
        <v>Female</v>
      </c>
      <c r="E1836" s="1" t="str">
        <f>IFERROR(__xludf.DUMMYFUNCTION("""COMPUTED_VALUE"""),"People who have changed the world for better")</f>
        <v>People who have changed the world for better</v>
      </c>
      <c r="F1836" s="1" t="str">
        <f>IFERROR(__xludf.DUMMYFUNCTION("""COMPUTED_VALUE"""),"Yes, I will earn and do that")</f>
        <v>Yes, I will earn and do that</v>
      </c>
      <c r="G1836" s="1" t="str">
        <f>IFERROR(__xludf.DUMMYFUNCTION("""COMPUTED_VALUE"""),"This will be hard to do, but if it is the right company I would try")</f>
        <v>This will be hard to do, but if it is the right company I would try</v>
      </c>
      <c r="H1836" s="1" t="str">
        <f>IFERROR(__xludf.DUMMYFUNCTION("""COMPUTED_VALUE"""),"No")</f>
        <v>No</v>
      </c>
      <c r="I1836" s="1" t="str">
        <f>IFERROR(__xludf.DUMMYFUNCTION("""COMPUTED_VALUE"""),"Will NOT work for them")</f>
        <v>Will NOT work for them</v>
      </c>
      <c r="J1836" s="1">
        <f>IFERROR(__xludf.DUMMYFUNCTION("""COMPUTED_VALUE"""),5.0)</f>
        <v>5</v>
      </c>
      <c r="K1836" s="1" t="str">
        <f>IFERROR(__xludf.DUMMYFUNCTION("""COMPUTED_VALUE"""),"Fully Remote with Options to travel as and when needed")</f>
        <v>Fully Remote with Options to travel as and when needed</v>
      </c>
      <c r="L18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36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836" s="1" t="str">
        <f>IFERROR(__xludf.DUMMYFUNCTION("""COMPUTED_VALUE"""),"Manager who explains what is expected, sets a goal and helps achieve it")</f>
        <v>Manager who explains what is expected, sets a goal and helps achieve it</v>
      </c>
      <c r="P1836" s="1" t="str">
        <f>IFERROR(__xludf.DUMMYFUNCTION("""COMPUTED_VALUE"""),"Work with 5 to 6 people in my team")</f>
        <v>Work with 5 to 6 people in my team</v>
      </c>
      <c r="Q1836" s="1" t="str">
        <f>IFERROR(__xludf.DUMMYFUNCTION("""COMPUTED_VALUE"""),"Yes, I Understand this is gonna happen everywhere")</f>
        <v>Yes, I Understand this is gonna happen everywhere</v>
      </c>
      <c r="R1836" s="1" t="str">
        <f>IFERROR(__xludf.DUMMYFUNCTION("""COMPUTED_VALUE"""),"No way")</f>
        <v>No way</v>
      </c>
      <c r="S1836" s="1"/>
    </row>
    <row r="1837">
      <c r="A1837" s="2">
        <f>IFERROR(__xludf.DUMMYFUNCTION("""COMPUTED_VALUE"""),45052.09985979166)</f>
        <v>45052.09986</v>
      </c>
      <c r="B1837" s="1" t="str">
        <f>IFERROR(__xludf.DUMMYFUNCTION("""COMPUTED_VALUE"""),"India")</f>
        <v>India</v>
      </c>
      <c r="C1837" s="1">
        <f>IFERROR(__xludf.DUMMYFUNCTION("""COMPUTED_VALUE"""),444606.0)</f>
        <v>444606</v>
      </c>
      <c r="D1837" s="1" t="str">
        <f>IFERROR(__xludf.DUMMYFUNCTION("""COMPUTED_VALUE"""),"Female")</f>
        <v>Female</v>
      </c>
      <c r="E1837" s="1" t="str">
        <f>IFERROR(__xludf.DUMMYFUNCTION("""COMPUTED_VALUE"""),"Influencers who had successful careers")</f>
        <v>Influencers who had successful careers</v>
      </c>
      <c r="F1837" s="1" t="str">
        <f>IFERROR(__xludf.DUMMYFUNCTION("""COMPUTED_VALUE"""),"Yes, I will earn and do that")</f>
        <v>Yes, I will earn and do that</v>
      </c>
      <c r="G1837" s="1" t="str">
        <f>IFERROR(__xludf.DUMMYFUNCTION("""COMPUTED_VALUE"""),"This will be hard to do, but if it is the right company I would try")</f>
        <v>This will be hard to do, but if it is the right company I would try</v>
      </c>
      <c r="H1837" s="1" t="str">
        <f>IFERROR(__xludf.DUMMYFUNCTION("""COMPUTED_VALUE"""),"No")</f>
        <v>No</v>
      </c>
      <c r="I1837" s="1" t="str">
        <f>IFERROR(__xludf.DUMMYFUNCTION("""COMPUTED_VALUE"""),"Will NOT work for them")</f>
        <v>Will NOT work for them</v>
      </c>
      <c r="J1837" s="1">
        <f>IFERROR(__xludf.DUMMYFUNCTION("""COMPUTED_VALUE"""),10.0)</f>
        <v>10</v>
      </c>
      <c r="K1837" s="1" t="str">
        <f>IFERROR(__xludf.DUMMYFUNCTION("""COMPUTED_VALUE"""),"Hybrid Working Environment with more than 15 days a month at office")</f>
        <v>Hybrid Working Environment with more than 15 days a month at office</v>
      </c>
      <c r="L1837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83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37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837" s="1" t="str">
        <f>IFERROR(__xludf.DUMMYFUNCTION("""COMPUTED_VALUE"""),"Manager who clearly describes what she/he needs")</f>
        <v>Manager who clearly describes what she/he needs</v>
      </c>
      <c r="P1837" s="1" t="str">
        <f>IFERROR(__xludf.DUMMYFUNCTION("""COMPUTED_VALUE"""),"Work alone, Work with 2 to 3 people in my team")</f>
        <v>Work alone, Work with 2 to 3 people in my team</v>
      </c>
      <c r="Q1837" s="1" t="str">
        <f>IFERROR(__xludf.DUMMYFUNCTION("""COMPUTED_VALUE"""),"Yes, I Understand this is gonna happen everywhere")</f>
        <v>Yes, I Understand this is gonna happen everywhere</v>
      </c>
      <c r="R1837" s="1" t="str">
        <f>IFERROR(__xludf.DUMMYFUNCTION("""COMPUTED_VALUE"""),"This will be hard to do, but if it is the right company I would try")</f>
        <v>This will be hard to do, but if it is the right company I would try</v>
      </c>
      <c r="S1837" s="1"/>
    </row>
    <row r="1838">
      <c r="A1838" s="2">
        <f>IFERROR(__xludf.DUMMYFUNCTION("""COMPUTED_VALUE"""),45052.654554803245)</f>
        <v>45052.65455</v>
      </c>
      <c r="B1838" s="1" t="str">
        <f>IFERROR(__xludf.DUMMYFUNCTION("""COMPUTED_VALUE"""),"India")</f>
        <v>India</v>
      </c>
      <c r="C1838" s="1">
        <f>IFERROR(__xludf.DUMMYFUNCTION("""COMPUTED_VALUE"""),452003.0)</f>
        <v>452003</v>
      </c>
      <c r="D1838" s="1" t="str">
        <f>IFERROR(__xludf.DUMMYFUNCTION("""COMPUTED_VALUE"""),"Male")</f>
        <v>Male</v>
      </c>
      <c r="E1838" s="1" t="str">
        <f>IFERROR(__xludf.DUMMYFUNCTION("""COMPUTED_VALUE"""),"People who have changed the world for better")</f>
        <v>People who have changed the world for better</v>
      </c>
      <c r="F1838" s="1" t="str">
        <f>IFERROR(__xludf.DUMMYFUNCTION("""COMPUTED_VALUE"""),"No, But if someone could bare the cost I will")</f>
        <v>No, But if someone could bare the cost I will</v>
      </c>
      <c r="G1838" s="1" t="str">
        <f>IFERROR(__xludf.DUMMYFUNCTION("""COMPUTED_VALUE"""),"Will work for 3 years or more")</f>
        <v>Will work for 3 years or more</v>
      </c>
      <c r="H1838" s="1" t="str">
        <f>IFERROR(__xludf.DUMMYFUNCTION("""COMPUTED_VALUE"""),"No")</f>
        <v>No</v>
      </c>
      <c r="I1838" s="1" t="str">
        <f>IFERROR(__xludf.DUMMYFUNCTION("""COMPUTED_VALUE"""),"Will NOT work for them")</f>
        <v>Will NOT work for them</v>
      </c>
      <c r="J1838" s="1">
        <f>IFERROR(__xludf.DUMMYFUNCTION("""COMPUTED_VALUE"""),5.0)</f>
        <v>5</v>
      </c>
      <c r="K1838" s="1" t="str">
        <f>IFERROR(__xludf.DUMMYFUNCTION("""COMPUTED_VALUE"""),"Hybrid Working Environment with less than 3 days a month at office")</f>
        <v>Hybrid Working Environment with less than 3 days a month at office</v>
      </c>
      <c r="L1838" s="1" t="str">
        <f>IFERROR(__xludf.DUMMYFUNCTION("""COMPUTED_VALUE"""),"Employer who appreciates learning and enables that environment")</f>
        <v>Employer who appreciates learning and enables that environment</v>
      </c>
      <c r="M183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38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1838" s="1" t="str">
        <f>IFERROR(__xludf.DUMMYFUNCTION("""COMPUTED_VALUE"""),"Manager who sets goal and helps me achieve it")</f>
        <v>Manager who sets goal and helps me achieve it</v>
      </c>
      <c r="P1838" s="1" t="str">
        <f>IFERROR(__xludf.DUMMYFUNCTION("""COMPUTED_VALUE"""),"Work with 2 to 3 people in my team, Work with 5 to 6 people in my team")</f>
        <v>Work with 2 to 3 people in my team, Work with 5 to 6 people in my team</v>
      </c>
      <c r="Q1838" s="1" t="str">
        <f>IFERROR(__xludf.DUMMYFUNCTION("""COMPUTED_VALUE"""),"Yes, I Understand this is gonna happen everywhere")</f>
        <v>Yes, I Understand this is gonna happen everywhere</v>
      </c>
      <c r="R1838" s="1" t="str">
        <f>IFERROR(__xludf.DUMMYFUNCTION("""COMPUTED_VALUE"""),"Will work for 7 years or more")</f>
        <v>Will work for 7 years or more</v>
      </c>
      <c r="S1838" s="1"/>
    </row>
    <row r="1839">
      <c r="A1839" s="2">
        <f>IFERROR(__xludf.DUMMYFUNCTION("""COMPUTED_VALUE"""),45052.713163622684)</f>
        <v>45052.71316</v>
      </c>
      <c r="B1839" s="1" t="str">
        <f>IFERROR(__xludf.DUMMYFUNCTION("""COMPUTED_VALUE"""),"India")</f>
        <v>India</v>
      </c>
      <c r="C1839" s="1">
        <f>IFERROR(__xludf.DUMMYFUNCTION("""COMPUTED_VALUE"""),412201.0)</f>
        <v>412201</v>
      </c>
      <c r="D1839" s="1" t="str">
        <f>IFERROR(__xludf.DUMMYFUNCTION("""COMPUTED_VALUE"""),"Male")</f>
        <v>Male</v>
      </c>
      <c r="E1839" s="1" t="str">
        <f>IFERROR(__xludf.DUMMYFUNCTION("""COMPUTED_VALUE"""),"My Parents")</f>
        <v>My Parents</v>
      </c>
      <c r="F1839" s="1" t="str">
        <f>IFERROR(__xludf.DUMMYFUNCTION("""COMPUTED_VALUE"""),"Yes, I will earn and do that")</f>
        <v>Yes, I will earn and do that</v>
      </c>
      <c r="G1839" s="1" t="str">
        <f>IFERROR(__xludf.DUMMYFUNCTION("""COMPUTED_VALUE"""),"This will be hard to do, but if it is the right company I would try")</f>
        <v>This will be hard to do, but if it is the right company I would try</v>
      </c>
      <c r="H1839" s="1" t="str">
        <f>IFERROR(__xludf.DUMMYFUNCTION("""COMPUTED_VALUE"""),"No")</f>
        <v>No</v>
      </c>
      <c r="I1839" s="1" t="str">
        <f>IFERROR(__xludf.DUMMYFUNCTION("""COMPUTED_VALUE"""),"Will NOT work for them")</f>
        <v>Will NOT work for them</v>
      </c>
      <c r="J1839" s="1">
        <f>IFERROR(__xludf.DUMMYFUNCTION("""COMPUTED_VALUE"""),9.0)</f>
        <v>9</v>
      </c>
      <c r="K1839" s="1" t="str">
        <f>IFERROR(__xludf.DUMMYFUNCTION("""COMPUTED_VALUE"""),"Hybrid Working Environment with more than 15 days a month at office")</f>
        <v>Hybrid Working Environment with more than 15 days a month at office</v>
      </c>
      <c r="L18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9" s="1" t="str">
        <f>IFERROR(__xludf.DUMMYFUNCTION("""COMPUTED_VALUE"""),"Design and Creative strategy in any company, Manage and drive End-to-End Projects or Products, Become a content Creator in some platform, Entrepreneur or Start Up")</f>
        <v>Design and Creative strategy in any company, Manage and drive End-to-End Projects or Products, Become a content Creator in some platform, Entrepreneur or Start Up</v>
      </c>
      <c r="O1839" s="1" t="str">
        <f>IFERROR(__xludf.DUMMYFUNCTION("""COMPUTED_VALUE"""),"Manager who explains what is expected, sets a goal and helps achieve it")</f>
        <v>Manager who explains what is expected, sets a goal and helps achieve it</v>
      </c>
      <c r="P1839" s="1" t="str">
        <f>IFERROR(__xludf.DUMMYFUNCTION("""COMPUTED_VALUE"""),"Work with 5 to 6 people in my team")</f>
        <v>Work with 5 to 6 people in my team</v>
      </c>
      <c r="Q1839" s="1" t="str">
        <f>IFERROR(__xludf.DUMMYFUNCTION("""COMPUTED_VALUE"""),"Yes, I Understand this is gonna happen everywhere")</f>
        <v>Yes, I Understand this is gonna happen everywhere</v>
      </c>
      <c r="R1839" s="1" t="str">
        <f>IFERROR(__xludf.DUMMYFUNCTION("""COMPUTED_VALUE"""),"This will be hard to do, but if it is the right company I would try")</f>
        <v>This will be hard to do, but if it is the right company I would try</v>
      </c>
      <c r="S1839" s="1"/>
    </row>
    <row r="1840">
      <c r="A1840" s="2">
        <f>IFERROR(__xludf.DUMMYFUNCTION("""COMPUTED_VALUE"""),45052.80005361111)</f>
        <v>45052.80005</v>
      </c>
      <c r="B1840" s="1" t="str">
        <f>IFERROR(__xludf.DUMMYFUNCTION("""COMPUTED_VALUE"""),"India")</f>
        <v>India</v>
      </c>
      <c r="C1840" s="1">
        <f>IFERROR(__xludf.DUMMYFUNCTION("""COMPUTED_VALUE"""),411046.0)</f>
        <v>411046</v>
      </c>
      <c r="D1840" s="1" t="str">
        <f>IFERROR(__xludf.DUMMYFUNCTION("""COMPUTED_VALUE"""),"Female")</f>
        <v>Female</v>
      </c>
      <c r="E1840" s="1" t="str">
        <f>IFERROR(__xludf.DUMMYFUNCTION("""COMPUTED_VALUE"""),"Influencers who had successful careers")</f>
        <v>Influencers who had successful careers</v>
      </c>
      <c r="F1840" s="1" t="str">
        <f>IFERROR(__xludf.DUMMYFUNCTION("""COMPUTED_VALUE"""),"No, But if someone could bare the cost I will")</f>
        <v>No, But if someone could bare the cost I will</v>
      </c>
      <c r="G1840" s="1" t="str">
        <f>IFERROR(__xludf.DUMMYFUNCTION("""COMPUTED_VALUE"""),"This will be hard to do, but if it is the right company I would try")</f>
        <v>This will be hard to do, but if it is the right company I would try</v>
      </c>
      <c r="H1840" s="1" t="str">
        <f>IFERROR(__xludf.DUMMYFUNCTION("""COMPUTED_VALUE"""),"No")</f>
        <v>No</v>
      </c>
      <c r="I1840" s="1" t="str">
        <f>IFERROR(__xludf.DUMMYFUNCTION("""COMPUTED_VALUE"""),"Will NOT work for them")</f>
        <v>Will NOT work for them</v>
      </c>
      <c r="J1840" s="1">
        <f>IFERROR(__xludf.DUMMYFUNCTION("""COMPUTED_VALUE"""),5.0)</f>
        <v>5</v>
      </c>
      <c r="K1840" s="1" t="str">
        <f>IFERROR(__xludf.DUMMYFUNCTION("""COMPUTED_VALUE"""),"Fully Remote with Options to travel as and when needed")</f>
        <v>Fully Remote with Options to travel as and when needed</v>
      </c>
      <c r="L18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40" s="1" t="str">
        <f>IFERROR(__xludf.DUMMYFUNCTION("""COMPUTED_VALUE"""),"Business Operations in any organization, Build and develop a Team, Look deeply into Data and generate insights, Become a content Creator in some platform")</f>
        <v>Business Operations in any organization, Build and develop a Team, Look deeply into Data and generate insights, Become a content Creator in some platform</v>
      </c>
      <c r="O1840" s="1" t="str">
        <f>IFERROR(__xludf.DUMMYFUNCTION("""COMPUTED_VALUE"""),"Manager who explains what is expected, sets a goal and helps achieve it")</f>
        <v>Manager who explains what is expected, sets a goal and helps achieve it</v>
      </c>
      <c r="P1840" s="1" t="str">
        <f>IFERROR(__xludf.DUMMYFUNCTION("""COMPUTED_VALUE"""),"Work with 2 to 3 people in my team")</f>
        <v>Work with 2 to 3 people in my team</v>
      </c>
      <c r="Q1840" s="1" t="str">
        <f>IFERROR(__xludf.DUMMYFUNCTION("""COMPUTED_VALUE"""),"No")</f>
        <v>No</v>
      </c>
      <c r="R1840" s="1" t="str">
        <f>IFERROR(__xludf.DUMMYFUNCTION("""COMPUTED_VALUE"""),"This will be hard to do, but if it is the right company I would try")</f>
        <v>This will be hard to do, but if it is the right company I would try</v>
      </c>
      <c r="S1840" s="1"/>
    </row>
    <row r="1841">
      <c r="A1841" s="2">
        <f>IFERROR(__xludf.DUMMYFUNCTION("""COMPUTED_VALUE"""),45053.60750506945)</f>
        <v>45053.60751</v>
      </c>
      <c r="B1841" s="1" t="str">
        <f>IFERROR(__xludf.DUMMYFUNCTION("""COMPUTED_VALUE"""),"India")</f>
        <v>India</v>
      </c>
      <c r="C1841" s="1">
        <f>IFERROR(__xludf.DUMMYFUNCTION("""COMPUTED_VALUE"""),732139.0)</f>
        <v>732139</v>
      </c>
      <c r="D1841" s="1" t="str">
        <f>IFERROR(__xludf.DUMMYFUNCTION("""COMPUTED_VALUE"""),"Male")</f>
        <v>Male</v>
      </c>
      <c r="E1841" s="1" t="str">
        <f>IFERROR(__xludf.DUMMYFUNCTION("""COMPUTED_VALUE"""),"My Parents")</f>
        <v>My Parents</v>
      </c>
      <c r="F1841" s="1" t="str">
        <f>IFERROR(__xludf.DUMMYFUNCTION("""COMPUTED_VALUE"""),"Yes, I will earn and do that")</f>
        <v>Yes, I will earn and do that</v>
      </c>
      <c r="G1841" s="1" t="str">
        <f>IFERROR(__xludf.DUMMYFUNCTION("""COMPUTED_VALUE"""),"Will work for 3 years or more")</f>
        <v>Will work for 3 years or more</v>
      </c>
      <c r="H1841" s="1" t="str">
        <f>IFERROR(__xludf.DUMMYFUNCTION("""COMPUTED_VALUE"""),"Yes")</f>
        <v>Yes</v>
      </c>
      <c r="I1841" s="1" t="str">
        <f>IFERROR(__xludf.DUMMYFUNCTION("""COMPUTED_VALUE"""),"Will work for them")</f>
        <v>Will work for them</v>
      </c>
      <c r="J1841" s="1">
        <f>IFERROR(__xludf.DUMMYFUNCTION("""COMPUTED_VALUE"""),9.0)</f>
        <v>9</v>
      </c>
      <c r="K1841" s="1" t="str">
        <f>IFERROR(__xludf.DUMMYFUNCTION("""COMPUTED_VALUE"""),"Hybrid Working Environment with more than 15 days a month at office")</f>
        <v>Hybrid Working Environment with more than 15 days a month at office</v>
      </c>
      <c r="L18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41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841" s="1" t="str">
        <f>IFERROR(__xludf.DUMMYFUNCTION("""COMPUTED_VALUE"""),"Manager who explains what is expected, sets a goal and helps achieve it")</f>
        <v>Manager who explains what is expected, sets a goal and helps achieve it</v>
      </c>
      <c r="P1841" s="1" t="str">
        <f>IFERROR(__xludf.DUMMYFUNCTION("""COMPUTED_VALUE"""),"Work with more than 10 people in my team")</f>
        <v>Work with more than 10 people in my team</v>
      </c>
      <c r="Q1841" s="1" t="str">
        <f>IFERROR(__xludf.DUMMYFUNCTION("""COMPUTED_VALUE"""),"Yes")</f>
        <v>Yes</v>
      </c>
      <c r="R1841" s="1" t="str">
        <f>IFERROR(__xludf.DUMMYFUNCTION("""COMPUTED_VALUE"""),"Will work for 7 years or more")</f>
        <v>Will work for 7 years or more</v>
      </c>
      <c r="S1841" s="1"/>
    </row>
    <row r="1842">
      <c r="A1842" s="2">
        <f>IFERROR(__xludf.DUMMYFUNCTION("""COMPUTED_VALUE"""),45054.53940366898)</f>
        <v>45054.5394</v>
      </c>
      <c r="B1842" s="1" t="str">
        <f>IFERROR(__xludf.DUMMYFUNCTION("""COMPUTED_VALUE"""),"India")</f>
        <v>India</v>
      </c>
      <c r="C1842" s="1">
        <f>IFERROR(__xludf.DUMMYFUNCTION("""COMPUTED_VALUE"""),110019.0)</f>
        <v>110019</v>
      </c>
      <c r="D1842" s="1" t="str">
        <f>IFERROR(__xludf.DUMMYFUNCTION("""COMPUTED_VALUE"""),"Male")</f>
        <v>Male</v>
      </c>
      <c r="E1842" s="1" t="str">
        <f>IFERROR(__xludf.DUMMYFUNCTION("""COMPUTED_VALUE"""),"Influencers who had successful careers")</f>
        <v>Influencers who had successful careers</v>
      </c>
      <c r="F1842" s="1" t="str">
        <f>IFERROR(__xludf.DUMMYFUNCTION("""COMPUTED_VALUE"""),"No, But if someone could bare the cost I will")</f>
        <v>No, But if someone could bare the cost I will</v>
      </c>
      <c r="G1842" s="1" t="str">
        <f>IFERROR(__xludf.DUMMYFUNCTION("""COMPUTED_VALUE"""),"This will be hard to do, but if it is the right company I would try")</f>
        <v>This will be hard to do, but if it is the right company I would try</v>
      </c>
      <c r="H1842" s="1" t="str">
        <f>IFERROR(__xludf.DUMMYFUNCTION("""COMPUTED_VALUE"""),"No")</f>
        <v>No</v>
      </c>
      <c r="I1842" s="1" t="str">
        <f>IFERROR(__xludf.DUMMYFUNCTION("""COMPUTED_VALUE"""),"Will NOT work for them")</f>
        <v>Will NOT work for them</v>
      </c>
      <c r="J1842" s="1">
        <f>IFERROR(__xludf.DUMMYFUNCTION("""COMPUTED_VALUE"""),5.0)</f>
        <v>5</v>
      </c>
      <c r="K1842" s="1" t="str">
        <f>IFERROR(__xludf.DUMMYFUNCTION("""COMPUTED_VALUE"""),"Fully Remote with Options to travel as and when needed")</f>
        <v>Fully Remote with Options to travel as and when needed</v>
      </c>
      <c r="L18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42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842" s="1" t="str">
        <f>IFERROR(__xludf.DUMMYFUNCTION("""COMPUTED_VALUE"""),"Manager who explains what is expected, sets a goal and helps achieve it")</f>
        <v>Manager who explains what is expected, sets a goal and helps achieve it</v>
      </c>
      <c r="P1842" s="1" t="str">
        <f>IFERROR(__xludf.DUMMYFUNCTION("""COMPUTED_VALUE"""),"Work with 5 to 6 people in my team")</f>
        <v>Work with 5 to 6 people in my team</v>
      </c>
      <c r="Q1842" s="1" t="str">
        <f>IFERROR(__xludf.DUMMYFUNCTION("""COMPUTED_VALUE"""),"Yes, I Understand this is gonna happen everywhere")</f>
        <v>Yes, I Understand this is gonna happen everywhere</v>
      </c>
      <c r="R1842" s="1" t="str">
        <f>IFERROR(__xludf.DUMMYFUNCTION("""COMPUTED_VALUE"""),"This will be hard to do, but if it is the right company I would try")</f>
        <v>This will be hard to do, but if it is the right company I would try</v>
      </c>
      <c r="S1842" s="1"/>
    </row>
    <row r="1843">
      <c r="A1843" s="2">
        <f>IFERROR(__xludf.DUMMYFUNCTION("""COMPUTED_VALUE"""),45055.31086972222)</f>
        <v>45055.31087</v>
      </c>
      <c r="B1843" s="1" t="str">
        <f>IFERROR(__xludf.DUMMYFUNCTION("""COMPUTED_VALUE"""),"India")</f>
        <v>India</v>
      </c>
      <c r="C1843" s="1">
        <f>IFERROR(__xludf.DUMMYFUNCTION("""COMPUTED_VALUE"""),637001.0)</f>
        <v>637001</v>
      </c>
      <c r="D1843" s="1" t="str">
        <f>IFERROR(__xludf.DUMMYFUNCTION("""COMPUTED_VALUE"""),"Female")</f>
        <v>Female</v>
      </c>
      <c r="E1843" s="1" t="str">
        <f>IFERROR(__xludf.DUMMYFUNCTION("""COMPUTED_VALUE"""),"Influencers who had successful careers")</f>
        <v>Influencers who had successful careers</v>
      </c>
      <c r="F1843" s="1" t="str">
        <f>IFERROR(__xludf.DUMMYFUNCTION("""COMPUTED_VALUE"""),"Yes, I will earn and do that")</f>
        <v>Yes, I will earn and do that</v>
      </c>
      <c r="G1843" s="1" t="str">
        <f>IFERROR(__xludf.DUMMYFUNCTION("""COMPUTED_VALUE"""),"This will be hard to do, but if it is the right company I would try")</f>
        <v>This will be hard to do, but if it is the right company I would try</v>
      </c>
      <c r="H1843" s="1" t="str">
        <f>IFERROR(__xludf.DUMMYFUNCTION("""COMPUTED_VALUE"""),"No")</f>
        <v>No</v>
      </c>
      <c r="I1843" s="1" t="str">
        <f>IFERROR(__xludf.DUMMYFUNCTION("""COMPUTED_VALUE"""),"Will NOT work for them")</f>
        <v>Will NOT work for them</v>
      </c>
      <c r="J1843" s="1">
        <f>IFERROR(__xludf.DUMMYFUNCTION("""COMPUTED_VALUE"""),3.0)</f>
        <v>3</v>
      </c>
      <c r="K1843" s="1" t="str">
        <f>IFERROR(__xludf.DUMMYFUNCTION("""COMPUTED_VALUE"""),"Hybrid Working Environment with more than 15 days a month at office")</f>
        <v>Hybrid Working Environment with more than 15 days a month at office</v>
      </c>
      <c r="L18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43" s="1" t="str">
        <f>IFERROR(__xludf.DUMMYFUNCTION("""COMPUTED_VALUE"""),"Teaching in any of the institutes/colleges/online or offline, Business Operations in any organization, Manage and drive End-to-End Projects or Products, Become a content Creator in some platform")</f>
        <v>Teaching in any of the institutes/colleges/online or offline, Business Operations in any organization, Manage and drive End-to-End Projects or Products, Become a content Creator in some platform</v>
      </c>
      <c r="O1843" s="1" t="str">
        <f>IFERROR(__xludf.DUMMYFUNCTION("""COMPUTED_VALUE"""),"Manager who explains what is expected, sets a goal and helps achieve it")</f>
        <v>Manager who explains what is expected, sets a goal and helps achieve it</v>
      </c>
      <c r="P1843" s="1" t="str">
        <f>IFERROR(__xludf.DUMMYFUNCTION("""COMPUTED_VALUE"""),"Work with 2 to 3 people in my team")</f>
        <v>Work with 2 to 3 people in my team</v>
      </c>
      <c r="Q1843" s="1" t="str">
        <f>IFERROR(__xludf.DUMMYFUNCTION("""COMPUTED_VALUE"""),"No")</f>
        <v>No</v>
      </c>
      <c r="R1843" s="1" t="str">
        <f>IFERROR(__xludf.DUMMYFUNCTION("""COMPUTED_VALUE"""),"This will be hard to do, but if it is the right company I would try")</f>
        <v>This will be hard to do, but if it is the right company I would try</v>
      </c>
      <c r="S1843" s="1"/>
    </row>
    <row r="1844">
      <c r="A1844" s="2">
        <f>IFERROR(__xludf.DUMMYFUNCTION("""COMPUTED_VALUE"""),45055.63221053241)</f>
        <v>45055.63221</v>
      </c>
      <c r="B1844" s="1" t="str">
        <f>IFERROR(__xludf.DUMMYFUNCTION("""COMPUTED_VALUE"""),"India")</f>
        <v>India</v>
      </c>
      <c r="C1844" s="1">
        <f>IFERROR(__xludf.DUMMYFUNCTION("""COMPUTED_VALUE"""),110058.0)</f>
        <v>110058</v>
      </c>
      <c r="D1844" s="1" t="str">
        <f>IFERROR(__xludf.DUMMYFUNCTION("""COMPUTED_VALUE"""),"Male")</f>
        <v>Male</v>
      </c>
      <c r="E1844" s="1" t="str">
        <f>IFERROR(__xludf.DUMMYFUNCTION("""COMPUTED_VALUE"""),"Influencers who had successful careers")</f>
        <v>Influencers who had successful careers</v>
      </c>
      <c r="F1844" s="1" t="str">
        <f>IFERROR(__xludf.DUMMYFUNCTION("""COMPUTED_VALUE"""),"No, But if someone could bare the cost I will")</f>
        <v>No, But if someone could bare the cost I will</v>
      </c>
      <c r="G1844" s="1" t="str">
        <f>IFERROR(__xludf.DUMMYFUNCTION("""COMPUTED_VALUE"""),"Will work for 3 years or more")</f>
        <v>Will work for 3 years or more</v>
      </c>
      <c r="H1844" s="1" t="str">
        <f>IFERROR(__xludf.DUMMYFUNCTION("""COMPUTED_VALUE"""),"No")</f>
        <v>No</v>
      </c>
      <c r="I1844" s="1" t="str">
        <f>IFERROR(__xludf.DUMMYFUNCTION("""COMPUTED_VALUE"""),"Will NOT work for them")</f>
        <v>Will NOT work for them</v>
      </c>
      <c r="J1844" s="1">
        <f>IFERROR(__xludf.DUMMYFUNCTION("""COMPUTED_VALUE"""),5.0)</f>
        <v>5</v>
      </c>
      <c r="K1844" s="1" t="str">
        <f>IFERROR(__xludf.DUMMYFUNCTION("""COMPUTED_VALUE"""),"Hybrid Working Environment with less than 3 days a month at office")</f>
        <v>Hybrid Working Environment with less than 3 days a month at office</v>
      </c>
      <c r="L18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44" s="1" t="str">
        <f>IFERROR(__xludf.DUMMYFUNCTION("""COMPUTED_VALUE"""),"Build and develop a Team, Look deeply into Data and generate insights, Become a content Creator in some platform, Entrepreneur or Start Up")</f>
        <v>Build and develop a Team, Look deeply into Data and generate insights, Become a content Creator in some platform, Entrepreneur or Start Up</v>
      </c>
      <c r="O1844" s="1" t="str">
        <f>IFERROR(__xludf.DUMMYFUNCTION("""COMPUTED_VALUE"""),"Manager who explains what is expected, sets a goal and helps achieve it")</f>
        <v>Manager who explains what is expected, sets a goal and helps achieve it</v>
      </c>
      <c r="P1844" s="1" t="str">
        <f>IFERROR(__xludf.DUMMYFUNCTION("""COMPUTED_VALUE"""),"Work with 5 to 6 people in my team")</f>
        <v>Work with 5 to 6 people in my team</v>
      </c>
      <c r="Q1844" s="1" t="str">
        <f>IFERROR(__xludf.DUMMYFUNCTION("""COMPUTED_VALUE"""),"Yes, I Understand this is gonna happen everywhere")</f>
        <v>Yes, I Understand this is gonna happen everywhere</v>
      </c>
      <c r="R1844" s="1" t="str">
        <f>IFERROR(__xludf.DUMMYFUNCTION("""COMPUTED_VALUE"""),"This will be hard to do, but if it is the right company I would try")</f>
        <v>This will be hard to do, but if it is the right company I would try</v>
      </c>
      <c r="S1844" s="1"/>
    </row>
    <row r="1845">
      <c r="A1845" s="2">
        <f>IFERROR(__xludf.DUMMYFUNCTION("""COMPUTED_VALUE"""),45056.557930740746)</f>
        <v>45056.55793</v>
      </c>
      <c r="B1845" s="1" t="str">
        <f>IFERROR(__xludf.DUMMYFUNCTION("""COMPUTED_VALUE"""),"India")</f>
        <v>India</v>
      </c>
      <c r="C1845" s="1">
        <f>IFERROR(__xludf.DUMMYFUNCTION("""COMPUTED_VALUE"""),193502.0)</f>
        <v>193502</v>
      </c>
      <c r="D1845" s="1" t="str">
        <f>IFERROR(__xludf.DUMMYFUNCTION("""COMPUTED_VALUE"""),"Female")</f>
        <v>Female</v>
      </c>
      <c r="E1845" s="1" t="str">
        <f>IFERROR(__xludf.DUMMYFUNCTION("""COMPUTED_VALUE"""),"People who have changed the world for better")</f>
        <v>People who have changed the world for better</v>
      </c>
      <c r="F1845" s="1" t="str">
        <f>IFERROR(__xludf.DUMMYFUNCTION("""COMPUTED_VALUE"""),"No, But if someone could bare the cost I will")</f>
        <v>No, But if someone could bare the cost I will</v>
      </c>
      <c r="G1845" s="1" t="str">
        <f>IFERROR(__xludf.DUMMYFUNCTION("""COMPUTED_VALUE"""),"This will be hard to do, but if it is the right company I would try")</f>
        <v>This will be hard to do, but if it is the right company I would try</v>
      </c>
      <c r="H1845" s="1" t="str">
        <f>IFERROR(__xludf.DUMMYFUNCTION("""COMPUTED_VALUE"""),"No")</f>
        <v>No</v>
      </c>
      <c r="I1845" s="1" t="str">
        <f>IFERROR(__xludf.DUMMYFUNCTION("""COMPUTED_VALUE"""),"Will NOT work for them")</f>
        <v>Will NOT work for them</v>
      </c>
      <c r="J1845" s="1">
        <f>IFERROR(__xludf.DUMMYFUNCTION("""COMPUTED_VALUE"""),5.0)</f>
        <v>5</v>
      </c>
      <c r="K1845" s="1" t="str">
        <f>IFERROR(__xludf.DUMMYFUNCTION("""COMPUTED_VALUE"""),"Every Day Office Environment")</f>
        <v>Every Day Office Environment</v>
      </c>
      <c r="L1845" s="1" t="str">
        <f>IFERROR(__xludf.DUMMYFUNCTION("""COMPUTED_VALUE"""),"Employer who appreciates learning and enables that environment")</f>
        <v>Employer who appreciates learning and enables that environment</v>
      </c>
      <c r="M184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45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845" s="1" t="str">
        <f>IFERROR(__xludf.DUMMYFUNCTION("""COMPUTED_VALUE"""),"Manager who explains what is expected, sets a goal and helps achieve it")</f>
        <v>Manager who explains what is expected, sets a goal and helps achieve it</v>
      </c>
      <c r="P1845" s="1" t="str">
        <f>IFERROR(__xludf.DUMMYFUNCTION("""COMPUTED_VALUE"""),"Work with 7 to 10 or more people in my team")</f>
        <v>Work with 7 to 10 or more people in my team</v>
      </c>
      <c r="Q1845" s="1" t="str">
        <f>IFERROR(__xludf.DUMMYFUNCTION("""COMPUTED_VALUE"""),"Yes, I Understand this is gonna happen everywhere")</f>
        <v>Yes, I Understand this is gonna happen everywhere</v>
      </c>
      <c r="R1845" s="1" t="str">
        <f>IFERROR(__xludf.DUMMYFUNCTION("""COMPUTED_VALUE"""),"This will be hard to do, but if it is the right company I would try")</f>
        <v>This will be hard to do, but if it is the right company I would try</v>
      </c>
      <c r="S1845" s="1"/>
    </row>
    <row r="1846">
      <c r="A1846" s="2">
        <f>IFERROR(__xludf.DUMMYFUNCTION("""COMPUTED_VALUE"""),45057.38548575231)</f>
        <v>45057.38549</v>
      </c>
      <c r="B1846" s="1" t="str">
        <f>IFERROR(__xludf.DUMMYFUNCTION("""COMPUTED_VALUE"""),"India")</f>
        <v>India</v>
      </c>
      <c r="C1846" s="1">
        <f>IFERROR(__xludf.DUMMYFUNCTION("""COMPUTED_VALUE"""),110051.0)</f>
        <v>110051</v>
      </c>
      <c r="D1846" s="1" t="str">
        <f>IFERROR(__xludf.DUMMYFUNCTION("""COMPUTED_VALUE"""),"Male")</f>
        <v>Male</v>
      </c>
      <c r="E1846" s="1" t="str">
        <f>IFERROR(__xludf.DUMMYFUNCTION("""COMPUTED_VALUE"""),"Influencers who had successful careers")</f>
        <v>Influencers who had successful careers</v>
      </c>
      <c r="F1846" s="1" t="str">
        <f>IFERROR(__xludf.DUMMYFUNCTION("""COMPUTED_VALUE"""),"Yes, I will earn and do that")</f>
        <v>Yes, I will earn and do that</v>
      </c>
      <c r="G1846" s="1" t="str">
        <f>IFERROR(__xludf.DUMMYFUNCTION("""COMPUTED_VALUE"""),"This will be hard to do, but if it is the right company I would try")</f>
        <v>This will be hard to do, but if it is the right company I would try</v>
      </c>
      <c r="H1846" s="1" t="str">
        <f>IFERROR(__xludf.DUMMYFUNCTION("""COMPUTED_VALUE"""),"No")</f>
        <v>No</v>
      </c>
      <c r="I1846" s="1" t="str">
        <f>IFERROR(__xludf.DUMMYFUNCTION("""COMPUTED_VALUE"""),"Will NOT work for them")</f>
        <v>Will NOT work for them</v>
      </c>
      <c r="J1846" s="1">
        <f>IFERROR(__xludf.DUMMYFUNCTION("""COMPUTED_VALUE"""),5.0)</f>
        <v>5</v>
      </c>
      <c r="K1846" s="1" t="str">
        <f>IFERROR(__xludf.DUMMYFUNCTION("""COMPUTED_VALUE"""),"Hybrid Working Environment with less than 3 days a month at office")</f>
        <v>Hybrid Working Environment with less than 3 days a month at office</v>
      </c>
      <c r="L18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46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846" s="1" t="str">
        <f>IFERROR(__xludf.DUMMYFUNCTION("""COMPUTED_VALUE"""),"Manager who explains what is expected, sets a goal and helps achieve it")</f>
        <v>Manager who explains what is expected, sets a goal and helps achieve it</v>
      </c>
      <c r="P184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846" s="1" t="str">
        <f>IFERROR(__xludf.DUMMYFUNCTION("""COMPUTED_VALUE"""),"Yes, I Understand this is gonna happen everywhere")</f>
        <v>Yes, I Understand this is gonna happen everywhere</v>
      </c>
      <c r="R1846" s="1" t="str">
        <f>IFERROR(__xludf.DUMMYFUNCTION("""COMPUTED_VALUE"""),"No way")</f>
        <v>No way</v>
      </c>
      <c r="S1846" s="1"/>
    </row>
    <row r="1847">
      <c r="A1847" s="2">
        <f>IFERROR(__xludf.DUMMYFUNCTION("""COMPUTED_VALUE"""),45058.61458039352)</f>
        <v>45058.61458</v>
      </c>
      <c r="B1847" s="1" t="str">
        <f>IFERROR(__xludf.DUMMYFUNCTION("""COMPUTED_VALUE"""),"India")</f>
        <v>India</v>
      </c>
      <c r="C1847" s="1">
        <f>IFERROR(__xludf.DUMMYFUNCTION("""COMPUTED_VALUE"""),411041.0)</f>
        <v>411041</v>
      </c>
      <c r="D1847" s="1" t="str">
        <f>IFERROR(__xludf.DUMMYFUNCTION("""COMPUTED_VALUE"""),"Male")</f>
        <v>Male</v>
      </c>
      <c r="E1847" s="1" t="str">
        <f>IFERROR(__xludf.DUMMYFUNCTION("""COMPUTED_VALUE"""),"Influencers who had successful careers")</f>
        <v>Influencers who had successful careers</v>
      </c>
      <c r="F1847" s="1" t="str">
        <f>IFERROR(__xludf.DUMMYFUNCTION("""COMPUTED_VALUE"""),"No I would not be pursuing Higher Education outside of India")</f>
        <v>No I would not be pursuing Higher Education outside of India</v>
      </c>
      <c r="G1847" s="1" t="str">
        <f>IFERROR(__xludf.DUMMYFUNCTION("""COMPUTED_VALUE"""),"This will be hard to do, but if it is the right company I would try")</f>
        <v>This will be hard to do, but if it is the right company I would try</v>
      </c>
      <c r="H1847" s="1" t="str">
        <f>IFERROR(__xludf.DUMMYFUNCTION("""COMPUTED_VALUE"""),"No")</f>
        <v>No</v>
      </c>
      <c r="I1847" s="1" t="str">
        <f>IFERROR(__xludf.DUMMYFUNCTION("""COMPUTED_VALUE"""),"Will NOT work for them")</f>
        <v>Will NOT work for them</v>
      </c>
      <c r="J1847" s="1">
        <f>IFERROR(__xludf.DUMMYFUNCTION("""COMPUTED_VALUE"""),7.0)</f>
        <v>7</v>
      </c>
      <c r="K1847" s="1" t="str">
        <f>IFERROR(__xludf.DUMMYFUNCTION("""COMPUTED_VALUE"""),"Hybrid Working Environment with more than 15 days a month at office")</f>
        <v>Hybrid Working Environment with more than 15 days a month at office</v>
      </c>
      <c r="L184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84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47" s="1" t="str">
        <f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1847" s="1" t="str">
        <f>IFERROR(__xludf.DUMMYFUNCTION("""COMPUTED_VALUE"""),"Manager who explains what is expected, sets a goal and helps achieve it")</f>
        <v>Manager who explains what is expected, sets a goal and helps achieve it</v>
      </c>
      <c r="P184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47" s="1" t="str">
        <f>IFERROR(__xludf.DUMMYFUNCTION("""COMPUTED_VALUE"""),"Yes, I Understand this is gonna happen everywhere")</f>
        <v>Yes, I Understand this is gonna happen everywhere</v>
      </c>
      <c r="R1847" s="1" t="str">
        <f>IFERROR(__xludf.DUMMYFUNCTION("""COMPUTED_VALUE"""),"This will be hard to do, but if it is the right company I would try")</f>
        <v>This will be hard to do, but if it is the right company I would try</v>
      </c>
      <c r="S1847" s="1"/>
    </row>
    <row r="1848">
      <c r="A1848" s="2">
        <f>IFERROR(__xludf.DUMMYFUNCTION("""COMPUTED_VALUE"""),45058.620897835644)</f>
        <v>45058.6209</v>
      </c>
      <c r="B1848" s="1" t="str">
        <f>IFERROR(__xludf.DUMMYFUNCTION("""COMPUTED_VALUE"""),"India")</f>
        <v>India</v>
      </c>
      <c r="C1848" s="1">
        <f>IFERROR(__xludf.DUMMYFUNCTION("""COMPUTED_VALUE"""),452016.0)</f>
        <v>452016</v>
      </c>
      <c r="D1848" s="1" t="str">
        <f>IFERROR(__xludf.DUMMYFUNCTION("""COMPUTED_VALUE"""),"Male")</f>
        <v>Male</v>
      </c>
      <c r="E1848" s="1" t="str">
        <f>IFERROR(__xludf.DUMMYFUNCTION("""COMPUTED_VALUE"""),"My Parents")</f>
        <v>My Parents</v>
      </c>
      <c r="F1848" s="1" t="str">
        <f>IFERROR(__xludf.DUMMYFUNCTION("""COMPUTED_VALUE"""),"No I would not be pursuing Higher Education outside of India")</f>
        <v>No I would not be pursuing Higher Education outside of India</v>
      </c>
      <c r="G1848" s="1" t="str">
        <f>IFERROR(__xludf.DUMMYFUNCTION("""COMPUTED_VALUE"""),"Will work for 3 years or more")</f>
        <v>Will work for 3 years or more</v>
      </c>
      <c r="H1848" s="1" t="str">
        <f>IFERROR(__xludf.DUMMYFUNCTION("""COMPUTED_VALUE"""),"Yes")</f>
        <v>Yes</v>
      </c>
      <c r="I1848" s="1" t="str">
        <f>IFERROR(__xludf.DUMMYFUNCTION("""COMPUTED_VALUE"""),"Will work for them")</f>
        <v>Will work for them</v>
      </c>
      <c r="J1848" s="1">
        <f>IFERROR(__xludf.DUMMYFUNCTION("""COMPUTED_VALUE"""),7.0)</f>
        <v>7</v>
      </c>
      <c r="K1848" s="1" t="str">
        <f>IFERROR(__xludf.DUMMYFUNCTION("""COMPUTED_VALUE"""),"Hybrid Working Environment with more than 15 days a month at office")</f>
        <v>Hybrid Working Environment with more than 15 days a month at office</v>
      </c>
      <c r="L18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4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848" s="1" t="str">
        <f>IFERROR(__xludf.DUMMYFUNCTION("""COMPUTED_VALUE"""),"Manager who explains what is expected, sets a goal and helps achieve it")</f>
        <v>Manager who explains what is expected, sets a goal and helps achieve it</v>
      </c>
      <c r="P1848" s="1" t="str">
        <f>IFERROR(__xludf.DUMMYFUNCTION("""COMPUTED_VALUE"""),"Work with 5 to 6 people in my team")</f>
        <v>Work with 5 to 6 people in my team</v>
      </c>
      <c r="Q1848" s="1" t="str">
        <f>IFERROR(__xludf.DUMMYFUNCTION("""COMPUTED_VALUE"""),"Yes")</f>
        <v>Yes</v>
      </c>
      <c r="R1848" s="1" t="str">
        <f>IFERROR(__xludf.DUMMYFUNCTION("""COMPUTED_VALUE"""),"Will work for 7 years or more")</f>
        <v>Will work for 7 years or more</v>
      </c>
      <c r="S1848" s="1"/>
    </row>
    <row r="1849">
      <c r="A1849" s="2">
        <f>IFERROR(__xludf.DUMMYFUNCTION("""COMPUTED_VALUE"""),45059.377416145835)</f>
        <v>45059.37742</v>
      </c>
      <c r="B1849" s="1" t="str">
        <f>IFERROR(__xludf.DUMMYFUNCTION("""COMPUTED_VALUE"""),"India")</f>
        <v>India</v>
      </c>
      <c r="C1849" s="1">
        <f>IFERROR(__xludf.DUMMYFUNCTION("""COMPUTED_VALUE"""),110010.0)</f>
        <v>110010</v>
      </c>
      <c r="D1849" s="1" t="str">
        <f>IFERROR(__xludf.DUMMYFUNCTION("""COMPUTED_VALUE"""),"Female")</f>
        <v>Female</v>
      </c>
      <c r="E1849" s="1" t="str">
        <f>IFERROR(__xludf.DUMMYFUNCTION("""COMPUTED_VALUE"""),"My Parents")</f>
        <v>My Parents</v>
      </c>
      <c r="F1849" s="1" t="str">
        <f>IFERROR(__xludf.DUMMYFUNCTION("""COMPUTED_VALUE"""),"No I would not be pursuing Higher Education outside of India")</f>
        <v>No I would not be pursuing Higher Education outside of India</v>
      </c>
      <c r="G1849" s="1" t="str">
        <f>IFERROR(__xludf.DUMMYFUNCTION("""COMPUTED_VALUE"""),"Will work for 3 years or more")</f>
        <v>Will work for 3 years or more</v>
      </c>
      <c r="H1849" s="1" t="str">
        <f>IFERROR(__xludf.DUMMYFUNCTION("""COMPUTED_VALUE"""),"No")</f>
        <v>No</v>
      </c>
      <c r="I1849" s="1" t="str">
        <f>IFERROR(__xludf.DUMMYFUNCTION("""COMPUTED_VALUE"""),"Will NOT work for them")</f>
        <v>Will NOT work for them</v>
      </c>
      <c r="J1849" s="1">
        <f>IFERROR(__xludf.DUMMYFUNCTION("""COMPUTED_VALUE"""),5.0)</f>
        <v>5</v>
      </c>
      <c r="K1849" s="1" t="str">
        <f>IFERROR(__xludf.DUMMYFUNCTION("""COMPUTED_VALUE"""),"Fully Remote with Options to travel as and when needed")</f>
        <v>Fully Remote with Options to travel as and when needed</v>
      </c>
      <c r="L1849" s="1" t="str">
        <f>IFERROR(__xludf.DUMMYFUNCTION("""COMPUTED_VALUE"""),"Employer who appreciates learning and enables that environment")</f>
        <v>Employer who appreciates learning and enables that environment</v>
      </c>
      <c r="M184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49" s="1" t="str">
        <f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1849" s="1" t="str">
        <f>IFERROR(__xludf.DUMMYFUNCTION("""COMPUTED_VALUE"""),"Manager who explains what is expected, sets a goal and helps achieve it")</f>
        <v>Manager who explains what is expected, sets a goal and helps achieve it</v>
      </c>
      <c r="P1849" s="1" t="str">
        <f>IFERROR(__xludf.DUMMYFUNCTION("""COMPUTED_VALUE"""),"Work with 5 to 6 people in my team")</f>
        <v>Work with 5 to 6 people in my team</v>
      </c>
      <c r="Q1849" s="1" t="str">
        <f>IFERROR(__xludf.DUMMYFUNCTION("""COMPUTED_VALUE"""),"Yes, I Understand this is gonna happen everywhere")</f>
        <v>Yes, I Understand this is gonna happen everywhere</v>
      </c>
      <c r="R1849" s="1" t="str">
        <f>IFERROR(__xludf.DUMMYFUNCTION("""COMPUTED_VALUE"""),"This will be hard to do, but if it is the right company I would try")</f>
        <v>This will be hard to do, but if it is the right company I would try</v>
      </c>
      <c r="S1849" s="1"/>
    </row>
    <row r="1850">
      <c r="A1850" s="2">
        <f>IFERROR(__xludf.DUMMYFUNCTION("""COMPUTED_VALUE"""),45059.9789484838)</f>
        <v>45059.97895</v>
      </c>
      <c r="B1850" s="1" t="str">
        <f>IFERROR(__xludf.DUMMYFUNCTION("""COMPUTED_VALUE"""),"India")</f>
        <v>India</v>
      </c>
      <c r="C1850" s="1">
        <f>IFERROR(__xludf.DUMMYFUNCTION("""COMPUTED_VALUE"""),160019.0)</f>
        <v>160019</v>
      </c>
      <c r="D1850" s="1" t="str">
        <f>IFERROR(__xludf.DUMMYFUNCTION("""COMPUTED_VALUE"""),"Female")</f>
        <v>Female</v>
      </c>
      <c r="E1850" s="1" t="str">
        <f>IFERROR(__xludf.DUMMYFUNCTION("""COMPUTED_VALUE"""),"My Parents")</f>
        <v>My Parents</v>
      </c>
      <c r="F1850" s="1" t="str">
        <f>IFERROR(__xludf.DUMMYFUNCTION("""COMPUTED_VALUE"""),"No, But if someone could bare the cost I will")</f>
        <v>No, But if someone could bare the cost I will</v>
      </c>
      <c r="G1850" s="1" t="str">
        <f>IFERROR(__xludf.DUMMYFUNCTION("""COMPUTED_VALUE"""),"This will be hard to do, but if it is the right company I would try")</f>
        <v>This will be hard to do, but if it is the right company I would try</v>
      </c>
      <c r="H1850" s="1" t="str">
        <f>IFERROR(__xludf.DUMMYFUNCTION("""COMPUTED_VALUE"""),"No")</f>
        <v>No</v>
      </c>
      <c r="I1850" s="1" t="str">
        <f>IFERROR(__xludf.DUMMYFUNCTION("""COMPUTED_VALUE"""),"Will NOT work for them")</f>
        <v>Will NOT work for them</v>
      </c>
      <c r="J1850" s="1">
        <f>IFERROR(__xludf.DUMMYFUNCTION("""COMPUTED_VALUE"""),5.0)</f>
        <v>5</v>
      </c>
      <c r="K1850" s="1" t="str">
        <f>IFERROR(__xludf.DUMMYFUNCTION("""COMPUTED_VALUE"""),"Fully Remote with Options to travel as and when needed")</f>
        <v>Fully Remote with Options to travel as and when needed</v>
      </c>
      <c r="L1850" s="1" t="str">
        <f>IFERROR(__xludf.DUMMYFUNCTION("""COMPUTED_VALUE"""),"Employer who appreciates learning and enables that environment")</f>
        <v>Employer who appreciates learning and enables that environment</v>
      </c>
      <c r="M185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50" s="1" t="str">
        <f>IFERROR(__xludf.DUMMYFUNCTION("""COMPUTED_VALUE"""),"Design and Creative strategy in any company, Build and develop a Team, Entrepreneur or Start Up, I Want to sell things/Sales")</f>
        <v>Design and Creative strategy in any company, Build and develop a Team, Entrepreneur or Start Up, I Want to sell things/Sales</v>
      </c>
      <c r="O1850" s="1" t="str">
        <f>IFERROR(__xludf.DUMMYFUNCTION("""COMPUTED_VALUE"""),"Manager who explains what is expected, sets a goal and helps achieve it")</f>
        <v>Manager who explains what is expected, sets a goal and helps achieve it</v>
      </c>
      <c r="P1850" s="1" t="str">
        <f>IFERROR(__xludf.DUMMYFUNCTION("""COMPUTED_VALUE"""),"Work with 2 to 3 people in my team")</f>
        <v>Work with 2 to 3 people in my team</v>
      </c>
      <c r="Q1850" s="1" t="str">
        <f>IFERROR(__xludf.DUMMYFUNCTION("""COMPUTED_VALUE"""),"I have NO other choice")</f>
        <v>I have NO other choice</v>
      </c>
      <c r="R1850" s="1" t="str">
        <f>IFERROR(__xludf.DUMMYFUNCTION("""COMPUTED_VALUE"""),"This will be hard to do, but if it is the right company I would try")</f>
        <v>This will be hard to do, but if it is the right company I would try</v>
      </c>
      <c r="S1850" s="1"/>
    </row>
    <row r="1851">
      <c r="A1851" s="2">
        <f>IFERROR(__xludf.DUMMYFUNCTION("""COMPUTED_VALUE"""),45061.70775476852)</f>
        <v>45061.70775</v>
      </c>
      <c r="B1851" s="1" t="str">
        <f>IFERROR(__xludf.DUMMYFUNCTION("""COMPUTED_VALUE"""),"India")</f>
        <v>India</v>
      </c>
      <c r="C1851" s="1">
        <f>IFERROR(__xludf.DUMMYFUNCTION("""COMPUTED_VALUE"""),414001.0)</f>
        <v>414001</v>
      </c>
      <c r="D1851" s="1" t="str">
        <f>IFERROR(__xludf.DUMMYFUNCTION("""COMPUTED_VALUE"""),"Male")</f>
        <v>Male</v>
      </c>
      <c r="E1851" s="1" t="str">
        <f>IFERROR(__xludf.DUMMYFUNCTION("""COMPUTED_VALUE"""),"My Parents")</f>
        <v>My Parents</v>
      </c>
      <c r="F1851" s="1" t="str">
        <f>IFERROR(__xludf.DUMMYFUNCTION("""COMPUTED_VALUE"""),"Yes, I will earn and do that")</f>
        <v>Yes, I will earn and do that</v>
      </c>
      <c r="G1851" s="1" t="str">
        <f>IFERROR(__xludf.DUMMYFUNCTION("""COMPUTED_VALUE"""),"Will work for 3 years or more")</f>
        <v>Will work for 3 years or more</v>
      </c>
      <c r="H1851" s="1" t="str">
        <f>IFERROR(__xludf.DUMMYFUNCTION("""COMPUTED_VALUE"""),"Yes")</f>
        <v>Yes</v>
      </c>
      <c r="I1851" s="1" t="str">
        <f>IFERROR(__xludf.DUMMYFUNCTION("""COMPUTED_VALUE"""),"Will NOT work for them")</f>
        <v>Will NOT work for them</v>
      </c>
      <c r="J1851" s="1">
        <f>IFERROR(__xludf.DUMMYFUNCTION("""COMPUTED_VALUE"""),6.0)</f>
        <v>6</v>
      </c>
      <c r="K1851" s="1" t="str">
        <f>IFERROR(__xludf.DUMMYFUNCTION("""COMPUTED_VALUE"""),"Every Day Office Environment")</f>
        <v>Every Day Office Environment</v>
      </c>
      <c r="L1851" s="1" t="str">
        <f>IFERROR(__xludf.DUMMYFUNCTION("""COMPUTED_VALUE"""),"Employer who appreciates learning and enables that environment")</f>
        <v>Employer who appreciates learning and enables that environment</v>
      </c>
      <c r="M185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51" s="1" t="str">
        <f>IFERROR(__xludf.DUMMYFUNCTION("""COMPUTED_VALUE"""),"Design and Creative strategy in any company, Work in a BPO setup for some well known client, An Artificial Intelligence Specialist / Talking to Robots, Manufacturing / Oil and Gas/ Construction / Hard Physical Work related")</f>
        <v>Design and Creative strategy in any company, Work in a BPO setup for some well known client, An Artificial Intelligence Specialist / Talking to Robots, Manufacturing / Oil and Gas/ Construction / Hard Physical Work related</v>
      </c>
      <c r="O1851" s="1" t="str">
        <f>IFERROR(__xludf.DUMMYFUNCTION("""COMPUTED_VALUE"""),"Manager who clearly describes what she/he needs")</f>
        <v>Manager who clearly describes what she/he needs</v>
      </c>
      <c r="P1851" s="1" t="str">
        <f>IFERROR(__xludf.DUMMYFUNCTION("""COMPUTED_VALUE"""),"Work alone, Work with 2 to 3 people in my team")</f>
        <v>Work alone, Work with 2 to 3 people in my team</v>
      </c>
      <c r="Q1851" s="1" t="str">
        <f>IFERROR(__xludf.DUMMYFUNCTION("""COMPUTED_VALUE"""),"Yes")</f>
        <v>Yes</v>
      </c>
      <c r="R1851" s="1" t="str">
        <f>IFERROR(__xludf.DUMMYFUNCTION("""COMPUTED_VALUE"""),"No way")</f>
        <v>No way</v>
      </c>
      <c r="S1851" s="1" t="str">
        <f>IFERROR(__xludf.DUMMYFUNCTION("""COMPUTED_VALUE"""),"kumartejendar@gmail.com")</f>
        <v>kumartejendar@gmail.com</v>
      </c>
    </row>
    <row r="1852">
      <c r="A1852" s="2">
        <f>IFERROR(__xludf.DUMMYFUNCTION("""COMPUTED_VALUE"""),45062.75030947917)</f>
        <v>45062.75031</v>
      </c>
      <c r="B1852" s="1" t="str">
        <f>IFERROR(__xludf.DUMMYFUNCTION("""COMPUTED_VALUE"""),"India")</f>
        <v>India</v>
      </c>
      <c r="C1852" s="1">
        <f>IFERROR(__xludf.DUMMYFUNCTION("""COMPUTED_VALUE"""),600106.0)</f>
        <v>600106</v>
      </c>
      <c r="D1852" s="1" t="str">
        <f>IFERROR(__xludf.DUMMYFUNCTION("""COMPUTED_VALUE"""),"Female")</f>
        <v>Female</v>
      </c>
      <c r="E1852" s="1" t="str">
        <f>IFERROR(__xludf.DUMMYFUNCTION("""COMPUTED_VALUE"""),"People who have changed the world for better")</f>
        <v>People who have changed the world for better</v>
      </c>
      <c r="F1852" s="1" t="str">
        <f>IFERROR(__xludf.DUMMYFUNCTION("""COMPUTED_VALUE"""),"No I would not be pursuing Higher Education outside of India")</f>
        <v>No I would not be pursuing Higher Education outside of India</v>
      </c>
      <c r="G1852" s="1" t="str">
        <f>IFERROR(__xludf.DUMMYFUNCTION("""COMPUTED_VALUE"""),"This will be hard to do, but if it is the right company I would try")</f>
        <v>This will be hard to do, but if it is the right company I would try</v>
      </c>
      <c r="H1852" s="1" t="str">
        <f>IFERROR(__xludf.DUMMYFUNCTION("""COMPUTED_VALUE"""),"No")</f>
        <v>No</v>
      </c>
      <c r="I1852" s="1" t="str">
        <f>IFERROR(__xludf.DUMMYFUNCTION("""COMPUTED_VALUE"""),"Will NOT work for them")</f>
        <v>Will NOT work for them</v>
      </c>
      <c r="J1852" s="1">
        <f>IFERROR(__xludf.DUMMYFUNCTION("""COMPUTED_VALUE"""),1.0)</f>
        <v>1</v>
      </c>
      <c r="K1852" s="1" t="str">
        <f>IFERROR(__xludf.DUMMYFUNCTION("""COMPUTED_VALUE"""),"Hybrid Working Environment with more than 15 days a month at office")</f>
        <v>Hybrid Working Environment with more than 15 days a month at office</v>
      </c>
      <c r="L1852" s="1" t="str">
        <f>IFERROR(__xludf.DUMMYFUNCTION("""COMPUTED_VALUE"""),"Employer who appreciates learning and enables that environment")</f>
        <v>Employer who appreciates learning and enables that environment</v>
      </c>
      <c r="M185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52" s="1" t="str">
        <f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1852" s="1" t="str">
        <f>IFERROR(__xludf.DUMMYFUNCTION("""COMPUTED_VALUE"""),"Manager who explains what is expected, sets a goal and helps achieve it")</f>
        <v>Manager who explains what is expected, sets a goal and helps achieve it</v>
      </c>
      <c r="P1852" s="1" t="str">
        <f>IFERROR(__xludf.DUMMYFUNCTION("""COMPUTED_VALUE"""),"Work with 5 to 6 people in my team")</f>
        <v>Work with 5 to 6 people in my team</v>
      </c>
      <c r="Q1852" s="1" t="str">
        <f>IFERROR(__xludf.DUMMYFUNCTION("""COMPUTED_VALUE"""),"No")</f>
        <v>No</v>
      </c>
      <c r="R1852" s="1" t="str">
        <f>IFERROR(__xludf.DUMMYFUNCTION("""COMPUTED_VALUE"""),"No way")</f>
        <v>No way</v>
      </c>
      <c r="S1852" s="1" t="str">
        <f>IFERROR(__xludf.DUMMYFUNCTION("""COMPUTED_VALUE"""),"abirami.k729@gmail.com")</f>
        <v>abirami.k729@gmail.com</v>
      </c>
    </row>
    <row r="1853">
      <c r="A1853" s="2">
        <f>IFERROR(__xludf.DUMMYFUNCTION("""COMPUTED_VALUE"""),45062.897874745366)</f>
        <v>45062.89787</v>
      </c>
      <c r="B1853" s="1" t="str">
        <f>IFERROR(__xludf.DUMMYFUNCTION("""COMPUTED_VALUE"""),"India")</f>
        <v>India</v>
      </c>
      <c r="C1853" s="1">
        <f>IFERROR(__xludf.DUMMYFUNCTION("""COMPUTED_VALUE"""),122001.0)</f>
        <v>122001</v>
      </c>
      <c r="D1853" s="1" t="str">
        <f>IFERROR(__xludf.DUMMYFUNCTION("""COMPUTED_VALUE"""),"Female")</f>
        <v>Female</v>
      </c>
      <c r="E1853" s="1" t="str">
        <f>IFERROR(__xludf.DUMMYFUNCTION("""COMPUTED_VALUE"""),"My Parents")</f>
        <v>My Parents</v>
      </c>
      <c r="F1853" s="1" t="str">
        <f>IFERROR(__xludf.DUMMYFUNCTION("""COMPUTED_VALUE"""),"No I would not be pursuing Higher Education outside of India")</f>
        <v>No I would not be pursuing Higher Education outside of India</v>
      </c>
      <c r="G1853" s="1" t="str">
        <f>IFERROR(__xludf.DUMMYFUNCTION("""COMPUTED_VALUE"""),"This will be hard to do, but if it is the right company I would try")</f>
        <v>This will be hard to do, but if it is the right company I would try</v>
      </c>
      <c r="H1853" s="1" t="str">
        <f>IFERROR(__xludf.DUMMYFUNCTION("""COMPUTED_VALUE"""),"Yes")</f>
        <v>Yes</v>
      </c>
      <c r="I1853" s="1" t="str">
        <f>IFERROR(__xludf.DUMMYFUNCTION("""COMPUTED_VALUE"""),"Will work for them")</f>
        <v>Will work for them</v>
      </c>
      <c r="J1853" s="1">
        <f>IFERROR(__xludf.DUMMYFUNCTION("""COMPUTED_VALUE"""),5.0)</f>
        <v>5</v>
      </c>
      <c r="K1853" s="1" t="str">
        <f>IFERROR(__xludf.DUMMYFUNCTION("""COMPUTED_VALUE"""),"Every Day Office Environment")</f>
        <v>Every Day Office Environment</v>
      </c>
      <c r="L1853" s="1" t="str">
        <f>IFERROR(__xludf.DUMMYFUNCTION("""COMPUTED_VALUE"""),"Employer who appreciates learning and enables that environment")</f>
        <v>Employer who appreciates learning and enables that environment</v>
      </c>
      <c r="M1853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853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1853" s="1" t="str">
        <f>IFERROR(__xludf.DUMMYFUNCTION("""COMPUTED_VALUE"""),"Manager who sets goal and helps me achieve it")</f>
        <v>Manager who sets goal and helps me achieve it</v>
      </c>
      <c r="P1853" s="1" t="str">
        <f>IFERROR(__xludf.DUMMYFUNCTION("""COMPUTED_VALUE"""),"Work with 2 to 3 people in my team")</f>
        <v>Work with 2 to 3 people in my team</v>
      </c>
      <c r="Q1853" s="1" t="str">
        <f>IFERROR(__xludf.DUMMYFUNCTION("""COMPUTED_VALUE"""),"Yes, I Understand this is gonna happen everywhere")</f>
        <v>Yes, I Understand this is gonna happen everywhere</v>
      </c>
      <c r="R1853" s="1" t="str">
        <f>IFERROR(__xludf.DUMMYFUNCTION("""COMPUTED_VALUE"""),"This will be hard to do, but if it is the right company I would try")</f>
        <v>This will be hard to do, but if it is the right company I would try</v>
      </c>
      <c r="S1853" s="1" t="str">
        <f>IFERROR(__xludf.DUMMYFUNCTION("""COMPUTED_VALUE"""),"2809neetu@gmail.com")</f>
        <v>2809neetu@gmail.com</v>
      </c>
    </row>
    <row r="1854">
      <c r="A1854" s="2">
        <f>IFERROR(__xludf.DUMMYFUNCTION("""COMPUTED_VALUE"""),45062.89819150463)</f>
        <v>45062.89819</v>
      </c>
      <c r="B1854" s="1" t="str">
        <f>IFERROR(__xludf.DUMMYFUNCTION("""COMPUTED_VALUE"""),"India")</f>
        <v>India</v>
      </c>
      <c r="C1854" s="1">
        <f>IFERROR(__xludf.DUMMYFUNCTION("""COMPUTED_VALUE"""),533429.0)</f>
        <v>533429</v>
      </c>
      <c r="D1854" s="1" t="str">
        <f>IFERROR(__xludf.DUMMYFUNCTION("""COMPUTED_VALUE"""),"Male")</f>
        <v>Male</v>
      </c>
      <c r="E1854" s="1" t="str">
        <f>IFERROR(__xludf.DUMMYFUNCTION("""COMPUTED_VALUE"""),"People from my circle, but not family members")</f>
        <v>People from my circle, but not family members</v>
      </c>
      <c r="F1854" s="1" t="str">
        <f>IFERROR(__xludf.DUMMYFUNCTION("""COMPUTED_VALUE"""),"Yes, I will earn and do that")</f>
        <v>Yes, I will earn and do that</v>
      </c>
      <c r="G1854" s="1" t="str">
        <f>IFERROR(__xludf.DUMMYFUNCTION("""COMPUTED_VALUE"""),"Will work for 3 years or more")</f>
        <v>Will work for 3 years or more</v>
      </c>
      <c r="H1854" s="1" t="str">
        <f>IFERROR(__xludf.DUMMYFUNCTION("""COMPUTED_VALUE"""),"No")</f>
        <v>No</v>
      </c>
      <c r="I1854" s="1" t="str">
        <f>IFERROR(__xludf.DUMMYFUNCTION("""COMPUTED_VALUE"""),"Will NOT work for them")</f>
        <v>Will NOT work for them</v>
      </c>
      <c r="J1854" s="1">
        <f>IFERROR(__xludf.DUMMYFUNCTION("""COMPUTED_VALUE"""),5.0)</f>
        <v>5</v>
      </c>
      <c r="K1854" s="1" t="str">
        <f>IFERROR(__xludf.DUMMYFUNCTION("""COMPUTED_VALUE"""),"Every Day Office Environment")</f>
        <v>Every Day Office Environment</v>
      </c>
      <c r="L1854" s="1" t="str">
        <f>IFERROR(__xludf.DUMMYFUNCTION("""COMPUTED_VALUE"""),"Employer who rewards learning and enables that environment")</f>
        <v>Employer who rewards learning and enables that environment</v>
      </c>
      <c r="M185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5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854" s="1" t="str">
        <f>IFERROR(__xludf.DUMMYFUNCTION("""COMPUTED_VALUE"""),"Manager who sets goal and helps me achieve it")</f>
        <v>Manager who sets goal and helps me achieve it</v>
      </c>
      <c r="P185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854" s="1" t="str">
        <f>IFERROR(__xludf.DUMMYFUNCTION("""COMPUTED_VALUE"""),"No")</f>
        <v>No</v>
      </c>
      <c r="R1854" s="1" t="str">
        <f>IFERROR(__xludf.DUMMYFUNCTION("""COMPUTED_VALUE"""),"This will be hard to do, but if it is the right company I would try")</f>
        <v>This will be hard to do, but if it is the right company I would try</v>
      </c>
      <c r="S1854" s="1" t="str">
        <f>IFERROR(__xludf.DUMMYFUNCTION("""COMPUTED_VALUE"""),"vskengam9721@gmail.com")</f>
        <v>vskengam9721@gmail.com</v>
      </c>
    </row>
    <row r="1855">
      <c r="A1855" s="2">
        <f>IFERROR(__xludf.DUMMYFUNCTION("""COMPUTED_VALUE"""),45062.89879853009)</f>
        <v>45062.8988</v>
      </c>
      <c r="B1855" s="1" t="str">
        <f>IFERROR(__xludf.DUMMYFUNCTION("""COMPUTED_VALUE"""),"India")</f>
        <v>India</v>
      </c>
      <c r="C1855" s="1">
        <f>IFERROR(__xludf.DUMMYFUNCTION("""COMPUTED_VALUE"""),711101.0)</f>
        <v>711101</v>
      </c>
      <c r="D1855" s="1" t="str">
        <f>IFERROR(__xludf.DUMMYFUNCTION("""COMPUTED_VALUE"""),"Male")</f>
        <v>Male</v>
      </c>
      <c r="E1855" s="1" t="str">
        <f>IFERROR(__xludf.DUMMYFUNCTION("""COMPUTED_VALUE"""),"Influencers who had successful careers")</f>
        <v>Influencers who had successful careers</v>
      </c>
      <c r="F1855" s="1" t="str">
        <f>IFERROR(__xludf.DUMMYFUNCTION("""COMPUTED_VALUE"""),"Yes, I will earn and do that")</f>
        <v>Yes, I will earn and do that</v>
      </c>
      <c r="G1855" s="1" t="str">
        <f>IFERROR(__xludf.DUMMYFUNCTION("""COMPUTED_VALUE"""),"This will be hard to do, but if it is the right company I would try")</f>
        <v>This will be hard to do, but if it is the right company I would try</v>
      </c>
      <c r="H1855" s="1" t="str">
        <f>IFERROR(__xludf.DUMMYFUNCTION("""COMPUTED_VALUE"""),"No")</f>
        <v>No</v>
      </c>
      <c r="I1855" s="1" t="str">
        <f>IFERROR(__xludf.DUMMYFUNCTION("""COMPUTED_VALUE"""),"Will NOT work for them")</f>
        <v>Will NOT work for them</v>
      </c>
      <c r="J1855" s="1">
        <f>IFERROR(__xludf.DUMMYFUNCTION("""COMPUTED_VALUE"""),8.0)</f>
        <v>8</v>
      </c>
      <c r="K1855" s="1" t="str">
        <f>IFERROR(__xludf.DUMMYFUNCTION("""COMPUTED_VALUE"""),"Hybrid Working Environment with more than 15 days a month at office")</f>
        <v>Hybrid Working Environment with more than 15 days a month at office</v>
      </c>
      <c r="L18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55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55" s="1" t="str">
        <f>IFERROR(__xludf.DUMMYFUNCTION("""COMPUTED_VALUE"""),"Manager who explains what is expected, sets a goal and helps achieve it")</f>
        <v>Manager who explains what is expected, sets a goal and helps achieve it</v>
      </c>
      <c r="P1855" s="1" t="str">
        <f>IFERROR(__xludf.DUMMYFUNCTION("""COMPUTED_VALUE"""),"Work with 2 to 3 people in my team, Work with 5 to 6 people in my team")</f>
        <v>Work with 2 to 3 people in my team, Work with 5 to 6 people in my team</v>
      </c>
      <c r="Q1855" s="1" t="str">
        <f>IFERROR(__xludf.DUMMYFUNCTION("""COMPUTED_VALUE"""),"Yes, I Understand this is gonna happen everywhere")</f>
        <v>Yes, I Understand this is gonna happen everywhere</v>
      </c>
      <c r="R1855" s="1" t="str">
        <f>IFERROR(__xludf.DUMMYFUNCTION("""COMPUTED_VALUE"""),"No way")</f>
        <v>No way</v>
      </c>
      <c r="S1855" s="1" t="str">
        <f>IFERROR(__xludf.DUMMYFUNCTION("""COMPUTED_VALUE"""),"priyeshdixit3232@gmail.com")</f>
        <v>priyeshdixit3232@gmail.com</v>
      </c>
    </row>
    <row r="1856">
      <c r="A1856" s="2">
        <f>IFERROR(__xludf.DUMMYFUNCTION("""COMPUTED_VALUE"""),45062.899166400464)</f>
        <v>45062.89917</v>
      </c>
      <c r="B1856" s="1" t="str">
        <f>IFERROR(__xludf.DUMMYFUNCTION("""COMPUTED_VALUE"""),"India")</f>
        <v>India</v>
      </c>
      <c r="C1856" s="1">
        <f>IFERROR(__xludf.DUMMYFUNCTION("""COMPUTED_VALUE"""),632007.0)</f>
        <v>632007</v>
      </c>
      <c r="D1856" s="1" t="str">
        <f>IFERROR(__xludf.DUMMYFUNCTION("""COMPUTED_VALUE"""),"Male")</f>
        <v>Male</v>
      </c>
      <c r="E1856" s="1" t="str">
        <f>IFERROR(__xludf.DUMMYFUNCTION("""COMPUTED_VALUE"""),"People who have changed the world for better")</f>
        <v>People who have changed the world for better</v>
      </c>
      <c r="F1856" s="1" t="str">
        <f>IFERROR(__xludf.DUMMYFUNCTION("""COMPUTED_VALUE"""),"No, But if someone could bare the cost I will")</f>
        <v>No, But if someone could bare the cost I will</v>
      </c>
      <c r="G1856" s="1" t="str">
        <f>IFERROR(__xludf.DUMMYFUNCTION("""COMPUTED_VALUE"""),"This will be hard to do, but if it is the right company I would try")</f>
        <v>This will be hard to do, but if it is the right company I would try</v>
      </c>
      <c r="H1856" s="1" t="str">
        <f>IFERROR(__xludf.DUMMYFUNCTION("""COMPUTED_VALUE"""),"No")</f>
        <v>No</v>
      </c>
      <c r="I1856" s="1" t="str">
        <f>IFERROR(__xludf.DUMMYFUNCTION("""COMPUTED_VALUE"""),"Will work for them")</f>
        <v>Will work for them</v>
      </c>
      <c r="J1856" s="1">
        <f>IFERROR(__xludf.DUMMYFUNCTION("""COMPUTED_VALUE"""),6.0)</f>
        <v>6</v>
      </c>
      <c r="K1856" s="1" t="str">
        <f>IFERROR(__xludf.DUMMYFUNCTION("""COMPUTED_VALUE"""),"Every Day Office Environment")</f>
        <v>Every Day Office Environment</v>
      </c>
      <c r="L18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6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56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856" s="1" t="str">
        <f>IFERROR(__xludf.DUMMYFUNCTION("""COMPUTED_VALUE"""),"Manager who explains what is expected, sets a goal and helps achieve it")</f>
        <v>Manager who explains what is expected, sets a goal and helps achieve it</v>
      </c>
      <c r="P1856" s="1" t="str">
        <f>IFERROR(__xludf.DUMMYFUNCTION("""COMPUTED_VALUE"""),"Work with 2 to 3 people in my team")</f>
        <v>Work with 2 to 3 people in my team</v>
      </c>
      <c r="Q1856" s="1" t="str">
        <f>IFERROR(__xludf.DUMMYFUNCTION("""COMPUTED_VALUE"""),"Yes, I Understand this is gonna happen everywhere")</f>
        <v>Yes, I Understand this is gonna happen everywhere</v>
      </c>
      <c r="R1856" s="1" t="str">
        <f>IFERROR(__xludf.DUMMYFUNCTION("""COMPUTED_VALUE"""),"No way")</f>
        <v>No way</v>
      </c>
      <c r="S1856" s="1" t="str">
        <f>IFERROR(__xludf.DUMMYFUNCTION("""COMPUTED_VALUE"""),"mrubanraj2122003@gmail.com")</f>
        <v>mrubanraj2122003@gmail.com</v>
      </c>
    </row>
    <row r="1857">
      <c r="A1857" s="2">
        <f>IFERROR(__xludf.DUMMYFUNCTION("""COMPUTED_VALUE"""),45062.89943421296)</f>
        <v>45062.89943</v>
      </c>
      <c r="B1857" s="1" t="str">
        <f>IFERROR(__xludf.DUMMYFUNCTION("""COMPUTED_VALUE"""),"India")</f>
        <v>India</v>
      </c>
      <c r="C1857" s="1">
        <f>IFERROR(__xludf.DUMMYFUNCTION("""COMPUTED_VALUE"""),500015.0)</f>
        <v>500015</v>
      </c>
      <c r="D1857" s="1" t="str">
        <f>IFERROR(__xludf.DUMMYFUNCTION("""COMPUTED_VALUE"""),"Male")</f>
        <v>Male</v>
      </c>
      <c r="E1857" s="1" t="str">
        <f>IFERROR(__xludf.DUMMYFUNCTION("""COMPUTED_VALUE"""),"My Parents")</f>
        <v>My Parents</v>
      </c>
      <c r="F1857" s="1" t="str">
        <f>IFERROR(__xludf.DUMMYFUNCTION("""COMPUTED_VALUE"""),"No I would not be pursuing Higher Education outside of India")</f>
        <v>No I would not be pursuing Higher Education outside of India</v>
      </c>
      <c r="G1857" s="1" t="str">
        <f>IFERROR(__xludf.DUMMYFUNCTION("""COMPUTED_VALUE"""),"Will work for 3 years or more")</f>
        <v>Will work for 3 years or more</v>
      </c>
      <c r="H1857" s="1" t="str">
        <f>IFERROR(__xludf.DUMMYFUNCTION("""COMPUTED_VALUE"""),"No")</f>
        <v>No</v>
      </c>
      <c r="I1857" s="1" t="str">
        <f>IFERROR(__xludf.DUMMYFUNCTION("""COMPUTED_VALUE"""),"Will NOT work for them")</f>
        <v>Will NOT work for them</v>
      </c>
      <c r="J1857" s="1">
        <f>IFERROR(__xludf.DUMMYFUNCTION("""COMPUTED_VALUE"""),7.0)</f>
        <v>7</v>
      </c>
      <c r="K1857" s="1" t="str">
        <f>IFERROR(__xludf.DUMMYFUNCTION("""COMPUTED_VALUE"""),"Hybrid Working Environment with more than 15 days a month at office")</f>
        <v>Hybrid Working Environment with more than 15 days a month at office</v>
      </c>
      <c r="L18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57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857" s="1" t="str">
        <f>IFERROR(__xludf.DUMMYFUNCTION("""COMPUTED_VALUE"""),"Manager who explains what is expected, sets a goal and helps achieve it")</f>
        <v>Manager who explains what is expected, sets a goal and helps achieve it</v>
      </c>
      <c r="P1857" s="1" t="str">
        <f>IFERROR(__xludf.DUMMYFUNCTION("""COMPUTED_VALUE"""),"Work with 5 to 6 people in my team")</f>
        <v>Work with 5 to 6 people in my team</v>
      </c>
      <c r="Q1857" s="1" t="str">
        <f>IFERROR(__xludf.DUMMYFUNCTION("""COMPUTED_VALUE"""),"Yes, I Understand this is gonna happen everywhere")</f>
        <v>Yes, I Understand this is gonna happen everywhere</v>
      </c>
      <c r="R1857" s="1" t="str">
        <f>IFERROR(__xludf.DUMMYFUNCTION("""COMPUTED_VALUE"""),"This will be hard to do, but if it is the right company I would try")</f>
        <v>This will be hard to do, but if it is the right company I would try</v>
      </c>
      <c r="S1857" s="1" t="str">
        <f>IFERROR(__xludf.DUMMYFUNCTION("""COMPUTED_VALUE"""),"atheeqahmed1243@gmail.com")</f>
        <v>atheeqahmed1243@gmail.com</v>
      </c>
    </row>
    <row r="1858">
      <c r="A1858" s="2">
        <f>IFERROR(__xludf.DUMMYFUNCTION("""COMPUTED_VALUE"""),45062.89991233796)</f>
        <v>45062.89991</v>
      </c>
      <c r="B1858" s="1" t="str">
        <f>IFERROR(__xludf.DUMMYFUNCTION("""COMPUTED_VALUE"""),"India")</f>
        <v>India</v>
      </c>
      <c r="C1858" s="1">
        <f>IFERROR(__xludf.DUMMYFUNCTION("""COMPUTED_VALUE"""),421301.0)</f>
        <v>421301</v>
      </c>
      <c r="D1858" s="1" t="str">
        <f>IFERROR(__xludf.DUMMYFUNCTION("""COMPUTED_VALUE"""),"Female")</f>
        <v>Female</v>
      </c>
      <c r="E1858" s="1" t="str">
        <f>IFERROR(__xludf.DUMMYFUNCTION("""COMPUTED_VALUE"""),"People from my circle, but not family members")</f>
        <v>People from my circle, but not family members</v>
      </c>
      <c r="F1858" s="1" t="str">
        <f>IFERROR(__xludf.DUMMYFUNCTION("""COMPUTED_VALUE"""),"Yes, I will earn and do that")</f>
        <v>Yes, I will earn and do that</v>
      </c>
      <c r="G1858" s="1" t="str">
        <f>IFERROR(__xludf.DUMMYFUNCTION("""COMPUTED_VALUE"""),"This will be hard to do, but if it is the right company I would try")</f>
        <v>This will be hard to do, but if it is the right company I would try</v>
      </c>
      <c r="H1858" s="1" t="str">
        <f>IFERROR(__xludf.DUMMYFUNCTION("""COMPUTED_VALUE"""),"No")</f>
        <v>No</v>
      </c>
      <c r="I1858" s="1" t="str">
        <f>IFERROR(__xludf.DUMMYFUNCTION("""COMPUTED_VALUE"""),"Will NOT work for them")</f>
        <v>Will NOT work for them</v>
      </c>
      <c r="J1858" s="1">
        <f>IFERROR(__xludf.DUMMYFUNCTION("""COMPUTED_VALUE"""),6.0)</f>
        <v>6</v>
      </c>
      <c r="K1858" s="1" t="str">
        <f>IFERROR(__xludf.DUMMYFUNCTION("""COMPUTED_VALUE"""),"Fully Remote with Options to travel as and when needed")</f>
        <v>Fully Remote with Options to travel as and when needed</v>
      </c>
      <c r="L18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5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858" s="1" t="str">
        <f>IFERROR(__xludf.DUMMYFUNCTION("""COMPUTED_VALUE"""),"Manager who explains what is expected, sets a goal and helps achieve it")</f>
        <v>Manager who explains what is expected, sets a goal and helps achieve it</v>
      </c>
      <c r="P1858" s="1" t="str">
        <f>IFERROR(__xludf.DUMMYFUNCTION("""COMPUTED_VALUE"""),"Work with 5 to 6 people in my team")</f>
        <v>Work with 5 to 6 people in my team</v>
      </c>
      <c r="Q1858" s="1" t="str">
        <f>IFERROR(__xludf.DUMMYFUNCTION("""COMPUTED_VALUE"""),"Yes, I Understand this is gonna happen everywhere")</f>
        <v>Yes, I Understand this is gonna happen everywhere</v>
      </c>
      <c r="R1858" s="1" t="str">
        <f>IFERROR(__xludf.DUMMYFUNCTION("""COMPUTED_VALUE"""),"This will be hard to do, but if it is the right company I would try")</f>
        <v>This will be hard to do, but if it is the right company I would try</v>
      </c>
      <c r="S1858" s="1" t="str">
        <f>IFERROR(__xludf.DUMMYFUNCTION("""COMPUTED_VALUE"""),"shaikhtasmiya0611@gmail.com")</f>
        <v>shaikhtasmiya0611@gmail.com</v>
      </c>
    </row>
    <row r="1859">
      <c r="A1859" s="2">
        <f>IFERROR(__xludf.DUMMYFUNCTION("""COMPUTED_VALUE"""),45062.90013033565)</f>
        <v>45062.90013</v>
      </c>
      <c r="B1859" s="1" t="str">
        <f>IFERROR(__xludf.DUMMYFUNCTION("""COMPUTED_VALUE"""),"India")</f>
        <v>India</v>
      </c>
      <c r="C1859" s="1">
        <f>IFERROR(__xludf.DUMMYFUNCTION("""COMPUTED_VALUE"""),560047.0)</f>
        <v>560047</v>
      </c>
      <c r="D1859" s="1" t="str">
        <f>IFERROR(__xludf.DUMMYFUNCTION("""COMPUTED_VALUE"""),"Male")</f>
        <v>Male</v>
      </c>
      <c r="E1859" s="1" t="str">
        <f>IFERROR(__xludf.DUMMYFUNCTION("""COMPUTED_VALUE"""),"People who have changed the world for better")</f>
        <v>People who have changed the world for better</v>
      </c>
      <c r="F1859" s="1" t="str">
        <f>IFERROR(__xludf.DUMMYFUNCTION("""COMPUTED_VALUE"""),"No I would not be pursuing Higher Education outside of India")</f>
        <v>No I would not be pursuing Higher Education outside of India</v>
      </c>
      <c r="G1859" s="1" t="str">
        <f>IFERROR(__xludf.DUMMYFUNCTION("""COMPUTED_VALUE"""),"No way")</f>
        <v>No way</v>
      </c>
      <c r="H1859" s="1" t="str">
        <f>IFERROR(__xludf.DUMMYFUNCTION("""COMPUTED_VALUE"""),"No")</f>
        <v>No</v>
      </c>
      <c r="I1859" s="1" t="str">
        <f>IFERROR(__xludf.DUMMYFUNCTION("""COMPUTED_VALUE"""),"Will NOT work for them")</f>
        <v>Will NOT work for them</v>
      </c>
      <c r="J1859" s="1">
        <f>IFERROR(__xludf.DUMMYFUNCTION("""COMPUTED_VALUE"""),1.0)</f>
        <v>1</v>
      </c>
      <c r="K1859" s="1" t="str">
        <f>IFERROR(__xludf.DUMMYFUNCTION("""COMPUTED_VALUE"""),"Fully Remote with No option to visit offices")</f>
        <v>Fully Remote with No option to visit offices</v>
      </c>
      <c r="L1859" s="1" t="str">
        <f>IFERROR(__xludf.DUMMYFUNCTION("""COMPUTED_VALUE"""),"Employer who appreciates learning and enables that environment")</f>
        <v>Employer who appreciates learning and enables that environment</v>
      </c>
      <c r="M185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85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59" s="1" t="str">
        <f>IFERROR(__xludf.DUMMYFUNCTION("""COMPUTED_VALUE"""),"Manager who clearly describes what she/he needs")</f>
        <v>Manager who clearly describes what she/he needs</v>
      </c>
      <c r="P1859" s="1" t="str">
        <f>IFERROR(__xludf.DUMMYFUNCTION("""COMPUTED_VALUE"""),"Work alone")</f>
        <v>Work alone</v>
      </c>
      <c r="Q1859" s="1" t="str">
        <f>IFERROR(__xludf.DUMMYFUNCTION("""COMPUTED_VALUE"""),"Yes")</f>
        <v>Yes</v>
      </c>
      <c r="R1859" s="1" t="str">
        <f>IFERROR(__xludf.DUMMYFUNCTION("""COMPUTED_VALUE"""),"No way")</f>
        <v>No way</v>
      </c>
      <c r="S1859" s="1" t="str">
        <f>IFERROR(__xludf.DUMMYFUNCTION("""COMPUTED_VALUE"""),"praveenkumar988.pk13@gmail.com")</f>
        <v>praveenkumar988.pk13@gmail.com</v>
      </c>
    </row>
    <row r="1860">
      <c r="A1860" s="2">
        <f>IFERROR(__xludf.DUMMYFUNCTION("""COMPUTED_VALUE"""),45062.90023900463)</f>
        <v>45062.90024</v>
      </c>
      <c r="B1860" s="1" t="str">
        <f>IFERROR(__xludf.DUMMYFUNCTION("""COMPUTED_VALUE"""),"India")</f>
        <v>India</v>
      </c>
      <c r="C1860" s="1">
        <f>IFERROR(__xludf.DUMMYFUNCTION("""COMPUTED_VALUE"""),637001.0)</f>
        <v>637001</v>
      </c>
      <c r="D1860" s="1" t="str">
        <f>IFERROR(__xludf.DUMMYFUNCTION("""COMPUTED_VALUE"""),"Female")</f>
        <v>Female</v>
      </c>
      <c r="E1860" s="1" t="str">
        <f>IFERROR(__xludf.DUMMYFUNCTION("""COMPUTED_VALUE"""),"People from my circle, but not family members")</f>
        <v>People from my circle, but not family members</v>
      </c>
      <c r="F1860" s="1" t="str">
        <f>IFERROR(__xludf.DUMMYFUNCTION("""COMPUTED_VALUE"""),"No I would not be pursuing Higher Education outside of India")</f>
        <v>No I would not be pursuing Higher Education outside of India</v>
      </c>
      <c r="G1860" s="1" t="str">
        <f>IFERROR(__xludf.DUMMYFUNCTION("""COMPUTED_VALUE"""),"This will be hard to do, but if it is the right company I would try")</f>
        <v>This will be hard to do, but if it is the right company I would try</v>
      </c>
      <c r="H1860" s="1" t="str">
        <f>IFERROR(__xludf.DUMMYFUNCTION("""COMPUTED_VALUE"""),"No")</f>
        <v>No</v>
      </c>
      <c r="I1860" s="1" t="str">
        <f>IFERROR(__xludf.DUMMYFUNCTION("""COMPUTED_VALUE"""),"Will NOT work for them")</f>
        <v>Will NOT work for them</v>
      </c>
      <c r="J1860" s="1">
        <f>IFERROR(__xludf.DUMMYFUNCTION("""COMPUTED_VALUE"""),4.0)</f>
        <v>4</v>
      </c>
      <c r="K1860" s="1" t="str">
        <f>IFERROR(__xludf.DUMMYFUNCTION("""COMPUTED_VALUE"""),"Every Day Office Environment")</f>
        <v>Every Day Office Environment</v>
      </c>
      <c r="L1860" s="1" t="str">
        <f>IFERROR(__xludf.DUMMYFUNCTION("""COMPUTED_VALUE"""),"Employer who rewards learning and enables that environment")</f>
        <v>Employer who rewards learning and enables that environment</v>
      </c>
      <c r="M186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6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860" s="1" t="str">
        <f>IFERROR(__xludf.DUMMYFUNCTION("""COMPUTED_VALUE"""),"Manager who explains what is expected, sets a goal and helps achieve it")</f>
        <v>Manager who explains what is expected, sets a goal and helps achieve it</v>
      </c>
      <c r="P1860" s="1" t="str">
        <f>IFERROR(__xludf.DUMMYFUNCTION("""COMPUTED_VALUE"""),"Work with 5 to 6 people in my team")</f>
        <v>Work with 5 to 6 people in my team</v>
      </c>
      <c r="Q1860" s="1" t="str">
        <f>IFERROR(__xludf.DUMMYFUNCTION("""COMPUTED_VALUE"""),"No")</f>
        <v>No</v>
      </c>
      <c r="R1860" s="1" t="str">
        <f>IFERROR(__xludf.DUMMYFUNCTION("""COMPUTED_VALUE"""),"This will be hard to do, but if it is the right company I would try")</f>
        <v>This will be hard to do, but if it is the right company I would try</v>
      </c>
      <c r="S1860" s="1" t="str">
        <f>IFERROR(__xludf.DUMMYFUNCTION("""COMPUTED_VALUE"""),"praveenamarythanishlas@gmail.com")</f>
        <v>praveenamarythanishlas@gmail.com</v>
      </c>
    </row>
    <row r="1861">
      <c r="A1861" s="2">
        <f>IFERROR(__xludf.DUMMYFUNCTION("""COMPUTED_VALUE"""),45062.90032151621)</f>
        <v>45062.90032</v>
      </c>
      <c r="B1861" s="1" t="str">
        <f>IFERROR(__xludf.DUMMYFUNCTION("""COMPUTED_VALUE"""),"India")</f>
        <v>India</v>
      </c>
      <c r="C1861" s="1">
        <f>IFERROR(__xludf.DUMMYFUNCTION("""COMPUTED_VALUE"""),500036.0)</f>
        <v>500036</v>
      </c>
      <c r="D1861" s="1" t="str">
        <f>IFERROR(__xludf.DUMMYFUNCTION("""COMPUTED_VALUE"""),"Male")</f>
        <v>Male</v>
      </c>
      <c r="E1861" s="1" t="str">
        <f>IFERROR(__xludf.DUMMYFUNCTION("""COMPUTED_VALUE"""),"My Parents")</f>
        <v>My Parents</v>
      </c>
      <c r="F1861" s="1" t="str">
        <f>IFERROR(__xludf.DUMMYFUNCTION("""COMPUTED_VALUE"""),"Yes, I will earn and do that")</f>
        <v>Yes, I will earn and do that</v>
      </c>
      <c r="G1861" s="1" t="str">
        <f>IFERROR(__xludf.DUMMYFUNCTION("""COMPUTED_VALUE"""),"Will work for 3 years or more")</f>
        <v>Will work for 3 years or more</v>
      </c>
      <c r="H1861" s="1" t="str">
        <f>IFERROR(__xludf.DUMMYFUNCTION("""COMPUTED_VALUE"""),"No")</f>
        <v>No</v>
      </c>
      <c r="I1861" s="1" t="str">
        <f>IFERROR(__xludf.DUMMYFUNCTION("""COMPUTED_VALUE"""),"Will NOT work for them")</f>
        <v>Will NOT work for them</v>
      </c>
      <c r="J1861" s="1">
        <f>IFERROR(__xludf.DUMMYFUNCTION("""COMPUTED_VALUE"""),4.0)</f>
        <v>4</v>
      </c>
      <c r="K1861" s="1" t="str">
        <f>IFERROR(__xludf.DUMMYFUNCTION("""COMPUTED_VALUE"""),"Every Day Office Environment")</f>
        <v>Every Day Office Environment</v>
      </c>
      <c r="L1861" s="1" t="str">
        <f>IFERROR(__xludf.DUMMYFUNCTION("""COMPUTED_VALUE"""),"Employer who appreciates learning and enables that environment")</f>
        <v>Employer who appreciates learning and enables that environment</v>
      </c>
      <c r="M186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61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861" s="1" t="str">
        <f>IFERROR(__xludf.DUMMYFUNCTION("""COMPUTED_VALUE"""),"Manager who sets goal and helps me achieve it")</f>
        <v>Manager who sets goal and helps me achieve it</v>
      </c>
      <c r="P1861" s="1" t="str">
        <f>IFERROR(__xludf.DUMMYFUNCTION("""COMPUTED_VALUE"""),"Work with 7 to 10 or more people in my team")</f>
        <v>Work with 7 to 10 or more people in my team</v>
      </c>
      <c r="Q1861" s="1" t="str">
        <f>IFERROR(__xludf.DUMMYFUNCTION("""COMPUTED_VALUE"""),"Yes, I Understand this is gonna happen everywhere")</f>
        <v>Yes, I Understand this is gonna happen everywhere</v>
      </c>
      <c r="R1861" s="1" t="str">
        <f>IFERROR(__xludf.DUMMYFUNCTION("""COMPUTED_VALUE"""),"Will work for 7 years or more")</f>
        <v>Will work for 7 years or more</v>
      </c>
      <c r="S1861" s="1" t="str">
        <f>IFERROR(__xludf.DUMMYFUNCTION("""COMPUTED_VALUE"""),"perumandla7687@gmail.com")</f>
        <v>perumandla7687@gmail.com</v>
      </c>
    </row>
    <row r="1862">
      <c r="A1862" s="2">
        <f>IFERROR(__xludf.DUMMYFUNCTION("""COMPUTED_VALUE"""),45062.900365775466)</f>
        <v>45062.90037</v>
      </c>
      <c r="B1862" s="1" t="str">
        <f>IFERROR(__xludf.DUMMYFUNCTION("""COMPUTED_VALUE"""),"India")</f>
        <v>India</v>
      </c>
      <c r="C1862" s="1">
        <f>IFERROR(__xludf.DUMMYFUNCTION("""COMPUTED_VALUE"""),221007.0)</f>
        <v>221007</v>
      </c>
      <c r="D1862" s="1" t="str">
        <f>IFERROR(__xludf.DUMMYFUNCTION("""COMPUTED_VALUE"""),"Female")</f>
        <v>Female</v>
      </c>
      <c r="E1862" s="1" t="str">
        <f>IFERROR(__xludf.DUMMYFUNCTION("""COMPUTED_VALUE"""),"People who have changed the world for better")</f>
        <v>People who have changed the world for better</v>
      </c>
      <c r="F1862" s="1" t="str">
        <f>IFERROR(__xludf.DUMMYFUNCTION("""COMPUTED_VALUE"""),"No I would not be pursuing Higher Education outside of India")</f>
        <v>No I would not be pursuing Higher Education outside of India</v>
      </c>
      <c r="G1862" s="1" t="str">
        <f>IFERROR(__xludf.DUMMYFUNCTION("""COMPUTED_VALUE"""),"No way")</f>
        <v>No way</v>
      </c>
      <c r="H1862" s="1" t="str">
        <f>IFERROR(__xludf.DUMMYFUNCTION("""COMPUTED_VALUE"""),"No")</f>
        <v>No</v>
      </c>
      <c r="I1862" s="1" t="str">
        <f>IFERROR(__xludf.DUMMYFUNCTION("""COMPUTED_VALUE"""),"Will NOT work for them")</f>
        <v>Will NOT work for them</v>
      </c>
      <c r="J1862" s="1">
        <f>IFERROR(__xludf.DUMMYFUNCTION("""COMPUTED_VALUE"""),7.0)</f>
        <v>7</v>
      </c>
      <c r="K1862" s="1" t="str">
        <f>IFERROR(__xludf.DUMMYFUNCTION("""COMPUTED_VALUE"""),"Hybrid Working Environment with less than 3 days a month at office")</f>
        <v>Hybrid Working Environment with less than 3 days a month at office</v>
      </c>
      <c r="L18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62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862" s="1" t="str">
        <f>IFERROR(__xludf.DUMMYFUNCTION("""COMPUTED_VALUE"""),"Manager who sets goal and helps me achieve it")</f>
        <v>Manager who sets goal and helps me achieve it</v>
      </c>
      <c r="P1862" s="1" t="str">
        <f>IFERROR(__xludf.DUMMYFUNCTION("""COMPUTED_VALUE"""),"Work with 7 to 10 or more people in my team")</f>
        <v>Work with 7 to 10 or more people in my team</v>
      </c>
      <c r="Q1862" s="1" t="str">
        <f>IFERROR(__xludf.DUMMYFUNCTION("""COMPUTED_VALUE"""),"Yes")</f>
        <v>Yes</v>
      </c>
      <c r="R1862" s="1" t="str">
        <f>IFERROR(__xludf.DUMMYFUNCTION("""COMPUTED_VALUE"""),"No way")</f>
        <v>No way</v>
      </c>
      <c r="S1862" s="1" t="str">
        <f>IFERROR(__xludf.DUMMYFUNCTION("""COMPUTED_VALUE"""),"prashansharajput2000@gmail.com")</f>
        <v>prashansharajput2000@gmail.com</v>
      </c>
    </row>
    <row r="1863">
      <c r="A1863" s="2">
        <f>IFERROR(__xludf.DUMMYFUNCTION("""COMPUTED_VALUE"""),45062.90039871528)</f>
        <v>45062.9004</v>
      </c>
      <c r="B1863" s="1" t="str">
        <f>IFERROR(__xludf.DUMMYFUNCTION("""COMPUTED_VALUE"""),"India")</f>
        <v>India</v>
      </c>
      <c r="C1863" s="1">
        <f>IFERROR(__xludf.DUMMYFUNCTION("""COMPUTED_VALUE"""),201301.0)</f>
        <v>201301</v>
      </c>
      <c r="D1863" s="1" t="str">
        <f>IFERROR(__xludf.DUMMYFUNCTION("""COMPUTED_VALUE"""),"Male")</f>
        <v>Male</v>
      </c>
      <c r="E1863" s="1" t="str">
        <f>IFERROR(__xludf.DUMMYFUNCTION("""COMPUTED_VALUE"""),"Influencers who had successful careers")</f>
        <v>Influencers who had successful careers</v>
      </c>
      <c r="F1863" s="1" t="str">
        <f>IFERROR(__xludf.DUMMYFUNCTION("""COMPUTED_VALUE"""),"No, But if someone could bare the cost I will")</f>
        <v>No, But if someone could bare the cost I will</v>
      </c>
      <c r="G1863" s="1" t="str">
        <f>IFERROR(__xludf.DUMMYFUNCTION("""COMPUTED_VALUE"""),"This will be hard to do, but if it is the right company I would try")</f>
        <v>This will be hard to do, but if it is the right company I would try</v>
      </c>
      <c r="H1863" s="1" t="str">
        <f>IFERROR(__xludf.DUMMYFUNCTION("""COMPUTED_VALUE"""),"No")</f>
        <v>No</v>
      </c>
      <c r="I1863" s="1" t="str">
        <f>IFERROR(__xludf.DUMMYFUNCTION("""COMPUTED_VALUE"""),"Will NOT work for them")</f>
        <v>Will NOT work for them</v>
      </c>
      <c r="J1863" s="1">
        <f>IFERROR(__xludf.DUMMYFUNCTION("""COMPUTED_VALUE"""),4.0)</f>
        <v>4</v>
      </c>
      <c r="K1863" s="1" t="str">
        <f>IFERROR(__xludf.DUMMYFUNCTION("""COMPUTED_VALUE"""),"Fully Remote with Options to travel as and when needed")</f>
        <v>Fully Remote with Options to travel as and when needed</v>
      </c>
      <c r="L18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63" s="1" t="str">
        <f>IFERROR(__xludf.DUMMYFUNCTION("""COMPUTED_VALUE"""),"Manage and drive End-to-End Projects or Products, Look deeply into Data and generate insights, An Artificial Intelligence Specialist / Talking to Robots, Manufacturing / Oil and Gas/ Construction / Hard Physical Work related")</f>
        <v>Manage and drive End-to-End Projects or Products, Look deeply into Data and generate insights, An Artificial Intelligence Specialist / Talking to Robots, Manufacturing / Oil and Gas/ Construction / Hard Physical Work related</v>
      </c>
      <c r="O1863" s="1" t="str">
        <f>IFERROR(__xludf.DUMMYFUNCTION("""COMPUTED_VALUE"""),"Manager who explains what is expected, sets a goal and helps achieve it")</f>
        <v>Manager who explains what is expected, sets a goal and helps achieve it</v>
      </c>
      <c r="P186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863" s="1" t="str">
        <f>IFERROR(__xludf.DUMMYFUNCTION("""COMPUTED_VALUE"""),"Yes, I Understand this is gonna happen everywhere")</f>
        <v>Yes, I Understand this is gonna happen everywhere</v>
      </c>
      <c r="R1863" s="1" t="str">
        <f>IFERROR(__xludf.DUMMYFUNCTION("""COMPUTED_VALUE"""),"This will be hard to do, but if it is the right company I would try")</f>
        <v>This will be hard to do, but if it is the right company I would try</v>
      </c>
      <c r="S1863" s="1" t="str">
        <f>IFERROR(__xludf.DUMMYFUNCTION("""COMPUTED_VALUE"""),"vaibhavn1093@gmail.com")</f>
        <v>vaibhavn1093@gmail.com</v>
      </c>
    </row>
    <row r="1864">
      <c r="A1864" s="2">
        <f>IFERROR(__xludf.DUMMYFUNCTION("""COMPUTED_VALUE"""),45062.90051547454)</f>
        <v>45062.90052</v>
      </c>
      <c r="B1864" s="1" t="str">
        <f>IFERROR(__xludf.DUMMYFUNCTION("""COMPUTED_VALUE"""),"India")</f>
        <v>India</v>
      </c>
      <c r="C1864" s="1">
        <f>IFERROR(__xludf.DUMMYFUNCTION("""COMPUTED_VALUE"""),263139.0)</f>
        <v>263139</v>
      </c>
      <c r="D1864" s="1" t="str">
        <f>IFERROR(__xludf.DUMMYFUNCTION("""COMPUTED_VALUE"""),"Female")</f>
        <v>Female</v>
      </c>
      <c r="E1864" s="1" t="str">
        <f>IFERROR(__xludf.DUMMYFUNCTION("""COMPUTED_VALUE"""),"People from my circle, but not family members")</f>
        <v>People from my circle, but not family members</v>
      </c>
      <c r="F1864" s="1" t="str">
        <f>IFERROR(__xludf.DUMMYFUNCTION("""COMPUTED_VALUE"""),"Yes, I will earn and do that")</f>
        <v>Yes, I will earn and do that</v>
      </c>
      <c r="G1864" s="1" t="str">
        <f>IFERROR(__xludf.DUMMYFUNCTION("""COMPUTED_VALUE"""),"This will be hard to do, but if it is the right company I would try")</f>
        <v>This will be hard to do, but if it is the right company I would try</v>
      </c>
      <c r="H1864" s="1" t="str">
        <f>IFERROR(__xludf.DUMMYFUNCTION("""COMPUTED_VALUE"""),"No")</f>
        <v>No</v>
      </c>
      <c r="I1864" s="1" t="str">
        <f>IFERROR(__xludf.DUMMYFUNCTION("""COMPUTED_VALUE"""),"Will NOT work for them")</f>
        <v>Will NOT work for them</v>
      </c>
      <c r="J1864" s="1">
        <f>IFERROR(__xludf.DUMMYFUNCTION("""COMPUTED_VALUE"""),7.0)</f>
        <v>7</v>
      </c>
      <c r="K1864" s="1" t="str">
        <f>IFERROR(__xludf.DUMMYFUNCTION("""COMPUTED_VALUE"""),"Hybrid Working Environment with more than 15 days a month at office")</f>
        <v>Hybrid Working Environment with more than 15 days a month at office</v>
      </c>
      <c r="L1864" s="1" t="str">
        <f>IFERROR(__xludf.DUMMYFUNCTION("""COMPUTED_VALUE"""),"Employer who appreciates learning and enables that environment")</f>
        <v>Employer who appreciates learning and enables that environment</v>
      </c>
      <c r="M186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64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1864" s="1" t="str">
        <f>IFERROR(__xludf.DUMMYFUNCTION("""COMPUTED_VALUE"""),"Manager who explains what is expected, sets a goal and helps achieve it")</f>
        <v>Manager who explains what is expected, sets a goal and helps achieve it</v>
      </c>
      <c r="P1864" s="1" t="str">
        <f>IFERROR(__xludf.DUMMYFUNCTION("""COMPUTED_VALUE"""),"Work with 5 to 6 people in my team")</f>
        <v>Work with 5 to 6 people in my team</v>
      </c>
      <c r="Q1864" s="1" t="str">
        <f>IFERROR(__xludf.DUMMYFUNCTION("""COMPUTED_VALUE"""),"Yes, I Understand this is gonna happen everywhere")</f>
        <v>Yes, I Understand this is gonna happen everywhere</v>
      </c>
      <c r="R1864" s="1" t="str">
        <f>IFERROR(__xludf.DUMMYFUNCTION("""COMPUTED_VALUE"""),"No way")</f>
        <v>No way</v>
      </c>
      <c r="S1864" s="1" t="str">
        <f>IFERROR(__xludf.DUMMYFUNCTION("""COMPUTED_VALUE"""),"neha.mehra9720@gmail.com")</f>
        <v>neha.mehra9720@gmail.com</v>
      </c>
    </row>
    <row r="1865">
      <c r="A1865" s="2">
        <f>IFERROR(__xludf.DUMMYFUNCTION("""COMPUTED_VALUE"""),45062.900747858796)</f>
        <v>45062.90075</v>
      </c>
      <c r="B1865" s="1" t="str">
        <f>IFERROR(__xludf.DUMMYFUNCTION("""COMPUTED_VALUE"""),"India")</f>
        <v>India</v>
      </c>
      <c r="C1865" s="1">
        <f>IFERROR(__xludf.DUMMYFUNCTION("""COMPUTED_VALUE"""),560068.0)</f>
        <v>560068</v>
      </c>
      <c r="D1865" s="1" t="str">
        <f>IFERROR(__xludf.DUMMYFUNCTION("""COMPUTED_VALUE"""),"Female")</f>
        <v>Female</v>
      </c>
      <c r="E1865" s="1" t="str">
        <f>IFERROR(__xludf.DUMMYFUNCTION("""COMPUTED_VALUE"""),"My Parents")</f>
        <v>My Parents</v>
      </c>
      <c r="F1865" s="1" t="str">
        <f>IFERROR(__xludf.DUMMYFUNCTION("""COMPUTED_VALUE"""),"Yes, I will earn and do that")</f>
        <v>Yes, I will earn and do that</v>
      </c>
      <c r="G1865" s="1" t="str">
        <f>IFERROR(__xludf.DUMMYFUNCTION("""COMPUTED_VALUE"""),"This will be hard to do, but if it is the right company I would try")</f>
        <v>This will be hard to do, but if it is the right company I would try</v>
      </c>
      <c r="H1865" s="1" t="str">
        <f>IFERROR(__xludf.DUMMYFUNCTION("""COMPUTED_VALUE"""),"No")</f>
        <v>No</v>
      </c>
      <c r="I1865" s="1" t="str">
        <f>IFERROR(__xludf.DUMMYFUNCTION("""COMPUTED_VALUE"""),"Will work for them")</f>
        <v>Will work for them</v>
      </c>
      <c r="J1865" s="1">
        <f>IFERROR(__xludf.DUMMYFUNCTION("""COMPUTED_VALUE"""),10.0)</f>
        <v>10</v>
      </c>
      <c r="K1865" s="1" t="str">
        <f>IFERROR(__xludf.DUMMYFUNCTION("""COMPUTED_VALUE"""),"Every Day Office Environment")</f>
        <v>Every Day Office Environment</v>
      </c>
      <c r="L18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65" s="1" t="str">
        <f>IFERROR(__xludf.DUMMYFUNCTION("""COMPUTED_VALUE"""),"Design and Creative strategy in any company, Design and Develop amazing software, Look deeply into Data and generate insights, Entrepreneur or Start Up")</f>
        <v>Design and Creative strategy in any company, Design and Develop amazing software, Look deeply into Data and generate insights, Entrepreneur or Start Up</v>
      </c>
      <c r="O1865" s="1" t="str">
        <f>IFERROR(__xludf.DUMMYFUNCTION("""COMPUTED_VALUE"""),"Manager who explains what is expected, sets a goal and helps achieve it")</f>
        <v>Manager who explains what is expected, sets a goal and helps achieve it</v>
      </c>
      <c r="P1865" s="1" t="str">
        <f>IFERROR(__xludf.DUMMYFUNCTION("""COMPUTED_VALUE"""),"Work alone, Work with 5 to 6 people in my team, Work with 7 to 10 or more people in my team, Work with more than 10 people in my team")</f>
        <v>Work alone, Work with 5 to 6 people in my team, Work with 7 to 10 or more people in my team, Work with more than 10 people in my team</v>
      </c>
      <c r="Q1865" s="1" t="str">
        <f>IFERROR(__xludf.DUMMYFUNCTION("""COMPUTED_VALUE"""),"Yes, I Understand this is gonna happen everywhere")</f>
        <v>Yes, I Understand this is gonna happen everywhere</v>
      </c>
      <c r="R1865" s="1" t="str">
        <f>IFERROR(__xludf.DUMMYFUNCTION("""COMPUTED_VALUE"""),"This will be hard to do, but if it is the right company I would try")</f>
        <v>This will be hard to do, but if it is the right company I would try</v>
      </c>
      <c r="S1865" s="1" t="str">
        <f>IFERROR(__xludf.DUMMYFUNCTION("""COMPUTED_VALUE"""),"kavithajk338@gmail.com")</f>
        <v>kavithajk338@gmail.com</v>
      </c>
    </row>
    <row r="1866">
      <c r="A1866" s="2">
        <f>IFERROR(__xludf.DUMMYFUNCTION("""COMPUTED_VALUE"""),45062.90076895834)</f>
        <v>45062.90077</v>
      </c>
      <c r="B1866" s="1" t="str">
        <f>IFERROR(__xludf.DUMMYFUNCTION("""COMPUTED_VALUE"""),"India")</f>
        <v>India</v>
      </c>
      <c r="C1866" s="1">
        <f>IFERROR(__xludf.DUMMYFUNCTION("""COMPUTED_VALUE"""),160036.0)</f>
        <v>160036</v>
      </c>
      <c r="D1866" s="1" t="str">
        <f>IFERROR(__xludf.DUMMYFUNCTION("""COMPUTED_VALUE"""),"Male")</f>
        <v>Male</v>
      </c>
      <c r="E1866" s="1" t="str">
        <f>IFERROR(__xludf.DUMMYFUNCTION("""COMPUTED_VALUE"""),"My Parents")</f>
        <v>My Parents</v>
      </c>
      <c r="F1866" s="1" t="str">
        <f>IFERROR(__xludf.DUMMYFUNCTION("""COMPUTED_VALUE"""),"No I would not be pursuing Higher Education outside of India")</f>
        <v>No I would not be pursuing Higher Education outside of India</v>
      </c>
      <c r="G1866" s="1" t="str">
        <f>IFERROR(__xludf.DUMMYFUNCTION("""COMPUTED_VALUE"""),"Will work for 3 years or more")</f>
        <v>Will work for 3 years or more</v>
      </c>
      <c r="H1866" s="1" t="str">
        <f>IFERROR(__xludf.DUMMYFUNCTION("""COMPUTED_VALUE"""),"No")</f>
        <v>No</v>
      </c>
      <c r="I1866" s="1" t="str">
        <f>IFERROR(__xludf.DUMMYFUNCTION("""COMPUTED_VALUE"""),"Will work for them")</f>
        <v>Will work for them</v>
      </c>
      <c r="J1866" s="1">
        <f>IFERROR(__xludf.DUMMYFUNCTION("""COMPUTED_VALUE"""),6.0)</f>
        <v>6</v>
      </c>
      <c r="K1866" s="1" t="str">
        <f>IFERROR(__xludf.DUMMYFUNCTION("""COMPUTED_VALUE"""),"Every Day Office Environment")</f>
        <v>Every Day Office Environment</v>
      </c>
      <c r="L1866" s="1" t="str">
        <f>IFERROR(__xludf.DUMMYFUNCTION("""COMPUTED_VALUE"""),"Employer who rewards learning and enables that environment")</f>
        <v>Employer who rewards learning and enables that environment</v>
      </c>
      <c r="M186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66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866" s="1" t="str">
        <f>IFERROR(__xludf.DUMMYFUNCTION("""COMPUTED_VALUE"""),"Manager who clearly describes what she/he needs")</f>
        <v>Manager who clearly describes what she/he needs</v>
      </c>
      <c r="P1866" s="1" t="str">
        <f>IFERROR(__xludf.DUMMYFUNCTION("""COMPUTED_VALUE"""),"Work with 2 to 3 people in my team")</f>
        <v>Work with 2 to 3 people in my team</v>
      </c>
      <c r="Q1866" s="1" t="str">
        <f>IFERROR(__xludf.DUMMYFUNCTION("""COMPUTED_VALUE"""),"Yes")</f>
        <v>Yes</v>
      </c>
      <c r="R1866" s="1" t="str">
        <f>IFERROR(__xludf.DUMMYFUNCTION("""COMPUTED_VALUE"""),"No way")</f>
        <v>No way</v>
      </c>
      <c r="S1866" s="1" t="str">
        <f>IFERROR(__xludf.DUMMYFUNCTION("""COMPUTED_VALUE"""),"deorasid2002@gmail.com")</f>
        <v>deorasid2002@gmail.com</v>
      </c>
    </row>
    <row r="1867">
      <c r="A1867" s="2">
        <f>IFERROR(__xludf.DUMMYFUNCTION("""COMPUTED_VALUE"""),45062.90103673611)</f>
        <v>45062.90104</v>
      </c>
      <c r="B1867" s="1" t="str">
        <f>IFERROR(__xludf.DUMMYFUNCTION("""COMPUTED_VALUE"""),"India")</f>
        <v>India</v>
      </c>
      <c r="C1867" s="1">
        <f>IFERROR(__xludf.DUMMYFUNCTION("""COMPUTED_VALUE"""),500093.0)</f>
        <v>500093</v>
      </c>
      <c r="D1867" s="1" t="str">
        <f>IFERROR(__xludf.DUMMYFUNCTION("""COMPUTED_VALUE"""),"Female")</f>
        <v>Female</v>
      </c>
      <c r="E1867" s="1" t="str">
        <f>IFERROR(__xludf.DUMMYFUNCTION("""COMPUTED_VALUE"""),"People from my circle, but not family members")</f>
        <v>People from my circle, but not family members</v>
      </c>
      <c r="F1867" s="1" t="str">
        <f>IFERROR(__xludf.DUMMYFUNCTION("""COMPUTED_VALUE"""),"No I would not be pursuing Higher Education outside of India")</f>
        <v>No I would not be pursuing Higher Education outside of India</v>
      </c>
      <c r="G1867" s="1" t="str">
        <f>IFERROR(__xludf.DUMMYFUNCTION("""COMPUTED_VALUE"""),"This will be hard to do, but if it is the right company I would try")</f>
        <v>This will be hard to do, but if it is the right company I would try</v>
      </c>
      <c r="H1867" s="1" t="str">
        <f>IFERROR(__xludf.DUMMYFUNCTION("""COMPUTED_VALUE"""),"No")</f>
        <v>No</v>
      </c>
      <c r="I1867" s="1" t="str">
        <f>IFERROR(__xludf.DUMMYFUNCTION("""COMPUTED_VALUE"""),"Will NOT work for them")</f>
        <v>Will NOT work for them</v>
      </c>
      <c r="J1867" s="1">
        <f>IFERROR(__xludf.DUMMYFUNCTION("""COMPUTED_VALUE"""),6.0)</f>
        <v>6</v>
      </c>
      <c r="K1867" s="1" t="str">
        <f>IFERROR(__xludf.DUMMYFUNCTION("""COMPUTED_VALUE"""),"Hybrid Working Environment with more than 15 days a month at office")</f>
        <v>Hybrid Working Environment with more than 15 days a month at office</v>
      </c>
      <c r="L18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67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67" s="1" t="str">
        <f>IFERROR(__xludf.DUMMYFUNCTION("""COMPUTED_VALUE"""),"Manager who explains what is expected, sets a goal and helps achieve it")</f>
        <v>Manager who explains what is expected, sets a goal and helps achieve it</v>
      </c>
      <c r="P1867" s="1" t="str">
        <f>IFERROR(__xludf.DUMMYFUNCTION("""COMPUTED_VALUE"""),"Work with 2 to 3 people in my team")</f>
        <v>Work with 2 to 3 people in my team</v>
      </c>
      <c r="Q1867" s="1" t="str">
        <f>IFERROR(__xludf.DUMMYFUNCTION("""COMPUTED_VALUE"""),"No")</f>
        <v>No</v>
      </c>
      <c r="R1867" s="1" t="str">
        <f>IFERROR(__xludf.DUMMYFUNCTION("""COMPUTED_VALUE"""),"No way")</f>
        <v>No way</v>
      </c>
      <c r="S1867" s="1" t="str">
        <f>IFERROR(__xludf.DUMMYFUNCTION("""COMPUTED_VALUE"""),"bsahithi29@gmail.com")</f>
        <v>bsahithi29@gmail.com</v>
      </c>
    </row>
    <row r="1868">
      <c r="A1868" s="2">
        <f>IFERROR(__xludf.DUMMYFUNCTION("""COMPUTED_VALUE"""),45062.90136335648)</f>
        <v>45062.90136</v>
      </c>
      <c r="B1868" s="1" t="str">
        <f>IFERROR(__xludf.DUMMYFUNCTION("""COMPUTED_VALUE"""),"India")</f>
        <v>India</v>
      </c>
      <c r="C1868" s="1">
        <f>IFERROR(__xludf.DUMMYFUNCTION("""COMPUTED_VALUE"""),400067.0)</f>
        <v>400067</v>
      </c>
      <c r="D1868" s="1" t="str">
        <f>IFERROR(__xludf.DUMMYFUNCTION("""COMPUTED_VALUE"""),"Male")</f>
        <v>Male</v>
      </c>
      <c r="E1868" s="1" t="str">
        <f>IFERROR(__xludf.DUMMYFUNCTION("""COMPUTED_VALUE"""),"Social Media like LinkedIn")</f>
        <v>Social Media like LinkedIn</v>
      </c>
      <c r="F1868" s="1" t="str">
        <f>IFERROR(__xludf.DUMMYFUNCTION("""COMPUTED_VALUE"""),"No, But if someone could bare the cost I will")</f>
        <v>No, But if someone could bare the cost I will</v>
      </c>
      <c r="G1868" s="1" t="str">
        <f>IFERROR(__xludf.DUMMYFUNCTION("""COMPUTED_VALUE"""),"This will be hard to do, but if it is the right company I would try")</f>
        <v>This will be hard to do, but if it is the right company I would try</v>
      </c>
      <c r="H1868" s="1" t="str">
        <f>IFERROR(__xludf.DUMMYFUNCTION("""COMPUTED_VALUE"""),"No")</f>
        <v>No</v>
      </c>
      <c r="I1868" s="1" t="str">
        <f>IFERROR(__xludf.DUMMYFUNCTION("""COMPUTED_VALUE"""),"Will NOT work for them")</f>
        <v>Will NOT work for them</v>
      </c>
      <c r="J1868" s="1">
        <f>IFERROR(__xludf.DUMMYFUNCTION("""COMPUTED_VALUE"""),5.0)</f>
        <v>5</v>
      </c>
      <c r="K1868" s="1" t="str">
        <f>IFERROR(__xludf.DUMMYFUNCTION("""COMPUTED_VALUE"""),"Every Day Office Environment")</f>
        <v>Every Day Office Environment</v>
      </c>
      <c r="L18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68" s="1" t="str">
        <f>IFERROR(__xludf.DUMMYFUNCTION("""COMPUTED_VALUE"""),"Look deeply into Data and generate insights, Become a content Creator in some platform, Entrepreneur or Start Up, An Artificial Intelligence Specialist / Talking to Robots")</f>
        <v>Look deeply into Data and generate insights, Become a content Creator in some platform, Entrepreneur or Start Up, An Artificial Intelligence Specialist / Talking to Robots</v>
      </c>
      <c r="O1868" s="1" t="str">
        <f>IFERROR(__xludf.DUMMYFUNCTION("""COMPUTED_VALUE"""),"Manager who explains what is expected, sets a goal and helps achieve it")</f>
        <v>Manager who explains what is expected, sets a goal and helps achieve it</v>
      </c>
      <c r="P1868" s="1" t="str">
        <f>IFERROR(__xludf.DUMMYFUNCTION("""COMPUTED_VALUE"""),"Work with 2 to 3 people in my team")</f>
        <v>Work with 2 to 3 people in my team</v>
      </c>
      <c r="Q1868" s="1" t="str">
        <f>IFERROR(__xludf.DUMMYFUNCTION("""COMPUTED_VALUE"""),"I have NO other choice")</f>
        <v>I have NO other choice</v>
      </c>
      <c r="R1868" s="1" t="str">
        <f>IFERROR(__xludf.DUMMYFUNCTION("""COMPUTED_VALUE"""),"This will be hard to do, but if it is the right company I would try")</f>
        <v>This will be hard to do, but if it is the right company I would try</v>
      </c>
      <c r="S1868" s="1" t="str">
        <f>IFERROR(__xludf.DUMMYFUNCTION("""COMPUTED_VALUE"""),"palabhishek078@gmail.com")</f>
        <v>palabhishek078@gmail.com</v>
      </c>
    </row>
    <row r="1869">
      <c r="A1869" s="2">
        <f>IFERROR(__xludf.DUMMYFUNCTION("""COMPUTED_VALUE"""),45062.901428125)</f>
        <v>45062.90143</v>
      </c>
      <c r="B1869" s="1" t="str">
        <f>IFERROR(__xludf.DUMMYFUNCTION("""COMPUTED_VALUE"""),"India")</f>
        <v>India</v>
      </c>
      <c r="C1869" s="1">
        <f>IFERROR(__xludf.DUMMYFUNCTION("""COMPUTED_VALUE"""),800013.0)</f>
        <v>800013</v>
      </c>
      <c r="D1869" s="1" t="str">
        <f>IFERROR(__xludf.DUMMYFUNCTION("""COMPUTED_VALUE"""),"Female")</f>
        <v>Female</v>
      </c>
      <c r="E1869" s="1" t="str">
        <f>IFERROR(__xludf.DUMMYFUNCTION("""COMPUTED_VALUE"""),"People who have changed the world for better")</f>
        <v>People who have changed the world for better</v>
      </c>
      <c r="F1869" s="1" t="str">
        <f>IFERROR(__xludf.DUMMYFUNCTION("""COMPUTED_VALUE"""),"Yes, I will earn and do that")</f>
        <v>Yes, I will earn and do that</v>
      </c>
      <c r="G1869" s="1" t="str">
        <f>IFERROR(__xludf.DUMMYFUNCTION("""COMPUTED_VALUE"""),"Will work for 3 years or more")</f>
        <v>Will work for 3 years or more</v>
      </c>
      <c r="H1869" s="1" t="str">
        <f>IFERROR(__xludf.DUMMYFUNCTION("""COMPUTED_VALUE"""),"No")</f>
        <v>No</v>
      </c>
      <c r="I1869" s="1" t="str">
        <f>IFERROR(__xludf.DUMMYFUNCTION("""COMPUTED_VALUE"""),"Will NOT work for them")</f>
        <v>Will NOT work for them</v>
      </c>
      <c r="J1869" s="1">
        <f>IFERROR(__xludf.DUMMYFUNCTION("""COMPUTED_VALUE"""),4.0)</f>
        <v>4</v>
      </c>
      <c r="K1869" s="1" t="str">
        <f>IFERROR(__xludf.DUMMYFUNCTION("""COMPUTED_VALUE"""),"Hybrid Working Environment with less than 3 days a month at office")</f>
        <v>Hybrid Working Environment with less than 3 days a month at office</v>
      </c>
      <c r="L18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9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69" s="1" t="str">
        <f>IFERROR(__xludf.DUMMYFUNCTION("""COMPUTED_VALUE"""),"Business Operations in any organization, Manage and drive End-to-End Projects or Products, Become a content Creator in some platform, An Artificial Intelligence Specialist / Talking to Robots")</f>
        <v>Business Operations in any organization, Manage and drive End-to-End Projects or Products, Become a content Creator in some platform, An Artificial Intelligence Specialist / Talking to Robots</v>
      </c>
      <c r="O1869" s="1" t="str">
        <f>IFERROR(__xludf.DUMMYFUNCTION("""COMPUTED_VALUE"""),"Manager who explains what is expected, sets a goal and helps achieve it")</f>
        <v>Manager who explains what is expected, sets a goal and helps achieve it</v>
      </c>
      <c r="P1869" s="1" t="str">
        <f>IFERROR(__xludf.DUMMYFUNCTION("""COMPUTED_VALUE"""),"Work with 5 to 6 people in my team")</f>
        <v>Work with 5 to 6 people in my team</v>
      </c>
      <c r="Q1869" s="1" t="str">
        <f>IFERROR(__xludf.DUMMYFUNCTION("""COMPUTED_VALUE"""),"Yes, I Understand this is gonna happen everywhere")</f>
        <v>Yes, I Understand this is gonna happen everywhere</v>
      </c>
      <c r="R1869" s="1" t="str">
        <f>IFERROR(__xludf.DUMMYFUNCTION("""COMPUTED_VALUE"""),"This will be hard to do, but if it is the right company I would try")</f>
        <v>This will be hard to do, but if it is the right company I would try</v>
      </c>
      <c r="S1869" s="1" t="str">
        <f>IFERROR(__xludf.DUMMYFUNCTION("""COMPUTED_VALUE"""),"mariaiqbalnda@gmail.com")</f>
        <v>mariaiqbalnda@gmail.com</v>
      </c>
    </row>
    <row r="1870">
      <c r="A1870" s="2">
        <f>IFERROR(__xludf.DUMMYFUNCTION("""COMPUTED_VALUE"""),45062.90185311342)</f>
        <v>45062.90185</v>
      </c>
      <c r="B1870" s="1" t="str">
        <f>IFERROR(__xludf.DUMMYFUNCTION("""COMPUTED_VALUE"""),"India")</f>
        <v>India</v>
      </c>
      <c r="C1870" s="1">
        <f>IFERROR(__xludf.DUMMYFUNCTION("""COMPUTED_VALUE"""),444801.0)</f>
        <v>444801</v>
      </c>
      <c r="D1870" s="1" t="str">
        <f>IFERROR(__xludf.DUMMYFUNCTION("""COMPUTED_VALUE"""),"Male")</f>
        <v>Male</v>
      </c>
      <c r="E1870" s="1" t="str">
        <f>IFERROR(__xludf.DUMMYFUNCTION("""COMPUTED_VALUE"""),"People from my circle, but not family members")</f>
        <v>People from my circle, but not family members</v>
      </c>
      <c r="F1870" s="1" t="str">
        <f>IFERROR(__xludf.DUMMYFUNCTION("""COMPUTED_VALUE"""),"No I would not be pursuing Higher Education outside of India")</f>
        <v>No I would not be pursuing Higher Education outside of India</v>
      </c>
      <c r="G1870" s="1" t="str">
        <f>IFERROR(__xludf.DUMMYFUNCTION("""COMPUTED_VALUE"""),"This will be hard to do, but if it is the right company I would try")</f>
        <v>This will be hard to do, but if it is the right company I would try</v>
      </c>
      <c r="H1870" s="1" t="str">
        <f>IFERROR(__xludf.DUMMYFUNCTION("""COMPUTED_VALUE"""),"No")</f>
        <v>No</v>
      </c>
      <c r="I1870" s="1" t="str">
        <f>IFERROR(__xludf.DUMMYFUNCTION("""COMPUTED_VALUE"""),"Will NOT work for them")</f>
        <v>Will NOT work for them</v>
      </c>
      <c r="J1870" s="1">
        <f>IFERROR(__xludf.DUMMYFUNCTION("""COMPUTED_VALUE"""),8.0)</f>
        <v>8</v>
      </c>
      <c r="K1870" s="1" t="str">
        <f>IFERROR(__xludf.DUMMYFUNCTION("""COMPUTED_VALUE"""),"Fully Remote with Options to travel as and when needed")</f>
        <v>Fully Remote with Options to travel as and when needed</v>
      </c>
      <c r="L18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7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70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870" s="1" t="str">
        <f>IFERROR(__xludf.DUMMYFUNCTION("""COMPUTED_VALUE"""),"Manager who explains what is expected, sets a goal and helps achieve it")</f>
        <v>Manager who explains what is expected, sets a goal and helps achieve it</v>
      </c>
      <c r="P1870" s="1" t="str">
        <f>IFERROR(__xludf.DUMMYFUNCTION("""COMPUTED_VALUE"""),"Work with 5 to 6 people in my team")</f>
        <v>Work with 5 to 6 people in my team</v>
      </c>
      <c r="Q1870" s="1" t="str">
        <f>IFERROR(__xludf.DUMMYFUNCTION("""COMPUTED_VALUE"""),"Yes, I Understand this is gonna happen everywhere")</f>
        <v>Yes, I Understand this is gonna happen everywhere</v>
      </c>
      <c r="R1870" s="1" t="str">
        <f>IFERROR(__xludf.DUMMYFUNCTION("""COMPUTED_VALUE"""),"No way")</f>
        <v>No way</v>
      </c>
      <c r="S1870" s="1" t="str">
        <f>IFERROR(__xludf.DUMMYFUNCTION("""COMPUTED_VALUE"""),"apachghare68@gmail.com")</f>
        <v>apachghare68@gmail.com</v>
      </c>
    </row>
    <row r="1871">
      <c r="A1871" s="2">
        <f>IFERROR(__xludf.DUMMYFUNCTION("""COMPUTED_VALUE"""),45062.901898599535)</f>
        <v>45062.9019</v>
      </c>
      <c r="B1871" s="1" t="str">
        <f>IFERROR(__xludf.DUMMYFUNCTION("""COMPUTED_VALUE"""),"India")</f>
        <v>India</v>
      </c>
      <c r="C1871" s="1">
        <f>IFERROR(__xludf.DUMMYFUNCTION("""COMPUTED_VALUE"""),603202.0)</f>
        <v>603202</v>
      </c>
      <c r="D1871" s="1" t="str">
        <f>IFERROR(__xludf.DUMMYFUNCTION("""COMPUTED_VALUE"""),"Male")</f>
        <v>Male</v>
      </c>
      <c r="E1871" s="1" t="str">
        <f>IFERROR(__xludf.DUMMYFUNCTION("""COMPUTED_VALUE"""),"Social Media like LinkedIn")</f>
        <v>Social Media like LinkedIn</v>
      </c>
      <c r="F1871" s="1" t="str">
        <f>IFERROR(__xludf.DUMMYFUNCTION("""COMPUTED_VALUE"""),"No, But if someone could bare the cost I will")</f>
        <v>No, But if someone could bare the cost I will</v>
      </c>
      <c r="G1871" s="1" t="str">
        <f>IFERROR(__xludf.DUMMYFUNCTION("""COMPUTED_VALUE"""),"This will be hard to do, but if it is the right company I would try")</f>
        <v>This will be hard to do, but if it is the right company I would try</v>
      </c>
      <c r="H1871" s="1" t="str">
        <f>IFERROR(__xludf.DUMMYFUNCTION("""COMPUTED_VALUE"""),"No")</f>
        <v>No</v>
      </c>
      <c r="I1871" s="1" t="str">
        <f>IFERROR(__xludf.DUMMYFUNCTION("""COMPUTED_VALUE"""),"Will NOT work for them")</f>
        <v>Will NOT work for them</v>
      </c>
      <c r="J1871" s="1">
        <f>IFERROR(__xludf.DUMMYFUNCTION("""COMPUTED_VALUE"""),7.0)</f>
        <v>7</v>
      </c>
      <c r="K1871" s="1" t="str">
        <f>IFERROR(__xludf.DUMMYFUNCTION("""COMPUTED_VALUE"""),"Hybrid Working Environment with more than 15 days a month at office")</f>
        <v>Hybrid Working Environment with more than 15 days a month at office</v>
      </c>
      <c r="L18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7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71" s="1" t="str">
        <f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1871" s="1" t="str">
        <f>IFERROR(__xludf.DUMMYFUNCTION("""COMPUTED_VALUE"""),"Manager who explains what is expected, sets a goal and helps achieve it")</f>
        <v>Manager who explains what is expected, sets a goal and helps achieve it</v>
      </c>
      <c r="P1871" s="1" t="str">
        <f>IFERROR(__xludf.DUMMYFUNCTION("""COMPUTED_VALUE"""),"Work alone, Work with 2 to 3 people in my team")</f>
        <v>Work alone, Work with 2 to 3 people in my team</v>
      </c>
      <c r="Q1871" s="1" t="str">
        <f>IFERROR(__xludf.DUMMYFUNCTION("""COMPUTED_VALUE"""),"Yes, I Understand this is gonna happen everywhere")</f>
        <v>Yes, I Understand this is gonna happen everywhere</v>
      </c>
      <c r="R1871" s="1" t="str">
        <f>IFERROR(__xludf.DUMMYFUNCTION("""COMPUTED_VALUE"""),"This will be hard to do, but if it is the right company I would try")</f>
        <v>This will be hard to do, but if it is the right company I would try</v>
      </c>
      <c r="S1871" s="1" t="str">
        <f>IFERROR(__xludf.DUMMYFUNCTION("""COMPUTED_VALUE"""),"200801066@rajalakshmi.edu.in")</f>
        <v>200801066@rajalakshmi.edu.in</v>
      </c>
    </row>
    <row r="1872">
      <c r="A1872" s="2">
        <f>IFERROR(__xludf.DUMMYFUNCTION("""COMPUTED_VALUE"""),45062.901927743056)</f>
        <v>45062.90193</v>
      </c>
      <c r="B1872" s="1" t="str">
        <f>IFERROR(__xludf.DUMMYFUNCTION("""COMPUTED_VALUE"""),"India")</f>
        <v>India</v>
      </c>
      <c r="C1872" s="1">
        <f>IFERROR(__xludf.DUMMYFUNCTION("""COMPUTED_VALUE"""),110059.0)</f>
        <v>110059</v>
      </c>
      <c r="D1872" s="1" t="str">
        <f>IFERROR(__xludf.DUMMYFUNCTION("""COMPUTED_VALUE"""),"Female")</f>
        <v>Female</v>
      </c>
      <c r="E1872" s="1" t="str">
        <f>IFERROR(__xludf.DUMMYFUNCTION("""COMPUTED_VALUE"""),"Social Media like LinkedIn")</f>
        <v>Social Media like LinkedIn</v>
      </c>
      <c r="F1872" s="1" t="str">
        <f>IFERROR(__xludf.DUMMYFUNCTION("""COMPUTED_VALUE"""),"Yes, I will earn and do that")</f>
        <v>Yes, I will earn and do that</v>
      </c>
      <c r="G1872" s="1" t="str">
        <f>IFERROR(__xludf.DUMMYFUNCTION("""COMPUTED_VALUE"""),"This will be hard to do, but if it is the right company I would try")</f>
        <v>This will be hard to do, but if it is the right company I would try</v>
      </c>
      <c r="H1872" s="1" t="str">
        <f>IFERROR(__xludf.DUMMYFUNCTION("""COMPUTED_VALUE"""),"No")</f>
        <v>No</v>
      </c>
      <c r="I1872" s="1" t="str">
        <f>IFERROR(__xludf.DUMMYFUNCTION("""COMPUTED_VALUE"""),"Will NOT work for them")</f>
        <v>Will NOT work for them</v>
      </c>
      <c r="J1872" s="1">
        <f>IFERROR(__xludf.DUMMYFUNCTION("""COMPUTED_VALUE"""),7.0)</f>
        <v>7</v>
      </c>
      <c r="K1872" s="1" t="str">
        <f>IFERROR(__xludf.DUMMYFUNCTION("""COMPUTED_VALUE"""),"Fully Remote with Options to travel as and when needed")</f>
        <v>Fully Remote with Options to travel as and when needed</v>
      </c>
      <c r="L18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7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72" s="1" t="str">
        <f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1872" s="1" t="str">
        <f>IFERROR(__xludf.DUMMYFUNCTION("""COMPUTED_VALUE"""),"Manager who explains what is expected, sets a goal and helps achieve it")</f>
        <v>Manager who explains what is expected, sets a goal and helps achieve it</v>
      </c>
      <c r="P1872" s="1" t="str">
        <f>IFERROR(__xludf.DUMMYFUNCTION("""COMPUTED_VALUE"""),"Work with 5 to 6 people in my team")</f>
        <v>Work with 5 to 6 people in my team</v>
      </c>
      <c r="Q1872" s="1" t="str">
        <f>IFERROR(__xludf.DUMMYFUNCTION("""COMPUTED_VALUE"""),"No")</f>
        <v>No</v>
      </c>
      <c r="R1872" s="1" t="str">
        <f>IFERROR(__xludf.DUMMYFUNCTION("""COMPUTED_VALUE"""),"This will be hard to do, but if it is the right company I would try")</f>
        <v>This will be hard to do, but if it is the right company I would try</v>
      </c>
      <c r="S1872" s="1" t="str">
        <f>IFERROR(__xludf.DUMMYFUNCTION("""COMPUTED_VALUE"""),"soniankita254@gmail.com")</f>
        <v>soniankita254@gmail.com</v>
      </c>
    </row>
    <row r="1873">
      <c r="A1873" s="2">
        <f>IFERROR(__xludf.DUMMYFUNCTION("""COMPUTED_VALUE"""),45062.9019908912)</f>
        <v>45062.90199</v>
      </c>
      <c r="B1873" s="1" t="str">
        <f>IFERROR(__xludf.DUMMYFUNCTION("""COMPUTED_VALUE"""),"India")</f>
        <v>India</v>
      </c>
      <c r="C1873" s="1">
        <f>IFERROR(__xludf.DUMMYFUNCTION("""COMPUTED_VALUE"""),560030.0)</f>
        <v>560030</v>
      </c>
      <c r="D1873" s="1" t="str">
        <f>IFERROR(__xludf.DUMMYFUNCTION("""COMPUTED_VALUE"""),"Male")</f>
        <v>Male</v>
      </c>
      <c r="E1873" s="1" t="str">
        <f>IFERROR(__xludf.DUMMYFUNCTION("""COMPUTED_VALUE"""),"People who have changed the world for better")</f>
        <v>People who have changed the world for better</v>
      </c>
      <c r="F1873" s="1" t="str">
        <f>IFERROR(__xludf.DUMMYFUNCTION("""COMPUTED_VALUE"""),"No I would not be pursuing Higher Education outside of India")</f>
        <v>No I would not be pursuing Higher Education outside of India</v>
      </c>
      <c r="G1873" s="1" t="str">
        <f>IFERROR(__xludf.DUMMYFUNCTION("""COMPUTED_VALUE"""),"No way")</f>
        <v>No way</v>
      </c>
      <c r="H1873" s="1" t="str">
        <f>IFERROR(__xludf.DUMMYFUNCTION("""COMPUTED_VALUE"""),"No")</f>
        <v>No</v>
      </c>
      <c r="I1873" s="1" t="str">
        <f>IFERROR(__xludf.DUMMYFUNCTION("""COMPUTED_VALUE"""),"Will NOT work for them")</f>
        <v>Will NOT work for them</v>
      </c>
      <c r="J1873" s="1">
        <f>IFERROR(__xludf.DUMMYFUNCTION("""COMPUTED_VALUE"""),1.0)</f>
        <v>1</v>
      </c>
      <c r="K1873" s="1" t="str">
        <f>IFERROR(__xludf.DUMMYFUNCTION("""COMPUTED_VALUE"""),"Fully Remote with Options to travel as and when needed")</f>
        <v>Fully Remote with Options to travel as and when needed</v>
      </c>
      <c r="L1873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87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73" s="1" t="str">
        <f>IFERROR(__xludf.DUMMYFUNCTION("""COMPUTED_VALUE"""),"Build and develop a Team, Look deeply into Data and generate insights, Entrepreneur or Start Up, I Want to sell things/Sales")</f>
        <v>Build and develop a Team, Look deeply into Data and generate insights, Entrepreneur or Start Up, I Want to sell things/Sales</v>
      </c>
      <c r="O1873" s="1" t="str">
        <f>IFERROR(__xludf.DUMMYFUNCTION("""COMPUTED_VALUE"""),"Manager who sets goal and helps me achieve it")</f>
        <v>Manager who sets goal and helps me achieve it</v>
      </c>
      <c r="P1873" s="1" t="str">
        <f>IFERROR(__xludf.DUMMYFUNCTION("""COMPUTED_VALUE"""),"Work alone")</f>
        <v>Work alone</v>
      </c>
      <c r="Q1873" s="1" t="str">
        <f>IFERROR(__xludf.DUMMYFUNCTION("""COMPUTED_VALUE"""),"Yes, I Understand this is gonna happen everywhere")</f>
        <v>Yes, I Understand this is gonna happen everywhere</v>
      </c>
      <c r="R1873" s="1" t="str">
        <f>IFERROR(__xludf.DUMMYFUNCTION("""COMPUTED_VALUE"""),"No way")</f>
        <v>No way</v>
      </c>
      <c r="S1873" s="1" t="str">
        <f>IFERROR(__xludf.DUMMYFUNCTION("""COMPUTED_VALUE"""),"punith2018@gmail.com")</f>
        <v>punith2018@gmail.com</v>
      </c>
    </row>
    <row r="1874">
      <c r="A1874" s="2">
        <f>IFERROR(__xludf.DUMMYFUNCTION("""COMPUTED_VALUE"""),45062.902360023145)</f>
        <v>45062.90236</v>
      </c>
      <c r="B1874" s="1" t="str">
        <f>IFERROR(__xludf.DUMMYFUNCTION("""COMPUTED_VALUE"""),"India")</f>
        <v>India</v>
      </c>
      <c r="C1874" s="1">
        <f>IFERROR(__xludf.DUMMYFUNCTION("""COMPUTED_VALUE"""),560047.0)</f>
        <v>560047</v>
      </c>
      <c r="D1874" s="1" t="str">
        <f>IFERROR(__xludf.DUMMYFUNCTION("""COMPUTED_VALUE"""),"Male")</f>
        <v>Male</v>
      </c>
      <c r="E1874" s="1" t="str">
        <f>IFERROR(__xludf.DUMMYFUNCTION("""COMPUTED_VALUE"""),"My Parents")</f>
        <v>My Parents</v>
      </c>
      <c r="F1874" s="1" t="str">
        <f>IFERROR(__xludf.DUMMYFUNCTION("""COMPUTED_VALUE"""),"Yes, I will earn and do that")</f>
        <v>Yes, I will earn and do that</v>
      </c>
      <c r="G1874" s="1" t="str">
        <f>IFERROR(__xludf.DUMMYFUNCTION("""COMPUTED_VALUE"""),"Will work for 3 years or more")</f>
        <v>Will work for 3 years or more</v>
      </c>
      <c r="H1874" s="1" t="str">
        <f>IFERROR(__xludf.DUMMYFUNCTION("""COMPUTED_VALUE"""),"Yes")</f>
        <v>Yes</v>
      </c>
      <c r="I1874" s="1" t="str">
        <f>IFERROR(__xludf.DUMMYFUNCTION("""COMPUTED_VALUE"""),"Will work for them")</f>
        <v>Will work for them</v>
      </c>
      <c r="J1874" s="1">
        <f>IFERROR(__xludf.DUMMYFUNCTION("""COMPUTED_VALUE"""),5.0)</f>
        <v>5</v>
      </c>
      <c r="K1874" s="1" t="str">
        <f>IFERROR(__xludf.DUMMYFUNCTION("""COMPUTED_VALUE"""),"Every Day Office Environment")</f>
        <v>Every Day Office Environment</v>
      </c>
      <c r="L18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7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87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74" s="1" t="str">
        <f>IFERROR(__xludf.DUMMYFUNCTION("""COMPUTED_VALUE"""),"Manager who sets goal and helps me achieve it")</f>
        <v>Manager who sets goal and helps me achieve it</v>
      </c>
      <c r="P1874" s="1" t="str">
        <f>IFERROR(__xludf.DUMMYFUNCTION("""COMPUTED_VALUE"""),"Work with 2 to 3 people in my team, Work with 5 to 6 people in my team")</f>
        <v>Work with 2 to 3 people in my team, Work with 5 to 6 people in my team</v>
      </c>
      <c r="Q1874" s="1" t="str">
        <f>IFERROR(__xludf.DUMMYFUNCTION("""COMPUTED_VALUE"""),"Yes, I Understand this is gonna happen everywhere")</f>
        <v>Yes, I Understand this is gonna happen everywhere</v>
      </c>
      <c r="R1874" s="1" t="str">
        <f>IFERROR(__xludf.DUMMYFUNCTION("""COMPUTED_VALUE"""),"This will be hard to do, but if it is the right company I would try")</f>
        <v>This will be hard to do, but if it is the right company I would try</v>
      </c>
      <c r="S1874" s="1" t="str">
        <f>IFERROR(__xludf.DUMMYFUNCTION("""COMPUTED_VALUE"""),"santoshkmr7999@gmail.com")</f>
        <v>santoshkmr7999@gmail.com</v>
      </c>
    </row>
    <row r="1875">
      <c r="A1875" s="2">
        <f>IFERROR(__xludf.DUMMYFUNCTION("""COMPUTED_VALUE"""),45062.90283320602)</f>
        <v>45062.90283</v>
      </c>
      <c r="B1875" s="1" t="str">
        <f>IFERROR(__xludf.DUMMYFUNCTION("""COMPUTED_VALUE"""),"India")</f>
        <v>India</v>
      </c>
      <c r="C1875" s="1">
        <f>IFERROR(__xludf.DUMMYFUNCTION("""COMPUTED_VALUE"""),625218.0)</f>
        <v>625218</v>
      </c>
      <c r="D1875" s="1" t="str">
        <f>IFERROR(__xludf.DUMMYFUNCTION("""COMPUTED_VALUE"""),"Female")</f>
        <v>Female</v>
      </c>
      <c r="E1875" s="1" t="str">
        <f>IFERROR(__xludf.DUMMYFUNCTION("""COMPUTED_VALUE"""),"People who have changed the world for better")</f>
        <v>People who have changed the world for better</v>
      </c>
      <c r="F1875" s="1" t="str">
        <f>IFERROR(__xludf.DUMMYFUNCTION("""COMPUTED_VALUE"""),"Yes, I will earn and do that")</f>
        <v>Yes, I will earn and do that</v>
      </c>
      <c r="G1875" s="1" t="str">
        <f>IFERROR(__xludf.DUMMYFUNCTION("""COMPUTED_VALUE"""),"This will be hard to do, but if it is the right company I would try")</f>
        <v>This will be hard to do, but if it is the right company I would try</v>
      </c>
      <c r="H1875" s="1" t="str">
        <f>IFERROR(__xludf.DUMMYFUNCTION("""COMPUTED_VALUE"""),"No")</f>
        <v>No</v>
      </c>
      <c r="I1875" s="1" t="str">
        <f>IFERROR(__xludf.DUMMYFUNCTION("""COMPUTED_VALUE"""),"Will NOT work for them")</f>
        <v>Will NOT work for them</v>
      </c>
      <c r="J1875" s="1">
        <f>IFERROR(__xludf.DUMMYFUNCTION("""COMPUTED_VALUE"""),8.0)</f>
        <v>8</v>
      </c>
      <c r="K1875" s="1" t="str">
        <f>IFERROR(__xludf.DUMMYFUNCTION("""COMPUTED_VALUE"""),"Fully Remote with Options to travel as and when needed")</f>
        <v>Fully Remote with Options to travel as and when needed</v>
      </c>
      <c r="L1875" s="1" t="str">
        <f>IFERROR(__xludf.DUMMYFUNCTION("""COMPUTED_VALUE"""),"Employer who rewards learning and enables that environment")</f>
        <v>Employer who rewards learning and enables that environment</v>
      </c>
      <c r="M187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75" s="1" t="str">
        <f>IFERROR(__xludf.DUMMYFUNCTION("""COMPUTED_VALUE"""),"Design and Creative strategy in any company, Business Operations in any organization, Build and develop a Team, An Artificial Intelligence Specialist / Talking to Robots")</f>
        <v>Design and Creative strategy in any company, Business Operations in any organization, Build and develop a Team, An Artificial Intelligence Specialist / Talking to Robots</v>
      </c>
      <c r="O1875" s="1" t="str">
        <f>IFERROR(__xludf.DUMMYFUNCTION("""COMPUTED_VALUE"""),"Manager who explains what is expected, sets a goal and helps achieve it")</f>
        <v>Manager who explains what is expected, sets a goal and helps achieve it</v>
      </c>
      <c r="P1875" s="1" t="str">
        <f>IFERROR(__xludf.DUMMYFUNCTION("""COMPUTED_VALUE"""),"Work with 7 to 10 or more people in my team")</f>
        <v>Work with 7 to 10 or more people in my team</v>
      </c>
      <c r="Q1875" s="1" t="str">
        <f>IFERROR(__xludf.DUMMYFUNCTION("""COMPUTED_VALUE"""),"Yes, I Understand this is gonna happen everywhere")</f>
        <v>Yes, I Understand this is gonna happen everywhere</v>
      </c>
      <c r="R1875" s="1" t="str">
        <f>IFERROR(__xludf.DUMMYFUNCTION("""COMPUTED_VALUE"""),"This will be hard to do, but if it is the right company I would try")</f>
        <v>This will be hard to do, but if it is the right company I would try</v>
      </c>
      <c r="S1875" s="1" t="str">
        <f>IFERROR(__xludf.DUMMYFUNCTION("""COMPUTED_VALUE"""),"nivedha207@gmail.com")</f>
        <v>nivedha207@gmail.com</v>
      </c>
    </row>
    <row r="1876">
      <c r="A1876" s="2">
        <f>IFERROR(__xludf.DUMMYFUNCTION("""COMPUTED_VALUE"""),45062.90376695602)</f>
        <v>45062.90377</v>
      </c>
      <c r="B1876" s="1" t="str">
        <f>IFERROR(__xludf.DUMMYFUNCTION("""COMPUTED_VALUE"""),"India")</f>
        <v>India</v>
      </c>
      <c r="C1876" s="1">
        <f>IFERROR(__xludf.DUMMYFUNCTION("""COMPUTED_VALUE"""),452010.0)</f>
        <v>452010</v>
      </c>
      <c r="D1876" s="1" t="str">
        <f>IFERROR(__xludf.DUMMYFUNCTION("""COMPUTED_VALUE"""),"Female")</f>
        <v>Female</v>
      </c>
      <c r="E1876" s="1" t="str">
        <f>IFERROR(__xludf.DUMMYFUNCTION("""COMPUTED_VALUE"""),"Influencers who had successful careers")</f>
        <v>Influencers who had successful careers</v>
      </c>
      <c r="F1876" s="1" t="str">
        <f>IFERROR(__xludf.DUMMYFUNCTION("""COMPUTED_VALUE"""),"No I would not be pursuing Higher Education outside of India")</f>
        <v>No I would not be pursuing Higher Education outside of India</v>
      </c>
      <c r="G1876" s="1" t="str">
        <f>IFERROR(__xludf.DUMMYFUNCTION("""COMPUTED_VALUE"""),"This will be hard to do, but if it is the right company I would try")</f>
        <v>This will be hard to do, but if it is the right company I would try</v>
      </c>
      <c r="H1876" s="1" t="str">
        <f>IFERROR(__xludf.DUMMYFUNCTION("""COMPUTED_VALUE"""),"No")</f>
        <v>No</v>
      </c>
      <c r="I1876" s="1" t="str">
        <f>IFERROR(__xludf.DUMMYFUNCTION("""COMPUTED_VALUE"""),"Will work for them")</f>
        <v>Will work for them</v>
      </c>
      <c r="J1876" s="1">
        <f>IFERROR(__xludf.DUMMYFUNCTION("""COMPUTED_VALUE"""),9.0)</f>
        <v>9</v>
      </c>
      <c r="K1876" s="1" t="str">
        <f>IFERROR(__xludf.DUMMYFUNCTION("""COMPUTED_VALUE"""),"Fully Remote with Options to travel as and when needed")</f>
        <v>Fully Remote with Options to travel as and when needed</v>
      </c>
      <c r="L1876" s="1" t="str">
        <f>IFERROR(__xludf.DUMMYFUNCTION("""COMPUTED_VALUE"""),"Employer who rewards learning and enables that environment")</f>
        <v>Employer who rewards learning and enables that environment</v>
      </c>
      <c r="M187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76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876" s="1" t="str">
        <f>IFERROR(__xludf.DUMMYFUNCTION("""COMPUTED_VALUE"""),"Manager who sets goal and helps me achieve it")</f>
        <v>Manager who sets goal and helps me achieve it</v>
      </c>
      <c r="P1876" s="1" t="str">
        <f>IFERROR(__xludf.DUMMYFUNCTION("""COMPUTED_VALUE"""),"Work with 2 to 3 people in my team, Work with 5 to 6 people in my team")</f>
        <v>Work with 2 to 3 people in my team, Work with 5 to 6 people in my team</v>
      </c>
      <c r="Q1876" s="1" t="str">
        <f>IFERROR(__xludf.DUMMYFUNCTION("""COMPUTED_VALUE"""),"I have NO other choice")</f>
        <v>I have NO other choice</v>
      </c>
      <c r="R1876" s="1" t="str">
        <f>IFERROR(__xludf.DUMMYFUNCTION("""COMPUTED_VALUE"""),"This will be hard to do, but if it is the right company I would try")</f>
        <v>This will be hard to do, but if it is the right company I would try</v>
      </c>
      <c r="S1876" s="1" t="str">
        <f>IFERROR(__xludf.DUMMYFUNCTION("""COMPUTED_VALUE"""),"kotharianu1999@gmail.com")</f>
        <v>kotharianu1999@gmail.com</v>
      </c>
    </row>
    <row r="1877">
      <c r="A1877" s="2">
        <f>IFERROR(__xludf.DUMMYFUNCTION("""COMPUTED_VALUE"""),45062.90476430555)</f>
        <v>45062.90476</v>
      </c>
      <c r="B1877" s="1" t="str">
        <f>IFERROR(__xludf.DUMMYFUNCTION("""COMPUTED_VALUE"""),"India")</f>
        <v>India</v>
      </c>
      <c r="C1877" s="1">
        <f>IFERROR(__xludf.DUMMYFUNCTION("""COMPUTED_VALUE"""),110008.0)</f>
        <v>110008</v>
      </c>
      <c r="D1877" s="1" t="str">
        <f>IFERROR(__xludf.DUMMYFUNCTION("""COMPUTED_VALUE"""),"Male")</f>
        <v>Male</v>
      </c>
      <c r="E1877" s="1" t="str">
        <f>IFERROR(__xludf.DUMMYFUNCTION("""COMPUTED_VALUE"""),"My Parents")</f>
        <v>My Parents</v>
      </c>
      <c r="F1877" s="1" t="str">
        <f>IFERROR(__xludf.DUMMYFUNCTION("""COMPUTED_VALUE"""),"Yes, I will earn and do that")</f>
        <v>Yes, I will earn and do that</v>
      </c>
      <c r="G1877" s="1" t="str">
        <f>IFERROR(__xludf.DUMMYFUNCTION("""COMPUTED_VALUE"""),"Will work for 3 years or more")</f>
        <v>Will work for 3 years or more</v>
      </c>
      <c r="H1877" s="1" t="str">
        <f>IFERROR(__xludf.DUMMYFUNCTION("""COMPUTED_VALUE"""),"No")</f>
        <v>No</v>
      </c>
      <c r="I1877" s="1" t="str">
        <f>IFERROR(__xludf.DUMMYFUNCTION("""COMPUTED_VALUE"""),"Will NOT work for them")</f>
        <v>Will NOT work for them</v>
      </c>
      <c r="J1877" s="1">
        <f>IFERROR(__xludf.DUMMYFUNCTION("""COMPUTED_VALUE"""),6.0)</f>
        <v>6</v>
      </c>
      <c r="K1877" s="1" t="str">
        <f>IFERROR(__xludf.DUMMYFUNCTION("""COMPUTED_VALUE"""),"Hybrid Working Environment with less than 3 days a month at office")</f>
        <v>Hybrid Working Environment with less than 3 days a month at office</v>
      </c>
      <c r="L1877" s="1" t="str">
        <f>IFERROR(__xludf.DUMMYFUNCTION("""COMPUTED_VALUE"""),"Employer who rewards learning and enables that environment")</f>
        <v>Employer who rewards learning and enables that environment</v>
      </c>
      <c r="M187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877" s="1" t="str">
        <f>IFERROR(__xludf.DUMMYFUNCTION("""COMPUTED_VALUE"""),"Design and Creative strategy in any company, Teaching in any of the institutes/colleges/online or offline, Build and develop a Team, Manufacturing / Oil and Gas/ Construction / Hard Physical Work related")</f>
        <v>Design and Creative strategy in any company, Teaching in any of the institutes/colleges/online or offline, Build and develop a Team, Manufacturing / Oil and Gas/ Construction / Hard Physical Work related</v>
      </c>
      <c r="O1877" s="1" t="str">
        <f>IFERROR(__xludf.DUMMYFUNCTION("""COMPUTED_VALUE"""),"Manager who sets goal and helps me achieve it")</f>
        <v>Manager who sets goal and helps me achieve it</v>
      </c>
      <c r="P1877" s="1" t="str">
        <f>IFERROR(__xludf.DUMMYFUNCTION("""COMPUTED_VALUE"""),"Work with 5 to 6 people in my team")</f>
        <v>Work with 5 to 6 people in my team</v>
      </c>
      <c r="Q1877" s="1" t="str">
        <f>IFERROR(__xludf.DUMMYFUNCTION("""COMPUTED_VALUE"""),"No")</f>
        <v>No</v>
      </c>
      <c r="R1877" s="1" t="str">
        <f>IFERROR(__xludf.DUMMYFUNCTION("""COMPUTED_VALUE"""),"This will be hard to do, but if it is the right company I would try")</f>
        <v>This will be hard to do, but if it is the right company I would try</v>
      </c>
      <c r="S1877" s="1" t="str">
        <f>IFERROR(__xludf.DUMMYFUNCTION("""COMPUTED_VALUE"""),"sanchit.soni3@gmail.com")</f>
        <v>sanchit.soni3@gmail.com</v>
      </c>
    </row>
    <row r="1878">
      <c r="A1878" s="2">
        <f>IFERROR(__xludf.DUMMYFUNCTION("""COMPUTED_VALUE"""),45062.90616599537)</f>
        <v>45062.90617</v>
      </c>
      <c r="B1878" s="1" t="str">
        <f>IFERROR(__xludf.DUMMYFUNCTION("""COMPUTED_VALUE"""),"India")</f>
        <v>India</v>
      </c>
      <c r="C1878" s="1">
        <f>IFERROR(__xludf.DUMMYFUNCTION("""COMPUTED_VALUE"""),422003.0)</f>
        <v>422003</v>
      </c>
      <c r="D1878" s="1" t="str">
        <f>IFERROR(__xludf.DUMMYFUNCTION("""COMPUTED_VALUE"""),"Male")</f>
        <v>Male</v>
      </c>
      <c r="E1878" s="1" t="str">
        <f>IFERROR(__xludf.DUMMYFUNCTION("""COMPUTED_VALUE"""),"My Parents")</f>
        <v>My Parents</v>
      </c>
      <c r="F1878" s="1" t="str">
        <f>IFERROR(__xludf.DUMMYFUNCTION("""COMPUTED_VALUE"""),"Yes, I will earn and do that")</f>
        <v>Yes, I will earn and do that</v>
      </c>
      <c r="G1878" s="1" t="str">
        <f>IFERROR(__xludf.DUMMYFUNCTION("""COMPUTED_VALUE"""),"Will work for 3 years or more")</f>
        <v>Will work for 3 years or more</v>
      </c>
      <c r="H1878" s="1" t="str">
        <f>IFERROR(__xludf.DUMMYFUNCTION("""COMPUTED_VALUE"""),"Yes")</f>
        <v>Yes</v>
      </c>
      <c r="I1878" s="1" t="str">
        <f>IFERROR(__xludf.DUMMYFUNCTION("""COMPUTED_VALUE"""),"Will work for them")</f>
        <v>Will work for them</v>
      </c>
      <c r="J1878" s="1">
        <f>IFERROR(__xludf.DUMMYFUNCTION("""COMPUTED_VALUE"""),7.0)</f>
        <v>7</v>
      </c>
      <c r="K1878" s="1" t="str">
        <f>IFERROR(__xludf.DUMMYFUNCTION("""COMPUTED_VALUE"""),"Fully Remote with Options to travel as and when needed")</f>
        <v>Fully Remote with Options to travel as and when needed</v>
      </c>
      <c r="L1878" s="1" t="str">
        <f>IFERROR(__xludf.DUMMYFUNCTION("""COMPUTED_VALUE"""),"Employer who rewards learning and enables that environment")</f>
        <v>Employer who rewards learning and enables that environment</v>
      </c>
      <c r="M187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78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878" s="1" t="str">
        <f>IFERROR(__xludf.DUMMYFUNCTION("""COMPUTED_VALUE"""),"Manager who clearly describes what she/he needs")</f>
        <v>Manager who clearly describes what she/he needs</v>
      </c>
      <c r="P1878" s="1" t="str">
        <f>IFERROR(__xludf.DUMMYFUNCTION("""COMPUTED_VALUE"""),"Work with 5 to 6 people in my team")</f>
        <v>Work with 5 to 6 people in my team</v>
      </c>
      <c r="Q1878" s="1" t="str">
        <f>IFERROR(__xludf.DUMMYFUNCTION("""COMPUTED_VALUE"""),"Yes, I Understand this is gonna happen everywhere")</f>
        <v>Yes, I Understand this is gonna happen everywhere</v>
      </c>
      <c r="R1878" s="1" t="str">
        <f>IFERROR(__xludf.DUMMYFUNCTION("""COMPUTED_VALUE"""),"Will work for 7 years or more")</f>
        <v>Will work for 7 years or more</v>
      </c>
      <c r="S1878" s="1" t="str">
        <f>IFERROR(__xludf.DUMMYFUNCTION("""COMPUTED_VALUE"""),"vedantpande2701@gmail.com")</f>
        <v>vedantpande2701@gmail.com</v>
      </c>
    </row>
    <row r="1879">
      <c r="A1879" s="2">
        <f>IFERROR(__xludf.DUMMYFUNCTION("""COMPUTED_VALUE"""),45062.90657990741)</f>
        <v>45062.90658</v>
      </c>
      <c r="B1879" s="1" t="str">
        <f>IFERROR(__xludf.DUMMYFUNCTION("""COMPUTED_VALUE"""),"India")</f>
        <v>India</v>
      </c>
      <c r="C1879" s="1">
        <f>IFERROR(__xludf.DUMMYFUNCTION("""COMPUTED_VALUE"""),400022.0)</f>
        <v>400022</v>
      </c>
      <c r="D1879" s="1" t="str">
        <f>IFERROR(__xludf.DUMMYFUNCTION("""COMPUTED_VALUE"""),"Male")</f>
        <v>Male</v>
      </c>
      <c r="E1879" s="1" t="str">
        <f>IFERROR(__xludf.DUMMYFUNCTION("""COMPUTED_VALUE"""),"People who have changed the world for better")</f>
        <v>People who have changed the world for better</v>
      </c>
      <c r="F1879" s="1" t="str">
        <f>IFERROR(__xludf.DUMMYFUNCTION("""COMPUTED_VALUE"""),"No I would not be pursuing Higher Education outside of India")</f>
        <v>No I would not be pursuing Higher Education outside of India</v>
      </c>
      <c r="G1879" s="1" t="str">
        <f>IFERROR(__xludf.DUMMYFUNCTION("""COMPUTED_VALUE"""),"This will be hard to do, but if it is the right company I would try")</f>
        <v>This will be hard to do, but if it is the right company I would try</v>
      </c>
      <c r="H1879" s="1" t="str">
        <f>IFERROR(__xludf.DUMMYFUNCTION("""COMPUTED_VALUE"""),"No")</f>
        <v>No</v>
      </c>
      <c r="I1879" s="1" t="str">
        <f>IFERROR(__xludf.DUMMYFUNCTION("""COMPUTED_VALUE"""),"Will NOT work for them")</f>
        <v>Will NOT work for them</v>
      </c>
      <c r="J1879" s="1">
        <f>IFERROR(__xludf.DUMMYFUNCTION("""COMPUTED_VALUE"""),10.0)</f>
        <v>10</v>
      </c>
      <c r="K1879" s="1" t="str">
        <f>IFERROR(__xludf.DUMMYFUNCTION("""COMPUTED_VALUE"""),"Fully Remote with Options to travel as and when needed")</f>
        <v>Fully Remote with Options to travel as and when needed</v>
      </c>
      <c r="L1879" s="1" t="str">
        <f>IFERROR(__xludf.DUMMYFUNCTION("""COMPUTED_VALUE"""),"Employer who rewards learning and enables that environment")</f>
        <v>Employer who rewards learning and enables that environment</v>
      </c>
      <c r="M18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7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79" s="1" t="str">
        <f>IFERROR(__xludf.DUMMYFUNCTION("""COMPUTED_VALUE"""),"Manager who explains what is expected, sets a goal and helps achieve it")</f>
        <v>Manager who explains what is expected, sets a goal and helps achieve it</v>
      </c>
      <c r="P1879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879" s="1" t="str">
        <f>IFERROR(__xludf.DUMMYFUNCTION("""COMPUTED_VALUE"""),"I have NO other choice")</f>
        <v>I have NO other choice</v>
      </c>
      <c r="R1879" s="1" t="str">
        <f>IFERROR(__xludf.DUMMYFUNCTION("""COMPUTED_VALUE"""),"No way")</f>
        <v>No way</v>
      </c>
      <c r="S1879" s="1" t="str">
        <f>IFERROR(__xludf.DUMMYFUNCTION("""COMPUTED_VALUE"""),"vinayakvemula786@gmail.com")</f>
        <v>vinayakvemula786@gmail.com</v>
      </c>
    </row>
    <row r="1880">
      <c r="A1880" s="2">
        <f>IFERROR(__xludf.DUMMYFUNCTION("""COMPUTED_VALUE"""),45062.907167997684)</f>
        <v>45062.90717</v>
      </c>
      <c r="B1880" s="1" t="str">
        <f>IFERROR(__xludf.DUMMYFUNCTION("""COMPUTED_VALUE"""),"India")</f>
        <v>India</v>
      </c>
      <c r="C1880" s="1">
        <f>IFERROR(__xludf.DUMMYFUNCTION("""COMPUTED_VALUE"""),440023.0)</f>
        <v>440023</v>
      </c>
      <c r="D1880" s="1" t="str">
        <f>IFERROR(__xludf.DUMMYFUNCTION("""COMPUTED_VALUE"""),"Female")</f>
        <v>Female</v>
      </c>
      <c r="E1880" s="1" t="str">
        <f>IFERROR(__xludf.DUMMYFUNCTION("""COMPUTED_VALUE"""),"My Parents")</f>
        <v>My Parents</v>
      </c>
      <c r="F1880" s="1" t="str">
        <f>IFERROR(__xludf.DUMMYFUNCTION("""COMPUTED_VALUE"""),"Yes, I will earn and do that")</f>
        <v>Yes, I will earn and do that</v>
      </c>
      <c r="G1880" s="1" t="str">
        <f>IFERROR(__xludf.DUMMYFUNCTION("""COMPUTED_VALUE"""),"This will be hard to do, but if it is the right company I would try")</f>
        <v>This will be hard to do, but if it is the right company I would try</v>
      </c>
      <c r="H1880" s="1" t="str">
        <f>IFERROR(__xludf.DUMMYFUNCTION("""COMPUTED_VALUE"""),"No")</f>
        <v>No</v>
      </c>
      <c r="I1880" s="1" t="str">
        <f>IFERROR(__xludf.DUMMYFUNCTION("""COMPUTED_VALUE"""),"Will NOT work for them")</f>
        <v>Will NOT work for them</v>
      </c>
      <c r="J1880" s="1">
        <f>IFERROR(__xludf.DUMMYFUNCTION("""COMPUTED_VALUE"""),3.0)</f>
        <v>3</v>
      </c>
      <c r="K1880" s="1" t="str">
        <f>IFERROR(__xludf.DUMMYFUNCTION("""COMPUTED_VALUE"""),"Every Day Office Environment")</f>
        <v>Every Day Office Environment</v>
      </c>
      <c r="L18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80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1880" s="1" t="str">
        <f>IFERROR(__xludf.DUMMYFUNCTION("""COMPUTED_VALUE"""),"Manager who explains what is expected, sets a goal and helps achieve it")</f>
        <v>Manager who explains what is expected, sets a goal and helps achieve it</v>
      </c>
      <c r="P188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880" s="1" t="str">
        <f>IFERROR(__xludf.DUMMYFUNCTION("""COMPUTED_VALUE"""),"Yes")</f>
        <v>Yes</v>
      </c>
      <c r="R1880" s="1" t="str">
        <f>IFERROR(__xludf.DUMMYFUNCTION("""COMPUTED_VALUE"""),"This will be hard to do, but if it is the right company I would try")</f>
        <v>This will be hard to do, but if it is the right company I would try</v>
      </c>
      <c r="S1880" s="1" t="str">
        <f>IFERROR(__xludf.DUMMYFUNCTION("""COMPUTED_VALUE"""),"rashmiraut03@gmail.com")</f>
        <v>rashmiraut03@gmail.com</v>
      </c>
    </row>
    <row r="1881">
      <c r="A1881" s="2">
        <f>IFERROR(__xludf.DUMMYFUNCTION("""COMPUTED_VALUE"""),45062.908151261574)</f>
        <v>45062.90815</v>
      </c>
      <c r="B1881" s="1" t="str">
        <f>IFERROR(__xludf.DUMMYFUNCTION("""COMPUTED_VALUE"""),"India")</f>
        <v>India</v>
      </c>
      <c r="C1881" s="1">
        <f>IFERROR(__xludf.DUMMYFUNCTION("""COMPUTED_VALUE"""),416606.0)</f>
        <v>416606</v>
      </c>
      <c r="D1881" s="1" t="str">
        <f>IFERROR(__xludf.DUMMYFUNCTION("""COMPUTED_VALUE"""),"Female")</f>
        <v>Female</v>
      </c>
      <c r="E1881" s="1" t="str">
        <f>IFERROR(__xludf.DUMMYFUNCTION("""COMPUTED_VALUE"""),"People who have changed the world for better")</f>
        <v>People who have changed the world for better</v>
      </c>
      <c r="F1881" s="1" t="str">
        <f>IFERROR(__xludf.DUMMYFUNCTION("""COMPUTED_VALUE"""),"Yes, I will earn and do that")</f>
        <v>Yes, I will earn and do that</v>
      </c>
      <c r="G1881" s="1" t="str">
        <f>IFERROR(__xludf.DUMMYFUNCTION("""COMPUTED_VALUE"""),"This will be hard to do, but if it is the right company I would try")</f>
        <v>This will be hard to do, but if it is the right company I would try</v>
      </c>
      <c r="H1881" s="1" t="str">
        <f>IFERROR(__xludf.DUMMYFUNCTION("""COMPUTED_VALUE"""),"No")</f>
        <v>No</v>
      </c>
      <c r="I1881" s="1" t="str">
        <f>IFERROR(__xludf.DUMMYFUNCTION("""COMPUTED_VALUE"""),"Will NOT work for them")</f>
        <v>Will NOT work for them</v>
      </c>
      <c r="J1881" s="1">
        <f>IFERROR(__xludf.DUMMYFUNCTION("""COMPUTED_VALUE"""),5.0)</f>
        <v>5</v>
      </c>
      <c r="K1881" s="1" t="str">
        <f>IFERROR(__xludf.DUMMYFUNCTION("""COMPUTED_VALUE"""),"Hybrid Working Environment with more than 15 days a month at office")</f>
        <v>Hybrid Working Environment with more than 15 days a month at office</v>
      </c>
      <c r="L1881" s="1" t="str">
        <f>IFERROR(__xludf.DUMMYFUNCTION("""COMPUTED_VALUE"""),"Employer who appreciates learning and enables that environment")</f>
        <v>Employer who appreciates learning and enables that environment</v>
      </c>
      <c r="M1881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881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881" s="1" t="str">
        <f>IFERROR(__xludf.DUMMYFUNCTION("""COMPUTED_VALUE"""),"Manager who explains what is expected, sets a goal and helps achieve it")</f>
        <v>Manager who explains what is expected, sets a goal and helps achieve it</v>
      </c>
      <c r="P1881" s="1" t="str">
        <f>IFERROR(__xludf.DUMMYFUNCTION("""COMPUTED_VALUE"""),"Work with more than 10 people in my team")</f>
        <v>Work with more than 10 people in my team</v>
      </c>
      <c r="Q1881" s="1" t="str">
        <f>IFERROR(__xludf.DUMMYFUNCTION("""COMPUTED_VALUE"""),"No")</f>
        <v>No</v>
      </c>
      <c r="R1881" s="1" t="str">
        <f>IFERROR(__xludf.DUMMYFUNCTION("""COMPUTED_VALUE"""),"This will be hard to do, but if it is the right company I would try")</f>
        <v>This will be hard to do, but if it is the right company I would try</v>
      </c>
      <c r="S1881" s="1" t="str">
        <f>IFERROR(__xludf.DUMMYFUNCTION("""COMPUTED_VALUE"""),"laxmighadshi02@gmail.com")</f>
        <v>laxmighadshi02@gmail.com</v>
      </c>
    </row>
    <row r="1882">
      <c r="A1882" s="2">
        <f>IFERROR(__xludf.DUMMYFUNCTION("""COMPUTED_VALUE"""),45062.9082396875)</f>
        <v>45062.90824</v>
      </c>
      <c r="B1882" s="1" t="str">
        <f>IFERROR(__xludf.DUMMYFUNCTION("""COMPUTED_VALUE"""),"India")</f>
        <v>India</v>
      </c>
      <c r="C1882" s="1">
        <f>IFERROR(__xludf.DUMMYFUNCTION("""COMPUTED_VALUE"""),621704.0)</f>
        <v>621704</v>
      </c>
      <c r="D1882" s="1" t="str">
        <f>IFERROR(__xludf.DUMMYFUNCTION("""COMPUTED_VALUE"""),"Male")</f>
        <v>Male</v>
      </c>
      <c r="E1882" s="1" t="str">
        <f>IFERROR(__xludf.DUMMYFUNCTION("""COMPUTED_VALUE"""),"People from my circle, but not family members")</f>
        <v>People from my circle, but not family members</v>
      </c>
      <c r="F1882" s="1" t="str">
        <f>IFERROR(__xludf.DUMMYFUNCTION("""COMPUTED_VALUE"""),"No I would not be pursuing Higher Education outside of India")</f>
        <v>No I would not be pursuing Higher Education outside of India</v>
      </c>
      <c r="G1882" s="1" t="str">
        <f>IFERROR(__xludf.DUMMYFUNCTION("""COMPUTED_VALUE"""),"Will work for 3 years or more")</f>
        <v>Will work for 3 years or more</v>
      </c>
      <c r="H1882" s="1" t="str">
        <f>IFERROR(__xludf.DUMMYFUNCTION("""COMPUTED_VALUE"""),"No")</f>
        <v>No</v>
      </c>
      <c r="I1882" s="1" t="str">
        <f>IFERROR(__xludf.DUMMYFUNCTION("""COMPUTED_VALUE"""),"Will NOT work for them")</f>
        <v>Will NOT work for them</v>
      </c>
      <c r="J1882" s="1">
        <f>IFERROR(__xludf.DUMMYFUNCTION("""COMPUTED_VALUE"""),3.0)</f>
        <v>3</v>
      </c>
      <c r="K1882" s="1" t="str">
        <f>IFERROR(__xludf.DUMMYFUNCTION("""COMPUTED_VALUE"""),"Fully Remote with Options to travel as and when needed")</f>
        <v>Fully Remote with Options to travel as and when needed</v>
      </c>
      <c r="L18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2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882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882" s="1" t="str">
        <f>IFERROR(__xludf.DUMMYFUNCTION("""COMPUTED_VALUE"""),"Manager who clearly describes what she/he needs")</f>
        <v>Manager who clearly describes what she/he needs</v>
      </c>
      <c r="P1882" s="1" t="str">
        <f>IFERROR(__xludf.DUMMYFUNCTION("""COMPUTED_VALUE"""),"Work with more than 10 people in my team")</f>
        <v>Work with more than 10 people in my team</v>
      </c>
      <c r="Q1882" s="1" t="str">
        <f>IFERROR(__xludf.DUMMYFUNCTION("""COMPUTED_VALUE"""),"Yes, I Understand this is gonna happen everywhere")</f>
        <v>Yes, I Understand this is gonna happen everywhere</v>
      </c>
      <c r="R1882" s="1" t="str">
        <f>IFERROR(__xludf.DUMMYFUNCTION("""COMPUTED_VALUE"""),"No way")</f>
        <v>No way</v>
      </c>
      <c r="S1882" s="1" t="str">
        <f>IFERROR(__xludf.DUMMYFUNCTION("""COMPUTED_VALUE"""),"kamalapky2020@gmail.com")</f>
        <v>kamalapky2020@gmail.com</v>
      </c>
    </row>
    <row r="1883">
      <c r="A1883" s="2">
        <f>IFERROR(__xludf.DUMMYFUNCTION("""COMPUTED_VALUE"""),45062.90850019676)</f>
        <v>45062.9085</v>
      </c>
      <c r="B1883" s="1" t="str">
        <f>IFERROR(__xludf.DUMMYFUNCTION("""COMPUTED_VALUE"""),"India")</f>
        <v>India</v>
      </c>
      <c r="C1883" s="1">
        <f>IFERROR(__xludf.DUMMYFUNCTION("""COMPUTED_VALUE"""),500015.0)</f>
        <v>500015</v>
      </c>
      <c r="D1883" s="1" t="str">
        <f>IFERROR(__xludf.DUMMYFUNCTION("""COMPUTED_VALUE"""),"Female")</f>
        <v>Female</v>
      </c>
      <c r="E1883" s="1" t="str">
        <f>IFERROR(__xludf.DUMMYFUNCTION("""COMPUTED_VALUE"""),"My Parents")</f>
        <v>My Parents</v>
      </c>
      <c r="F1883" s="1" t="str">
        <f>IFERROR(__xludf.DUMMYFUNCTION("""COMPUTED_VALUE"""),"No I would not be pursuing Higher Education outside of India")</f>
        <v>No I would not be pursuing Higher Education outside of India</v>
      </c>
      <c r="G1883" s="1" t="str">
        <f>IFERROR(__xludf.DUMMYFUNCTION("""COMPUTED_VALUE"""),"Will work for 3 years or more")</f>
        <v>Will work for 3 years or more</v>
      </c>
      <c r="H1883" s="1" t="str">
        <f>IFERROR(__xludf.DUMMYFUNCTION("""COMPUTED_VALUE"""),"Yes")</f>
        <v>Yes</v>
      </c>
      <c r="I1883" s="1" t="str">
        <f>IFERROR(__xludf.DUMMYFUNCTION("""COMPUTED_VALUE"""),"Will work for them")</f>
        <v>Will work for them</v>
      </c>
      <c r="J1883" s="1">
        <f>IFERROR(__xludf.DUMMYFUNCTION("""COMPUTED_VALUE"""),8.0)</f>
        <v>8</v>
      </c>
      <c r="K1883" s="1" t="str">
        <f>IFERROR(__xludf.DUMMYFUNCTION("""COMPUTED_VALUE"""),"Fully Remote with Options to travel as and when needed")</f>
        <v>Fully Remote with Options to travel as and when needed</v>
      </c>
      <c r="L18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83" s="1" t="str">
        <f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1883" s="1" t="str">
        <f>IFERROR(__xludf.DUMMYFUNCTION("""COMPUTED_VALUE"""),"Manager who explains what is expected, sets a goal and helps achieve it")</f>
        <v>Manager who explains what is expected, sets a goal and helps achieve it</v>
      </c>
      <c r="P1883" s="1" t="str">
        <f>IFERROR(__xludf.DUMMYFUNCTION("""COMPUTED_VALUE"""),"Work with 2 to 3 people in my team")</f>
        <v>Work with 2 to 3 people in my team</v>
      </c>
      <c r="Q1883" s="1" t="str">
        <f>IFERROR(__xludf.DUMMYFUNCTION("""COMPUTED_VALUE"""),"Yes, I Understand this is gonna happen everywhere")</f>
        <v>Yes, I Understand this is gonna happen everywhere</v>
      </c>
      <c r="R1883" s="1" t="str">
        <f>IFERROR(__xludf.DUMMYFUNCTION("""COMPUTED_VALUE"""),"No way")</f>
        <v>No way</v>
      </c>
      <c r="S1883" s="1" t="str">
        <f>IFERROR(__xludf.DUMMYFUNCTION("""COMPUTED_VALUE"""),"atheeqzeba@gmail.com")</f>
        <v>atheeqzeba@gmail.com</v>
      </c>
    </row>
    <row r="1884">
      <c r="A1884" s="2">
        <f>IFERROR(__xludf.DUMMYFUNCTION("""COMPUTED_VALUE"""),45062.90870111111)</f>
        <v>45062.9087</v>
      </c>
      <c r="B1884" s="1" t="str">
        <f>IFERROR(__xludf.DUMMYFUNCTION("""COMPUTED_VALUE"""),"India")</f>
        <v>India</v>
      </c>
      <c r="C1884" s="1">
        <f>IFERROR(__xludf.DUMMYFUNCTION("""COMPUTED_VALUE"""),800024.0)</f>
        <v>800024</v>
      </c>
      <c r="D1884" s="1" t="str">
        <f>IFERROR(__xludf.DUMMYFUNCTION("""COMPUTED_VALUE"""),"Female")</f>
        <v>Female</v>
      </c>
      <c r="E1884" s="1" t="str">
        <f>IFERROR(__xludf.DUMMYFUNCTION("""COMPUTED_VALUE"""),"People who have changed the world for better")</f>
        <v>People who have changed the world for better</v>
      </c>
      <c r="F1884" s="1" t="str">
        <f>IFERROR(__xludf.DUMMYFUNCTION("""COMPUTED_VALUE"""),"No I would not be pursuing Higher Education outside of India")</f>
        <v>No I would not be pursuing Higher Education outside of India</v>
      </c>
      <c r="G1884" s="1" t="str">
        <f>IFERROR(__xludf.DUMMYFUNCTION("""COMPUTED_VALUE"""),"This will be hard to do, but if it is the right company I would try")</f>
        <v>This will be hard to do, but if it is the right company I would try</v>
      </c>
      <c r="H1884" s="1" t="str">
        <f>IFERROR(__xludf.DUMMYFUNCTION("""COMPUTED_VALUE"""),"No")</f>
        <v>No</v>
      </c>
      <c r="I1884" s="1" t="str">
        <f>IFERROR(__xludf.DUMMYFUNCTION("""COMPUTED_VALUE"""),"Will NOT work for them")</f>
        <v>Will NOT work for them</v>
      </c>
      <c r="J1884" s="1">
        <f>IFERROR(__xludf.DUMMYFUNCTION("""COMPUTED_VALUE"""),3.0)</f>
        <v>3</v>
      </c>
      <c r="K1884" s="1" t="str">
        <f>IFERROR(__xludf.DUMMYFUNCTION("""COMPUTED_VALUE"""),"Fully Remote with Options to travel as and when needed")</f>
        <v>Fully Remote with Options to travel as and when needed</v>
      </c>
      <c r="L1884" s="1" t="str">
        <f>IFERROR(__xludf.DUMMYFUNCTION("""COMPUTED_VALUE"""),"Employer who appreciates learning and enables that environment")</f>
        <v>Employer who appreciates learning and enables that environment</v>
      </c>
      <c r="M188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84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884" s="1" t="str">
        <f>IFERROR(__xludf.DUMMYFUNCTION("""COMPUTED_VALUE"""),"Manager who explains what is expected, sets a goal and helps achieve it")</f>
        <v>Manager who explains what is expected, sets a goal and helps achieve it</v>
      </c>
      <c r="P1884" s="1" t="str">
        <f>IFERROR(__xludf.DUMMYFUNCTION("""COMPUTED_VALUE"""),"Work alone")</f>
        <v>Work alone</v>
      </c>
      <c r="Q1884" s="1" t="str">
        <f>IFERROR(__xludf.DUMMYFUNCTION("""COMPUTED_VALUE"""),"Yes, I Understand this is gonna happen everywhere")</f>
        <v>Yes, I Understand this is gonna happen everywhere</v>
      </c>
      <c r="R1884" s="1" t="str">
        <f>IFERROR(__xludf.DUMMYFUNCTION("""COMPUTED_VALUE"""),"Will work for 7 years or more")</f>
        <v>Will work for 7 years or more</v>
      </c>
      <c r="S1884" s="1" t="str">
        <f>IFERROR(__xludf.DUMMYFUNCTION("""COMPUTED_VALUE"""),"rishikasingh1505@gmail.com")</f>
        <v>rishikasingh1505@gmail.com</v>
      </c>
    </row>
    <row r="1885">
      <c r="A1885" s="2">
        <f>IFERROR(__xludf.DUMMYFUNCTION("""COMPUTED_VALUE"""),45062.90874974537)</f>
        <v>45062.90875</v>
      </c>
      <c r="B1885" s="1" t="str">
        <f>IFERROR(__xludf.DUMMYFUNCTION("""COMPUTED_VALUE"""),"India")</f>
        <v>India</v>
      </c>
      <c r="C1885" s="1">
        <f>IFERROR(__xludf.DUMMYFUNCTION("""COMPUTED_VALUE"""),533429.0)</f>
        <v>533429</v>
      </c>
      <c r="D1885" s="1" t="str">
        <f>IFERROR(__xludf.DUMMYFUNCTION("""COMPUTED_VALUE"""),"Male")</f>
        <v>Male</v>
      </c>
      <c r="E1885" s="1" t="str">
        <f>IFERROR(__xludf.DUMMYFUNCTION("""COMPUTED_VALUE"""),"My Parents")</f>
        <v>My Parents</v>
      </c>
      <c r="F1885" s="1" t="str">
        <f>IFERROR(__xludf.DUMMYFUNCTION("""COMPUTED_VALUE"""),"No I would not be pursuing Higher Education outside of India")</f>
        <v>No I would not be pursuing Higher Education outside of India</v>
      </c>
      <c r="G1885" s="1" t="str">
        <f>IFERROR(__xludf.DUMMYFUNCTION("""COMPUTED_VALUE"""),"This will be hard to do, but if it is the right company I would try")</f>
        <v>This will be hard to do, but if it is the right company I would try</v>
      </c>
      <c r="H1885" s="1" t="str">
        <f>IFERROR(__xludf.DUMMYFUNCTION("""COMPUTED_VALUE"""),"No")</f>
        <v>No</v>
      </c>
      <c r="I1885" s="1" t="str">
        <f>IFERROR(__xludf.DUMMYFUNCTION("""COMPUTED_VALUE"""),"Will NOT work for them")</f>
        <v>Will NOT work for them</v>
      </c>
      <c r="J1885" s="1">
        <f>IFERROR(__xludf.DUMMYFUNCTION("""COMPUTED_VALUE"""),6.0)</f>
        <v>6</v>
      </c>
      <c r="K1885" s="1" t="str">
        <f>IFERROR(__xludf.DUMMYFUNCTION("""COMPUTED_VALUE"""),"Hybrid Working Environment with more than 15 days a month at office")</f>
        <v>Hybrid Working Environment with more than 15 days a month at office</v>
      </c>
      <c r="L1885" s="1" t="str">
        <f>IFERROR(__xludf.DUMMYFUNCTION("""COMPUTED_VALUE"""),"Employer who appreciates learning and enables that environment")</f>
        <v>Employer who appreciates learning and enables that environment</v>
      </c>
      <c r="M188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85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885" s="1" t="str">
        <f>IFERROR(__xludf.DUMMYFUNCTION("""COMPUTED_VALUE"""),"Manager who sets goal and helps me achieve it")</f>
        <v>Manager who sets goal and helps me achieve it</v>
      </c>
      <c r="P1885" s="1" t="str">
        <f>IFERROR(__xludf.DUMMYFUNCTION("""COMPUTED_VALUE"""),"Work with 7 to 10 or more people in my team")</f>
        <v>Work with 7 to 10 or more people in my team</v>
      </c>
      <c r="Q1885" s="1" t="str">
        <f>IFERROR(__xludf.DUMMYFUNCTION("""COMPUTED_VALUE"""),"Yes, I Understand this is gonna happen everywhere")</f>
        <v>Yes, I Understand this is gonna happen everywhere</v>
      </c>
      <c r="R1885" s="1" t="str">
        <f>IFERROR(__xludf.DUMMYFUNCTION("""COMPUTED_VALUE"""),"This will be hard to do, but if it is the right company I would try")</f>
        <v>This will be hard to do, but if it is the right company I would try</v>
      </c>
      <c r="S1885" s="1" t="str">
        <f>IFERROR(__xludf.DUMMYFUNCTION("""COMPUTED_VALUE"""),"narapureddyveerababu@gmail.com")</f>
        <v>narapureddyveerababu@gmail.com</v>
      </c>
    </row>
    <row r="1886">
      <c r="A1886" s="2">
        <f>IFERROR(__xludf.DUMMYFUNCTION("""COMPUTED_VALUE"""),45062.90952582176)</f>
        <v>45062.90953</v>
      </c>
      <c r="B1886" s="1" t="str">
        <f>IFERROR(__xludf.DUMMYFUNCTION("""COMPUTED_VALUE"""),"India")</f>
        <v>India</v>
      </c>
      <c r="C1886" s="1">
        <f>IFERROR(__xludf.DUMMYFUNCTION("""COMPUTED_VALUE"""),533429.0)</f>
        <v>533429</v>
      </c>
      <c r="D1886" s="1" t="str">
        <f>IFERROR(__xludf.DUMMYFUNCTION("""COMPUTED_VALUE"""),"Male")</f>
        <v>Male</v>
      </c>
      <c r="E1886" s="1" t="str">
        <f>IFERROR(__xludf.DUMMYFUNCTION("""COMPUTED_VALUE"""),"People who have changed the world for better")</f>
        <v>People who have changed the world for better</v>
      </c>
      <c r="F1886" s="1" t="str">
        <f>IFERROR(__xludf.DUMMYFUNCTION("""COMPUTED_VALUE"""),"Yes, I will earn and do that")</f>
        <v>Yes, I will earn and do that</v>
      </c>
      <c r="G1886" s="1" t="str">
        <f>IFERROR(__xludf.DUMMYFUNCTION("""COMPUTED_VALUE"""),"Will work for 3 years or more")</f>
        <v>Will work for 3 years or more</v>
      </c>
      <c r="H1886" s="1" t="str">
        <f>IFERROR(__xludf.DUMMYFUNCTION("""COMPUTED_VALUE"""),"No")</f>
        <v>No</v>
      </c>
      <c r="I1886" s="1" t="str">
        <f>IFERROR(__xludf.DUMMYFUNCTION("""COMPUTED_VALUE"""),"Will NOT work for them")</f>
        <v>Will NOT work for them</v>
      </c>
      <c r="J1886" s="1">
        <f>IFERROR(__xludf.DUMMYFUNCTION("""COMPUTED_VALUE"""),5.0)</f>
        <v>5</v>
      </c>
      <c r="K1886" s="1" t="str">
        <f>IFERROR(__xludf.DUMMYFUNCTION("""COMPUTED_VALUE"""),"Fully Remote with Options to travel as and when needed")</f>
        <v>Fully Remote with Options to travel as and when needed</v>
      </c>
      <c r="L18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86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886" s="1" t="str">
        <f>IFERROR(__xludf.DUMMYFUNCTION("""COMPUTED_VALUE"""),"Manager who clearly describes what she/he needs")</f>
        <v>Manager who clearly describes what she/he needs</v>
      </c>
      <c r="P188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86" s="1" t="str">
        <f>IFERROR(__xludf.DUMMYFUNCTION("""COMPUTED_VALUE"""),"Yes")</f>
        <v>Yes</v>
      </c>
      <c r="R1886" s="1" t="str">
        <f>IFERROR(__xludf.DUMMYFUNCTION("""COMPUTED_VALUE"""),"This will be hard to do, but if it is the right company I would try")</f>
        <v>This will be hard to do, but if it is the right company I would try</v>
      </c>
      <c r="S1886" s="1" t="str">
        <f>IFERROR(__xludf.DUMMYFUNCTION("""COMPUTED_VALUE"""),"aravindduvvuri4@gmail.com")</f>
        <v>aravindduvvuri4@gmail.com</v>
      </c>
    </row>
    <row r="1887">
      <c r="A1887" s="2">
        <f>IFERROR(__xludf.DUMMYFUNCTION("""COMPUTED_VALUE"""),45062.90969107639)</f>
        <v>45062.90969</v>
      </c>
      <c r="B1887" s="1" t="str">
        <f>IFERROR(__xludf.DUMMYFUNCTION("""COMPUTED_VALUE"""),"India")</f>
        <v>India</v>
      </c>
      <c r="C1887" s="1">
        <f>IFERROR(__xludf.DUMMYFUNCTION("""COMPUTED_VALUE"""),110089.0)</f>
        <v>110089</v>
      </c>
      <c r="D1887" s="1" t="str">
        <f>IFERROR(__xludf.DUMMYFUNCTION("""COMPUTED_VALUE"""),"Female")</f>
        <v>Female</v>
      </c>
      <c r="E1887" s="1" t="str">
        <f>IFERROR(__xludf.DUMMYFUNCTION("""COMPUTED_VALUE"""),"Influencers who had successful careers")</f>
        <v>Influencers who had successful careers</v>
      </c>
      <c r="F1887" s="1" t="str">
        <f>IFERROR(__xludf.DUMMYFUNCTION("""COMPUTED_VALUE"""),"No I would not be pursuing Higher Education outside of India")</f>
        <v>No I would not be pursuing Higher Education outside of India</v>
      </c>
      <c r="G1887" s="1" t="str">
        <f>IFERROR(__xludf.DUMMYFUNCTION("""COMPUTED_VALUE"""),"This will be hard to do, but if it is the right company I would try")</f>
        <v>This will be hard to do, but if it is the right company I would try</v>
      </c>
      <c r="H1887" s="1" t="str">
        <f>IFERROR(__xludf.DUMMYFUNCTION("""COMPUTED_VALUE"""),"No")</f>
        <v>No</v>
      </c>
      <c r="I1887" s="1" t="str">
        <f>IFERROR(__xludf.DUMMYFUNCTION("""COMPUTED_VALUE"""),"Will NOT work for them")</f>
        <v>Will NOT work for them</v>
      </c>
      <c r="J1887" s="1">
        <f>IFERROR(__xludf.DUMMYFUNCTION("""COMPUTED_VALUE"""),1.0)</f>
        <v>1</v>
      </c>
      <c r="K1887" s="1" t="str">
        <f>IFERROR(__xludf.DUMMYFUNCTION("""COMPUTED_VALUE"""),"Fully Remote with Options to travel as and when needed")</f>
        <v>Fully Remote with Options to travel as and when needed</v>
      </c>
      <c r="L18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87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887" s="1" t="str">
        <f>IFERROR(__xludf.DUMMYFUNCTION("""COMPUTED_VALUE"""),"Manager who explains what is expected, sets a goal and helps achieve it")</f>
        <v>Manager who explains what is expected, sets a goal and helps achieve it</v>
      </c>
      <c r="P1887" s="1" t="str">
        <f>IFERROR(__xludf.DUMMYFUNCTION("""COMPUTED_VALUE"""),"Work alone")</f>
        <v>Work alone</v>
      </c>
      <c r="Q1887" s="1" t="str">
        <f>IFERROR(__xludf.DUMMYFUNCTION("""COMPUTED_VALUE"""),"No")</f>
        <v>No</v>
      </c>
      <c r="R1887" s="1" t="str">
        <f>IFERROR(__xludf.DUMMYFUNCTION("""COMPUTED_VALUE"""),"No way")</f>
        <v>No way</v>
      </c>
      <c r="S1887" s="1" t="str">
        <f>IFERROR(__xludf.DUMMYFUNCTION("""COMPUTED_VALUE"""),"priyankababbar44@gmail.com")</f>
        <v>priyankababbar44@gmail.com</v>
      </c>
    </row>
    <row r="1888">
      <c r="A1888" s="2">
        <f>IFERROR(__xludf.DUMMYFUNCTION("""COMPUTED_VALUE"""),45062.90993288194)</f>
        <v>45062.90993</v>
      </c>
      <c r="B1888" s="1" t="str">
        <f>IFERROR(__xludf.DUMMYFUNCTION("""COMPUTED_VALUE"""),"India")</f>
        <v>India</v>
      </c>
      <c r="C1888" s="1">
        <f>IFERROR(__xludf.DUMMYFUNCTION("""COMPUTED_VALUE"""),410201.0)</f>
        <v>410201</v>
      </c>
      <c r="D1888" s="1" t="str">
        <f>IFERROR(__xludf.DUMMYFUNCTION("""COMPUTED_VALUE"""),"Male")</f>
        <v>Male</v>
      </c>
      <c r="E1888" s="1" t="str">
        <f>IFERROR(__xludf.DUMMYFUNCTION("""COMPUTED_VALUE"""),"People who have changed the world for better")</f>
        <v>People who have changed the world for better</v>
      </c>
      <c r="F1888" s="1" t="str">
        <f>IFERROR(__xludf.DUMMYFUNCTION("""COMPUTED_VALUE"""),"No I would not be pursuing Higher Education outside of India")</f>
        <v>No I would not be pursuing Higher Education outside of India</v>
      </c>
      <c r="G1888" s="1" t="str">
        <f>IFERROR(__xludf.DUMMYFUNCTION("""COMPUTED_VALUE"""),"This will be hard to do, but if it is the right company I would try")</f>
        <v>This will be hard to do, but if it is the right company I would try</v>
      </c>
      <c r="H1888" s="1" t="str">
        <f>IFERROR(__xludf.DUMMYFUNCTION("""COMPUTED_VALUE"""),"No")</f>
        <v>No</v>
      </c>
      <c r="I1888" s="1" t="str">
        <f>IFERROR(__xludf.DUMMYFUNCTION("""COMPUTED_VALUE"""),"Will NOT work for them")</f>
        <v>Will NOT work for them</v>
      </c>
      <c r="J1888" s="1">
        <f>IFERROR(__xludf.DUMMYFUNCTION("""COMPUTED_VALUE"""),5.0)</f>
        <v>5</v>
      </c>
      <c r="K1888" s="1" t="str">
        <f>IFERROR(__xludf.DUMMYFUNCTION("""COMPUTED_VALUE"""),"Hybrid Working Environment with more than 15 days a month at office")</f>
        <v>Hybrid Working Environment with more than 15 days a month at office</v>
      </c>
      <c r="L1888" s="1" t="str">
        <f>IFERROR(__xludf.DUMMYFUNCTION("""COMPUTED_VALUE"""),"Employer who rewards learning and enables that environment")</f>
        <v>Employer who rewards learning and enables that environment</v>
      </c>
      <c r="M188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88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888" s="1" t="str">
        <f>IFERROR(__xludf.DUMMYFUNCTION("""COMPUTED_VALUE"""),"Manager who explains what is expected, sets a goal and helps achieve it")</f>
        <v>Manager who explains what is expected, sets a goal and helps achieve it</v>
      </c>
      <c r="P1888" s="1" t="str">
        <f>IFERROR(__xludf.DUMMYFUNCTION("""COMPUTED_VALUE"""),"Work with 5 to 6 people in my team")</f>
        <v>Work with 5 to 6 people in my team</v>
      </c>
      <c r="Q1888" s="1" t="str">
        <f>IFERROR(__xludf.DUMMYFUNCTION("""COMPUTED_VALUE"""),"Yes, I Understand this is gonna happen everywhere")</f>
        <v>Yes, I Understand this is gonna happen everywhere</v>
      </c>
      <c r="R1888" s="1" t="str">
        <f>IFERROR(__xludf.DUMMYFUNCTION("""COMPUTED_VALUE"""),"This will be hard to do, but if it is the right company I would try")</f>
        <v>This will be hard to do, but if it is the right company I would try</v>
      </c>
      <c r="S1888" s="1" t="str">
        <f>IFERROR(__xludf.DUMMYFUNCTION("""COMPUTED_VALUE"""),"prathameshchavan44@gmail.com")</f>
        <v>prathameshchavan44@gmail.com</v>
      </c>
    </row>
    <row r="1889">
      <c r="A1889" s="2">
        <f>IFERROR(__xludf.DUMMYFUNCTION("""COMPUTED_VALUE"""),45062.910179189814)</f>
        <v>45062.91018</v>
      </c>
      <c r="B1889" s="1" t="str">
        <f>IFERROR(__xludf.DUMMYFUNCTION("""COMPUTED_VALUE"""),"India")</f>
        <v>India</v>
      </c>
      <c r="C1889" s="1">
        <f>IFERROR(__xludf.DUMMYFUNCTION("""COMPUTED_VALUE"""),263126.0)</f>
        <v>263126</v>
      </c>
      <c r="D1889" s="1" t="str">
        <f>IFERROR(__xludf.DUMMYFUNCTION("""COMPUTED_VALUE"""),"Female")</f>
        <v>Female</v>
      </c>
      <c r="E1889" s="1" t="str">
        <f>IFERROR(__xludf.DUMMYFUNCTION("""COMPUTED_VALUE"""),"People who have changed the world for better")</f>
        <v>People who have changed the world for better</v>
      </c>
      <c r="F1889" s="1" t="str">
        <f>IFERROR(__xludf.DUMMYFUNCTION("""COMPUTED_VALUE"""),"Yes, I will earn and do that")</f>
        <v>Yes, I will earn and do that</v>
      </c>
      <c r="G1889" s="1" t="str">
        <f>IFERROR(__xludf.DUMMYFUNCTION("""COMPUTED_VALUE"""),"This will be hard to do, but if it is the right company I would try")</f>
        <v>This will be hard to do, but if it is the right company I would try</v>
      </c>
      <c r="H1889" s="1" t="str">
        <f>IFERROR(__xludf.DUMMYFUNCTION("""COMPUTED_VALUE"""),"Yes")</f>
        <v>Yes</v>
      </c>
      <c r="I1889" s="1" t="str">
        <f>IFERROR(__xludf.DUMMYFUNCTION("""COMPUTED_VALUE"""),"Will NOT work for them")</f>
        <v>Will NOT work for them</v>
      </c>
      <c r="J1889" s="1">
        <f>IFERROR(__xludf.DUMMYFUNCTION("""COMPUTED_VALUE"""),1.0)</f>
        <v>1</v>
      </c>
      <c r="K1889" s="1" t="str">
        <f>IFERROR(__xludf.DUMMYFUNCTION("""COMPUTED_VALUE"""),"Every Day Office Environment")</f>
        <v>Every Day Office Environment</v>
      </c>
      <c r="L18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889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889" s="1" t="str">
        <f>IFERROR(__xludf.DUMMYFUNCTION("""COMPUTED_VALUE"""),"Manager who explains what is expected, sets a goal and helps achieve it")</f>
        <v>Manager who explains what is expected, sets a goal and helps achieve it</v>
      </c>
      <c r="P1889" s="1" t="str">
        <f>IFERROR(__xludf.DUMMYFUNCTION("""COMPUTED_VALUE"""),"Work with 5 to 6 people in my team")</f>
        <v>Work with 5 to 6 people in my team</v>
      </c>
      <c r="Q1889" s="1" t="str">
        <f>IFERROR(__xludf.DUMMYFUNCTION("""COMPUTED_VALUE"""),"No")</f>
        <v>No</v>
      </c>
      <c r="R1889" s="1" t="str">
        <f>IFERROR(__xludf.DUMMYFUNCTION("""COMPUTED_VALUE"""),"This will be hard to do, but if it is the right company I would try")</f>
        <v>This will be hard to do, but if it is the right company I would try</v>
      </c>
      <c r="S1889" s="1" t="str">
        <f>IFERROR(__xludf.DUMMYFUNCTION("""COMPUTED_VALUE"""),"sonalimehra366@gmail.com")</f>
        <v>sonalimehra366@gmail.com</v>
      </c>
    </row>
    <row r="1890">
      <c r="A1890" s="2">
        <f>IFERROR(__xludf.DUMMYFUNCTION("""COMPUTED_VALUE"""),45062.91021443287)</f>
        <v>45062.91021</v>
      </c>
      <c r="B1890" s="1" t="str">
        <f>IFERROR(__xludf.DUMMYFUNCTION("""COMPUTED_VALUE"""),"India")</f>
        <v>India</v>
      </c>
      <c r="C1890" s="1">
        <f>IFERROR(__xludf.DUMMYFUNCTION("""COMPUTED_VALUE"""),424201.0)</f>
        <v>424201</v>
      </c>
      <c r="D1890" s="1" t="str">
        <f>IFERROR(__xludf.DUMMYFUNCTION("""COMPUTED_VALUE"""),"Female")</f>
        <v>Female</v>
      </c>
      <c r="E1890" s="1" t="str">
        <f>IFERROR(__xludf.DUMMYFUNCTION("""COMPUTED_VALUE"""),"My Parents")</f>
        <v>My Parents</v>
      </c>
      <c r="F1890" s="1" t="str">
        <f>IFERROR(__xludf.DUMMYFUNCTION("""COMPUTED_VALUE"""),"Yes, I will earn and do that")</f>
        <v>Yes, I will earn and do that</v>
      </c>
      <c r="G1890" s="1" t="str">
        <f>IFERROR(__xludf.DUMMYFUNCTION("""COMPUTED_VALUE"""),"Will work for 3 years or more")</f>
        <v>Will work for 3 years or more</v>
      </c>
      <c r="H1890" s="1" t="str">
        <f>IFERROR(__xludf.DUMMYFUNCTION("""COMPUTED_VALUE"""),"No")</f>
        <v>No</v>
      </c>
      <c r="I1890" s="1" t="str">
        <f>IFERROR(__xludf.DUMMYFUNCTION("""COMPUTED_VALUE"""),"Will NOT work for them")</f>
        <v>Will NOT work for them</v>
      </c>
      <c r="J1890" s="1">
        <f>IFERROR(__xludf.DUMMYFUNCTION("""COMPUTED_VALUE"""),2.0)</f>
        <v>2</v>
      </c>
      <c r="K1890" s="1" t="str">
        <f>IFERROR(__xludf.DUMMYFUNCTION("""COMPUTED_VALUE"""),"Hybrid Working Environment with more than 15 days a month at office")</f>
        <v>Hybrid Working Environment with more than 15 days a month at office</v>
      </c>
      <c r="L18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90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1890" s="1" t="str">
        <f>IFERROR(__xludf.DUMMYFUNCTION("""COMPUTED_VALUE"""),"Manager who explains what is expected, sets a goal and helps achieve it")</f>
        <v>Manager who explains what is expected, sets a goal and helps achieve it</v>
      </c>
      <c r="P1890" s="1" t="str">
        <f>IFERROR(__xludf.DUMMYFUNCTION("""COMPUTED_VALUE"""),"Work with 2 to 3 people in my team")</f>
        <v>Work with 2 to 3 people in my team</v>
      </c>
      <c r="Q1890" s="1" t="str">
        <f>IFERROR(__xludf.DUMMYFUNCTION("""COMPUTED_VALUE"""),"No")</f>
        <v>No</v>
      </c>
      <c r="R1890" s="1" t="str">
        <f>IFERROR(__xludf.DUMMYFUNCTION("""COMPUTED_VALUE"""),"This will be hard to do, but if it is the right company I would try")</f>
        <v>This will be hard to do, but if it is the right company I would try</v>
      </c>
      <c r="S1890" s="1" t="str">
        <f>IFERROR(__xludf.DUMMYFUNCTION("""COMPUTED_VALUE"""),"simransharma1025@gmail.com")</f>
        <v>simransharma1025@gmail.com</v>
      </c>
    </row>
    <row r="1891">
      <c r="A1891" s="2">
        <f>IFERROR(__xludf.DUMMYFUNCTION("""COMPUTED_VALUE"""),45062.91051505787)</f>
        <v>45062.91052</v>
      </c>
      <c r="B1891" s="1" t="str">
        <f>IFERROR(__xludf.DUMMYFUNCTION("""COMPUTED_VALUE"""),"India")</f>
        <v>India</v>
      </c>
      <c r="C1891" s="1">
        <f>IFERROR(__xludf.DUMMYFUNCTION("""COMPUTED_VALUE"""),110008.0)</f>
        <v>110008</v>
      </c>
      <c r="D1891" s="1" t="str">
        <f>IFERROR(__xludf.DUMMYFUNCTION("""COMPUTED_VALUE"""),"Female")</f>
        <v>Female</v>
      </c>
      <c r="E1891" s="1" t="str">
        <f>IFERROR(__xludf.DUMMYFUNCTION("""COMPUTED_VALUE"""),"My Parents")</f>
        <v>My Parents</v>
      </c>
      <c r="F1891" s="1" t="str">
        <f>IFERROR(__xludf.DUMMYFUNCTION("""COMPUTED_VALUE"""),"Yes, I will earn and do that")</f>
        <v>Yes, I will earn and do that</v>
      </c>
      <c r="G1891" s="1" t="str">
        <f>IFERROR(__xludf.DUMMYFUNCTION("""COMPUTED_VALUE"""),"Will work for 3 years or more")</f>
        <v>Will work for 3 years or more</v>
      </c>
      <c r="H1891" s="1" t="str">
        <f>IFERROR(__xludf.DUMMYFUNCTION("""COMPUTED_VALUE"""),"No")</f>
        <v>No</v>
      </c>
      <c r="I1891" s="1" t="str">
        <f>IFERROR(__xludf.DUMMYFUNCTION("""COMPUTED_VALUE"""),"Will NOT work for them")</f>
        <v>Will NOT work for them</v>
      </c>
      <c r="J1891" s="1">
        <f>IFERROR(__xludf.DUMMYFUNCTION("""COMPUTED_VALUE"""),8.0)</f>
        <v>8</v>
      </c>
      <c r="K1891" s="1" t="str">
        <f>IFERROR(__xludf.DUMMYFUNCTION("""COMPUTED_VALUE"""),"Hybrid Working Environment with less than 3 days a month at office")</f>
        <v>Hybrid Working Environment with less than 3 days a month at office</v>
      </c>
      <c r="L1891" s="1" t="str">
        <f>IFERROR(__xludf.DUMMYFUNCTION("""COMPUTED_VALUE"""),"Employer who rewards learning and enables that environment")</f>
        <v>Employer who rewards learning and enables that environment</v>
      </c>
      <c r="M189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91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891" s="1" t="str">
        <f>IFERROR(__xludf.DUMMYFUNCTION("""COMPUTED_VALUE"""),"Manager who explains what is expected, sets a goal and helps achieve it")</f>
        <v>Manager who explains what is expected, sets a goal and helps achieve it</v>
      </c>
      <c r="P1891" s="1" t="str">
        <f>IFERROR(__xludf.DUMMYFUNCTION("""COMPUTED_VALUE"""),"Work with 5 to 6 people in my team")</f>
        <v>Work with 5 to 6 people in my team</v>
      </c>
      <c r="Q1891" s="1" t="str">
        <f>IFERROR(__xludf.DUMMYFUNCTION("""COMPUTED_VALUE"""),"No")</f>
        <v>No</v>
      </c>
      <c r="R1891" s="1" t="str">
        <f>IFERROR(__xludf.DUMMYFUNCTION("""COMPUTED_VALUE"""),"No way")</f>
        <v>No way</v>
      </c>
      <c r="S1891" s="1" t="str">
        <f>IFERROR(__xludf.DUMMYFUNCTION("""COMPUTED_VALUE"""),"soni.ankita2004@gmail.com")</f>
        <v>soni.ankita2004@gmail.com</v>
      </c>
    </row>
    <row r="1892">
      <c r="A1892" s="2">
        <f>IFERROR(__xludf.DUMMYFUNCTION("""COMPUTED_VALUE"""),45062.91081760416)</f>
        <v>45062.91082</v>
      </c>
      <c r="B1892" s="1" t="str">
        <f>IFERROR(__xludf.DUMMYFUNCTION("""COMPUTED_VALUE"""),"India")</f>
        <v>India</v>
      </c>
      <c r="C1892" s="1">
        <f>IFERROR(__xludf.DUMMYFUNCTION("""COMPUTED_VALUE"""),201301.0)</f>
        <v>201301</v>
      </c>
      <c r="D1892" s="1" t="str">
        <f>IFERROR(__xludf.DUMMYFUNCTION("""COMPUTED_VALUE"""),"Male")</f>
        <v>Male</v>
      </c>
      <c r="E1892" s="1" t="str">
        <f>IFERROR(__xludf.DUMMYFUNCTION("""COMPUTED_VALUE"""),"My Parents")</f>
        <v>My Parents</v>
      </c>
      <c r="F1892" s="1" t="str">
        <f>IFERROR(__xludf.DUMMYFUNCTION("""COMPUTED_VALUE"""),"Yes, I will earn and do that")</f>
        <v>Yes, I will earn and do that</v>
      </c>
      <c r="G1892" s="1" t="str">
        <f>IFERROR(__xludf.DUMMYFUNCTION("""COMPUTED_VALUE"""),"This will be hard to do, but if it is the right company I would try")</f>
        <v>This will be hard to do, but if it is the right company I would try</v>
      </c>
      <c r="H1892" s="1" t="str">
        <f>IFERROR(__xludf.DUMMYFUNCTION("""COMPUTED_VALUE"""),"No")</f>
        <v>No</v>
      </c>
      <c r="I1892" s="1" t="str">
        <f>IFERROR(__xludf.DUMMYFUNCTION("""COMPUTED_VALUE"""),"Will NOT work for them")</f>
        <v>Will NOT work for them</v>
      </c>
      <c r="J1892" s="1">
        <f>IFERROR(__xludf.DUMMYFUNCTION("""COMPUTED_VALUE"""),4.0)</f>
        <v>4</v>
      </c>
      <c r="K1892" s="1" t="str">
        <f>IFERROR(__xludf.DUMMYFUNCTION("""COMPUTED_VALUE"""),"Hybrid Working Environment with less than 3 days a month at office")</f>
        <v>Hybrid Working Environment with less than 3 days a month at office</v>
      </c>
      <c r="L189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8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92" s="1" t="str">
        <f>IFERROR(__xludf.DUMMYFUNCTION("""COMPUTED_VALUE"""),"Manage and drive End-to-End Projects or Products, Build and develop a Team, Look deeply into Data and generate insights, An Artificial Intelligence Specialist / Talking to Robots")</f>
        <v>Manage and drive End-to-End Projects or Products, Build and develop a Team, Look deeply into Data and generate insights, An Artificial Intelligence Specialist / Talking to Robots</v>
      </c>
      <c r="O1892" s="1" t="str">
        <f>IFERROR(__xludf.DUMMYFUNCTION("""COMPUTED_VALUE"""),"Manager who explains what is expected, sets a goal and helps achieve it")</f>
        <v>Manager who explains what is expected, sets a goal and helps achieve it</v>
      </c>
      <c r="P1892" s="1" t="str">
        <f>IFERROR(__xludf.DUMMYFUNCTION("""COMPUTED_VALUE"""),"Work with 2 to 3 people in my team, Work with 5 to 6 people in my team")</f>
        <v>Work with 2 to 3 people in my team, Work with 5 to 6 people in my team</v>
      </c>
      <c r="Q1892" s="1" t="str">
        <f>IFERROR(__xludf.DUMMYFUNCTION("""COMPUTED_VALUE"""),"Yes, I Understand this is gonna happen everywhere")</f>
        <v>Yes, I Understand this is gonna happen everywhere</v>
      </c>
      <c r="R1892" s="1" t="str">
        <f>IFERROR(__xludf.DUMMYFUNCTION("""COMPUTED_VALUE"""),"No way")</f>
        <v>No way</v>
      </c>
      <c r="S1892" s="1" t="str">
        <f>IFERROR(__xludf.DUMMYFUNCTION("""COMPUTED_VALUE"""),"abhay04kumar@gmail.com")</f>
        <v>abhay04kumar@gmail.com</v>
      </c>
    </row>
    <row r="1893">
      <c r="A1893" s="2">
        <f>IFERROR(__xludf.DUMMYFUNCTION("""COMPUTED_VALUE"""),45062.91110414352)</f>
        <v>45062.9111</v>
      </c>
      <c r="B1893" s="1" t="str">
        <f>IFERROR(__xludf.DUMMYFUNCTION("""COMPUTED_VALUE"""),"India")</f>
        <v>India</v>
      </c>
      <c r="C1893" s="1">
        <f>IFERROR(__xludf.DUMMYFUNCTION("""COMPUTED_VALUE"""),425001.0)</f>
        <v>425001</v>
      </c>
      <c r="D1893" s="1" t="str">
        <f>IFERROR(__xludf.DUMMYFUNCTION("""COMPUTED_VALUE"""),"Male")</f>
        <v>Male</v>
      </c>
      <c r="E1893" s="1" t="str">
        <f>IFERROR(__xludf.DUMMYFUNCTION("""COMPUTED_VALUE"""),"My Parents")</f>
        <v>My Parents</v>
      </c>
      <c r="F1893" s="1" t="str">
        <f>IFERROR(__xludf.DUMMYFUNCTION("""COMPUTED_VALUE"""),"No I would not be pursuing Higher Education outside of India")</f>
        <v>No I would not be pursuing Higher Education outside of India</v>
      </c>
      <c r="G1893" s="1" t="str">
        <f>IFERROR(__xludf.DUMMYFUNCTION("""COMPUTED_VALUE"""),"This will be hard to do, but if it is the right company I would try")</f>
        <v>This will be hard to do, but if it is the right company I would try</v>
      </c>
      <c r="H1893" s="1" t="str">
        <f>IFERROR(__xludf.DUMMYFUNCTION("""COMPUTED_VALUE"""),"No")</f>
        <v>No</v>
      </c>
      <c r="I1893" s="1" t="str">
        <f>IFERROR(__xludf.DUMMYFUNCTION("""COMPUTED_VALUE"""),"Will NOT work for them")</f>
        <v>Will NOT work for them</v>
      </c>
      <c r="J1893" s="1">
        <f>IFERROR(__xludf.DUMMYFUNCTION("""COMPUTED_VALUE"""),3.0)</f>
        <v>3</v>
      </c>
      <c r="K1893" s="1" t="str">
        <f>IFERROR(__xludf.DUMMYFUNCTION("""COMPUTED_VALUE"""),"Hybrid Working Environment with less than 3 days a month at office")</f>
        <v>Hybrid Working Environment with less than 3 days a month at office</v>
      </c>
      <c r="L18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93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893" s="1" t="str">
        <f>IFERROR(__xludf.DUMMYFUNCTION("""COMPUTED_VALUE"""),"Manager who explains what is expected, sets a goal and helps achieve it")</f>
        <v>Manager who explains what is expected, sets a goal and helps achieve it</v>
      </c>
      <c r="P1893" s="1" t="str">
        <f>IFERROR(__xludf.DUMMYFUNCTION("""COMPUTED_VALUE"""),"Work with 2 to 3 people in my team")</f>
        <v>Work with 2 to 3 people in my team</v>
      </c>
      <c r="Q1893" s="1" t="str">
        <f>IFERROR(__xludf.DUMMYFUNCTION("""COMPUTED_VALUE"""),"No")</f>
        <v>No</v>
      </c>
      <c r="R1893" s="1" t="str">
        <f>IFERROR(__xludf.DUMMYFUNCTION("""COMPUTED_VALUE"""),"This will be hard to do, but if it is the right company I would try")</f>
        <v>This will be hard to do, but if it is the right company I would try</v>
      </c>
      <c r="S1893" s="1" t="str">
        <f>IFERROR(__xludf.DUMMYFUNCTION("""COMPUTED_VALUE"""),"darshangaming550@gmail.com")</f>
        <v>darshangaming550@gmail.com</v>
      </c>
    </row>
    <row r="1894">
      <c r="A1894" s="2">
        <f>IFERROR(__xludf.DUMMYFUNCTION("""COMPUTED_VALUE"""),45062.91112599537)</f>
        <v>45062.91113</v>
      </c>
      <c r="B1894" s="1" t="str">
        <f>IFERROR(__xludf.DUMMYFUNCTION("""COMPUTED_VALUE"""),"India")</f>
        <v>India</v>
      </c>
      <c r="C1894" s="1">
        <f>IFERROR(__xludf.DUMMYFUNCTION("""COMPUTED_VALUE"""),208021.0)</f>
        <v>208021</v>
      </c>
      <c r="D1894" s="1" t="str">
        <f>IFERROR(__xludf.DUMMYFUNCTION("""COMPUTED_VALUE"""),"Female")</f>
        <v>Female</v>
      </c>
      <c r="E1894" s="1" t="str">
        <f>IFERROR(__xludf.DUMMYFUNCTION("""COMPUTED_VALUE"""),"Influencers who had successful careers")</f>
        <v>Influencers who had successful careers</v>
      </c>
      <c r="F1894" s="1" t="str">
        <f>IFERROR(__xludf.DUMMYFUNCTION("""COMPUTED_VALUE"""),"No, But if someone could bare the cost I will")</f>
        <v>No, But if someone could bare the cost I will</v>
      </c>
      <c r="G1894" s="1" t="str">
        <f>IFERROR(__xludf.DUMMYFUNCTION("""COMPUTED_VALUE"""),"This will be hard to do, but if it is the right company I would try")</f>
        <v>This will be hard to do, but if it is the right company I would try</v>
      </c>
      <c r="H1894" s="1" t="str">
        <f>IFERROR(__xludf.DUMMYFUNCTION("""COMPUTED_VALUE"""),"No")</f>
        <v>No</v>
      </c>
      <c r="I1894" s="1" t="str">
        <f>IFERROR(__xludf.DUMMYFUNCTION("""COMPUTED_VALUE"""),"Will NOT work for them")</f>
        <v>Will NOT work for them</v>
      </c>
      <c r="J1894" s="1">
        <f>IFERROR(__xludf.DUMMYFUNCTION("""COMPUTED_VALUE"""),5.0)</f>
        <v>5</v>
      </c>
      <c r="K1894" s="1" t="str">
        <f>IFERROR(__xludf.DUMMYFUNCTION("""COMPUTED_VALUE"""),"Fully Remote with Options to travel as and when needed")</f>
        <v>Fully Remote with Options to travel as and when needed</v>
      </c>
      <c r="L18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94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1894" s="1" t="str">
        <f>IFERROR(__xludf.DUMMYFUNCTION("""COMPUTED_VALUE"""),"Manager who explains what is expected, sets a goal and helps achieve it")</f>
        <v>Manager who explains what is expected, sets a goal and helps achieve it</v>
      </c>
      <c r="P189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894" s="1" t="str">
        <f>IFERROR(__xludf.DUMMYFUNCTION("""COMPUTED_VALUE"""),"Yes, I Understand this is gonna happen everywhere")</f>
        <v>Yes, I Understand this is gonna happen everywhere</v>
      </c>
      <c r="R1894" s="1" t="str">
        <f>IFERROR(__xludf.DUMMYFUNCTION("""COMPUTED_VALUE"""),"No way")</f>
        <v>No way</v>
      </c>
      <c r="S1894" s="1" t="str">
        <f>IFERROR(__xludf.DUMMYFUNCTION("""COMPUTED_VALUE"""),"sonimansi254@gmail.com")</f>
        <v>sonimansi254@gmail.com</v>
      </c>
    </row>
    <row r="1895">
      <c r="A1895" s="2">
        <f>IFERROR(__xludf.DUMMYFUNCTION("""COMPUTED_VALUE"""),45062.911460937496)</f>
        <v>45062.91146</v>
      </c>
      <c r="B1895" s="1" t="str">
        <f>IFERROR(__xludf.DUMMYFUNCTION("""COMPUTED_VALUE"""),"India")</f>
        <v>India</v>
      </c>
      <c r="C1895" s="1">
        <f>IFERROR(__xludf.DUMMYFUNCTION("""COMPUTED_VALUE"""),416002.0)</f>
        <v>416002</v>
      </c>
      <c r="D1895" s="1" t="str">
        <f>IFERROR(__xludf.DUMMYFUNCTION("""COMPUTED_VALUE"""),"Male")</f>
        <v>Male</v>
      </c>
      <c r="E1895" s="1" t="str">
        <f>IFERROR(__xludf.DUMMYFUNCTION("""COMPUTED_VALUE"""),"People from my circle, but not family members")</f>
        <v>People from my circle, but not family members</v>
      </c>
      <c r="F1895" s="1" t="str">
        <f>IFERROR(__xludf.DUMMYFUNCTION("""COMPUTED_VALUE"""),"No, But if someone could bare the cost I will")</f>
        <v>No, But if someone could bare the cost I will</v>
      </c>
      <c r="G1895" s="1" t="str">
        <f>IFERROR(__xludf.DUMMYFUNCTION("""COMPUTED_VALUE"""),"Will work for 3 years or more")</f>
        <v>Will work for 3 years or more</v>
      </c>
      <c r="H1895" s="1" t="str">
        <f>IFERROR(__xludf.DUMMYFUNCTION("""COMPUTED_VALUE"""),"Yes")</f>
        <v>Yes</v>
      </c>
      <c r="I1895" s="1" t="str">
        <f>IFERROR(__xludf.DUMMYFUNCTION("""COMPUTED_VALUE"""),"Will NOT work for them")</f>
        <v>Will NOT work for them</v>
      </c>
      <c r="J1895" s="1">
        <f>IFERROR(__xludf.DUMMYFUNCTION("""COMPUTED_VALUE"""),4.0)</f>
        <v>4</v>
      </c>
      <c r="K1895" s="1" t="str">
        <f>IFERROR(__xludf.DUMMYFUNCTION("""COMPUTED_VALUE"""),"Fully Remote with Options to travel as and when needed")</f>
        <v>Fully Remote with Options to travel as and when needed</v>
      </c>
      <c r="L18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895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895" s="1" t="str">
        <f>IFERROR(__xludf.DUMMYFUNCTION("""COMPUTED_VALUE"""),"Manager who clearly describes what she/he needs")</f>
        <v>Manager who clearly describes what she/he needs</v>
      </c>
      <c r="P1895" s="1" t="str">
        <f>IFERROR(__xludf.DUMMYFUNCTION("""COMPUTED_VALUE"""),"Work with 2 to 3 people in my team, Work with 5 to 6 people in my team")</f>
        <v>Work with 2 to 3 people in my team, Work with 5 to 6 people in my team</v>
      </c>
      <c r="Q1895" s="1" t="str">
        <f>IFERROR(__xludf.DUMMYFUNCTION("""COMPUTED_VALUE"""),"Yes, I Understand this is gonna happen everywhere")</f>
        <v>Yes, I Understand this is gonna happen everywhere</v>
      </c>
      <c r="R1895" s="1" t="str">
        <f>IFERROR(__xludf.DUMMYFUNCTION("""COMPUTED_VALUE"""),"No way")</f>
        <v>No way</v>
      </c>
      <c r="S1895" s="1" t="str">
        <f>IFERROR(__xludf.DUMMYFUNCTION("""COMPUTED_VALUE"""),"fakerohitkoli@gmail.com")</f>
        <v>fakerohitkoli@gmail.com</v>
      </c>
    </row>
    <row r="1896">
      <c r="A1896" s="2">
        <f>IFERROR(__xludf.DUMMYFUNCTION("""COMPUTED_VALUE"""),45062.911588159724)</f>
        <v>45062.91159</v>
      </c>
      <c r="B1896" s="1" t="str">
        <f>IFERROR(__xludf.DUMMYFUNCTION("""COMPUTED_VALUE"""),"India")</f>
        <v>India</v>
      </c>
      <c r="C1896" s="1">
        <f>IFERROR(__xludf.DUMMYFUNCTION("""COMPUTED_VALUE"""),641003.0)</f>
        <v>641003</v>
      </c>
      <c r="D1896" s="1" t="str">
        <f>IFERROR(__xludf.DUMMYFUNCTION("""COMPUTED_VALUE"""),"Female")</f>
        <v>Female</v>
      </c>
      <c r="E1896" s="1" t="str">
        <f>IFERROR(__xludf.DUMMYFUNCTION("""COMPUTED_VALUE"""),"My Parents")</f>
        <v>My Parents</v>
      </c>
      <c r="F1896" s="1" t="str">
        <f>IFERROR(__xludf.DUMMYFUNCTION("""COMPUTED_VALUE"""),"No, But if someone could bare the cost I will")</f>
        <v>No, But if someone could bare the cost I will</v>
      </c>
      <c r="G1896" s="1" t="str">
        <f>IFERROR(__xludf.DUMMYFUNCTION("""COMPUTED_VALUE"""),"This will be hard to do, but if it is the right company I would try")</f>
        <v>This will be hard to do, but if it is the right company I would try</v>
      </c>
      <c r="H1896" s="1" t="str">
        <f>IFERROR(__xludf.DUMMYFUNCTION("""COMPUTED_VALUE"""),"No")</f>
        <v>No</v>
      </c>
      <c r="I1896" s="1" t="str">
        <f>IFERROR(__xludf.DUMMYFUNCTION("""COMPUTED_VALUE"""),"Will NOT work for them")</f>
        <v>Will NOT work for them</v>
      </c>
      <c r="J1896" s="1">
        <f>IFERROR(__xludf.DUMMYFUNCTION("""COMPUTED_VALUE"""),6.0)</f>
        <v>6</v>
      </c>
      <c r="K1896" s="1" t="str">
        <f>IFERROR(__xludf.DUMMYFUNCTION("""COMPUTED_VALUE"""),"Hybrid Working Environment with less than 3 days a month at office")</f>
        <v>Hybrid Working Environment with less than 3 days a month at office</v>
      </c>
      <c r="L1896" s="1" t="str">
        <f>IFERROR(__xludf.DUMMYFUNCTION("""COMPUTED_VALUE"""),"Employer who appreciates learning and enables that environment")</f>
        <v>Employer who appreciates learning and enables that environment</v>
      </c>
      <c r="M1896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96" s="1" t="str">
        <f>IFERROR(__xludf.DUMMYFUNCTION("""COMPUTED_VALUE"""),"Design and Develop amazing software, Work as a freelancer and do my thing my way, Entrepreneur or Start Up, I Want to sell things/Sales")</f>
        <v>Design and Develop amazing software, Work as a freelancer and do my thing my way, Entrepreneur or Start Up, I Want to sell things/Sales</v>
      </c>
      <c r="O1896" s="1" t="str">
        <f>IFERROR(__xludf.DUMMYFUNCTION("""COMPUTED_VALUE"""),"Manager who sets goal and helps me achieve it")</f>
        <v>Manager who sets goal and helps me achieve it</v>
      </c>
      <c r="P1896" s="1" t="str">
        <f>IFERROR(__xludf.DUMMYFUNCTION("""COMPUTED_VALUE"""),"Work alone, Work with 5 to 6 people in my team")</f>
        <v>Work alone, Work with 5 to 6 people in my team</v>
      </c>
      <c r="Q1896" s="1" t="str">
        <f>IFERROR(__xludf.DUMMYFUNCTION("""COMPUTED_VALUE"""),"Yes, I Understand this is gonna happen everywhere")</f>
        <v>Yes, I Understand this is gonna happen everywhere</v>
      </c>
      <c r="R1896" s="1" t="str">
        <f>IFERROR(__xludf.DUMMYFUNCTION("""COMPUTED_VALUE"""),"This will be hard to do, but if it is the right company I would try")</f>
        <v>This will be hard to do, but if it is the right company I would try</v>
      </c>
      <c r="S1896" s="1" t="str">
        <f>IFERROR(__xludf.DUMMYFUNCTION("""COMPUTED_VALUE"""),"apreddy2016@gmail.com")</f>
        <v>apreddy2016@gmail.com</v>
      </c>
    </row>
    <row r="1897">
      <c r="A1897" s="2">
        <f>IFERROR(__xludf.DUMMYFUNCTION("""COMPUTED_VALUE"""),45062.91164903935)</f>
        <v>45062.91165</v>
      </c>
      <c r="B1897" s="1" t="str">
        <f>IFERROR(__xludf.DUMMYFUNCTION("""COMPUTED_VALUE"""),"India")</f>
        <v>India</v>
      </c>
      <c r="C1897" s="1">
        <f>IFERROR(__xludf.DUMMYFUNCTION("""COMPUTED_VALUE"""),424201.0)</f>
        <v>424201</v>
      </c>
      <c r="D1897" s="1" t="str">
        <f>IFERROR(__xludf.DUMMYFUNCTION("""COMPUTED_VALUE"""),"Male")</f>
        <v>Male</v>
      </c>
      <c r="E1897" s="1" t="str">
        <f>IFERROR(__xludf.DUMMYFUNCTION("""COMPUTED_VALUE"""),"Influencers who had successful careers")</f>
        <v>Influencers who had successful careers</v>
      </c>
      <c r="F1897" s="1" t="str">
        <f>IFERROR(__xludf.DUMMYFUNCTION("""COMPUTED_VALUE"""),"Yes, I will earn and do that")</f>
        <v>Yes, I will earn and do that</v>
      </c>
      <c r="G1897" s="1" t="str">
        <f>IFERROR(__xludf.DUMMYFUNCTION("""COMPUTED_VALUE"""),"Will work for 3 years or more")</f>
        <v>Will work for 3 years or more</v>
      </c>
      <c r="H1897" s="1" t="str">
        <f>IFERROR(__xludf.DUMMYFUNCTION("""COMPUTED_VALUE"""),"Yes")</f>
        <v>Yes</v>
      </c>
      <c r="I1897" s="1" t="str">
        <f>IFERROR(__xludf.DUMMYFUNCTION("""COMPUTED_VALUE"""),"Will NOT work for them")</f>
        <v>Will NOT work for them</v>
      </c>
      <c r="J1897" s="1">
        <f>IFERROR(__xludf.DUMMYFUNCTION("""COMPUTED_VALUE"""),8.0)</f>
        <v>8</v>
      </c>
      <c r="K1897" s="1" t="str">
        <f>IFERROR(__xludf.DUMMYFUNCTION("""COMPUTED_VALUE"""),"Fully Remote with Options to travel as and when needed")</f>
        <v>Fully Remote with Options to travel as and when needed</v>
      </c>
      <c r="L18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97" s="1" t="str">
        <f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1897" s="1" t="str">
        <f>IFERROR(__xludf.DUMMYFUNCTION("""COMPUTED_VALUE"""),"Manager who explains what is expected, sets a goal and helps achieve it")</f>
        <v>Manager who explains what is expected, sets a goal and helps achieve it</v>
      </c>
      <c r="P1897" s="1" t="str">
        <f>IFERROR(__xludf.DUMMYFUNCTION("""COMPUTED_VALUE"""),"Work with more than 10 people in my team")</f>
        <v>Work with more than 10 people in my team</v>
      </c>
      <c r="Q1897" s="1" t="str">
        <f>IFERROR(__xludf.DUMMYFUNCTION("""COMPUTED_VALUE"""),"Yes, I Understand this is gonna happen everywhere")</f>
        <v>Yes, I Understand this is gonna happen everywhere</v>
      </c>
      <c r="R1897" s="1" t="str">
        <f>IFERROR(__xludf.DUMMYFUNCTION("""COMPUTED_VALUE"""),"This will be hard to do, but if it is the right company I would try")</f>
        <v>This will be hard to do, but if it is the right company I would try</v>
      </c>
      <c r="S1897" s="1" t="str">
        <f>IFERROR(__xludf.DUMMYFUNCTION("""COMPUTED_VALUE"""),"virajsharma2912@gmail.com")</f>
        <v>virajsharma2912@gmail.com</v>
      </c>
    </row>
    <row r="1898">
      <c r="A1898" s="2">
        <f>IFERROR(__xludf.DUMMYFUNCTION("""COMPUTED_VALUE"""),45062.91225188658)</f>
        <v>45062.91225</v>
      </c>
      <c r="B1898" s="1" t="str">
        <f>IFERROR(__xludf.DUMMYFUNCTION("""COMPUTED_VALUE"""),"India")</f>
        <v>India</v>
      </c>
      <c r="C1898" s="1">
        <f>IFERROR(__xludf.DUMMYFUNCTION("""COMPUTED_VALUE"""),263139.0)</f>
        <v>263139</v>
      </c>
      <c r="D1898" s="1" t="str">
        <f>IFERROR(__xludf.DUMMYFUNCTION("""COMPUTED_VALUE"""),"Male")</f>
        <v>Male</v>
      </c>
      <c r="E1898" s="1" t="str">
        <f>IFERROR(__xludf.DUMMYFUNCTION("""COMPUTED_VALUE"""),"Social Media like LinkedIn")</f>
        <v>Social Media like LinkedIn</v>
      </c>
      <c r="F1898" s="1" t="str">
        <f>IFERROR(__xludf.DUMMYFUNCTION("""COMPUTED_VALUE"""),"Yes, I will earn and do that")</f>
        <v>Yes, I will earn and do that</v>
      </c>
      <c r="G1898" s="1" t="str">
        <f>IFERROR(__xludf.DUMMYFUNCTION("""COMPUTED_VALUE"""),"This will be hard to do, but if it is the right company I would try")</f>
        <v>This will be hard to do, but if it is the right company I would try</v>
      </c>
      <c r="H1898" s="1" t="str">
        <f>IFERROR(__xludf.DUMMYFUNCTION("""COMPUTED_VALUE"""),"No")</f>
        <v>No</v>
      </c>
      <c r="I1898" s="1" t="str">
        <f>IFERROR(__xludf.DUMMYFUNCTION("""COMPUTED_VALUE"""),"Will NOT work for them")</f>
        <v>Will NOT work for them</v>
      </c>
      <c r="J1898" s="1">
        <f>IFERROR(__xludf.DUMMYFUNCTION("""COMPUTED_VALUE"""),1.0)</f>
        <v>1</v>
      </c>
      <c r="K1898" s="1" t="str">
        <f>IFERROR(__xludf.DUMMYFUNCTION("""COMPUTED_VALUE"""),"Every Day Office Environment")</f>
        <v>Every Day Office Environment</v>
      </c>
      <c r="L18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98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1898" s="1" t="str">
        <f>IFERROR(__xludf.DUMMYFUNCTION("""COMPUTED_VALUE"""),"Manager who explains what is expected, sets a goal and helps achieve it")</f>
        <v>Manager who explains what is expected, sets a goal and helps achieve it</v>
      </c>
      <c r="P1898" s="1" t="str">
        <f>IFERROR(__xludf.DUMMYFUNCTION("""COMPUTED_VALUE"""),"Work with 5 to 6 people in my team")</f>
        <v>Work with 5 to 6 people in my team</v>
      </c>
      <c r="Q1898" s="1" t="str">
        <f>IFERROR(__xludf.DUMMYFUNCTION("""COMPUTED_VALUE"""),"Yes, I Understand this is gonna happen everywhere")</f>
        <v>Yes, I Understand this is gonna happen everywhere</v>
      </c>
      <c r="R1898" s="1" t="str">
        <f>IFERROR(__xludf.DUMMYFUNCTION("""COMPUTED_VALUE"""),"No way")</f>
        <v>No way</v>
      </c>
      <c r="S1898" s="1" t="str">
        <f>IFERROR(__xludf.DUMMYFUNCTION("""COMPUTED_VALUE"""),"amitbisht20198@gmail.com")</f>
        <v>amitbisht20198@gmail.com</v>
      </c>
    </row>
    <row r="1899">
      <c r="A1899" s="2">
        <f>IFERROR(__xludf.DUMMYFUNCTION("""COMPUTED_VALUE"""),45062.9126279051)</f>
        <v>45062.91263</v>
      </c>
      <c r="B1899" s="1" t="str">
        <f>IFERROR(__xludf.DUMMYFUNCTION("""COMPUTED_VALUE"""),"India")</f>
        <v>India</v>
      </c>
      <c r="C1899" s="1">
        <f>IFERROR(__xludf.DUMMYFUNCTION("""COMPUTED_VALUE"""),560030.0)</f>
        <v>560030</v>
      </c>
      <c r="D1899" s="1" t="str">
        <f>IFERROR(__xludf.DUMMYFUNCTION("""COMPUTED_VALUE"""),"Male")</f>
        <v>Male</v>
      </c>
      <c r="E1899" s="1" t="str">
        <f>IFERROR(__xludf.DUMMYFUNCTION("""COMPUTED_VALUE"""),"My Parents")</f>
        <v>My Parents</v>
      </c>
      <c r="F1899" s="1" t="str">
        <f>IFERROR(__xludf.DUMMYFUNCTION("""COMPUTED_VALUE"""),"No I would not be pursuing Higher Education outside of India")</f>
        <v>No I would not be pursuing Higher Education outside of India</v>
      </c>
      <c r="G1899" s="1" t="str">
        <f>IFERROR(__xludf.DUMMYFUNCTION("""COMPUTED_VALUE"""),"This will be hard to do, but if it is the right company I would try")</f>
        <v>This will be hard to do, but if it is the right company I would try</v>
      </c>
      <c r="H1899" s="1" t="str">
        <f>IFERROR(__xludf.DUMMYFUNCTION("""COMPUTED_VALUE"""),"No")</f>
        <v>No</v>
      </c>
      <c r="I1899" s="1" t="str">
        <f>IFERROR(__xludf.DUMMYFUNCTION("""COMPUTED_VALUE"""),"Will NOT work for them")</f>
        <v>Will NOT work for them</v>
      </c>
      <c r="J1899" s="1">
        <f>IFERROR(__xludf.DUMMYFUNCTION("""COMPUTED_VALUE"""),5.0)</f>
        <v>5</v>
      </c>
      <c r="K1899" s="1" t="str">
        <f>IFERROR(__xludf.DUMMYFUNCTION("""COMPUTED_VALUE"""),"Hybrid Working Environment with less than 3 days a month at office")</f>
        <v>Hybrid Working Environment with less than 3 days a month at office</v>
      </c>
      <c r="L1899" s="1" t="str">
        <f>IFERROR(__xludf.DUMMYFUNCTION("""COMPUTED_VALUE"""),"Employer who rewards learning and enables that environment")</f>
        <v>Employer who rewards learning and enables that environment</v>
      </c>
      <c r="M189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99" s="1" t="str">
        <f>IFERROR(__xludf.DUMMYFUNCTION("""COMPUTED_VALUE"""),"Business Operations in any organization, Build and develop a Team, Design and Develop amazing software, An Artificial Intelligence Specialist / Talking to Robots")</f>
        <v>Business Operations in any organization, Build and develop a Team, Design and Develop amazing software, An Artificial Intelligence Specialist / Talking to Robots</v>
      </c>
      <c r="O1899" s="1" t="str">
        <f>IFERROR(__xludf.DUMMYFUNCTION("""COMPUTED_VALUE"""),"Manager who explains what is expected, sets a goal and helps achieve it")</f>
        <v>Manager who explains what is expected, sets a goal and helps achieve it</v>
      </c>
      <c r="P1899" s="1" t="str">
        <f>IFERROR(__xludf.DUMMYFUNCTION("""COMPUTED_VALUE"""),"Work with 5 to 6 people in my team")</f>
        <v>Work with 5 to 6 people in my team</v>
      </c>
      <c r="Q1899" s="1" t="str">
        <f>IFERROR(__xludf.DUMMYFUNCTION("""COMPUTED_VALUE"""),"No")</f>
        <v>No</v>
      </c>
      <c r="R1899" s="1" t="str">
        <f>IFERROR(__xludf.DUMMYFUNCTION("""COMPUTED_VALUE"""),"This will be hard to do, but if it is the right company I would try")</f>
        <v>This will be hard to do, but if it is the right company I would try</v>
      </c>
      <c r="S1899" s="1" t="str">
        <f>IFERROR(__xludf.DUMMYFUNCTION("""COMPUTED_VALUE"""),"saralhemu@gmail.com")</f>
        <v>saralhemu@gmail.com</v>
      </c>
    </row>
    <row r="1900">
      <c r="A1900" s="2">
        <f>IFERROR(__xludf.DUMMYFUNCTION("""COMPUTED_VALUE"""),45062.91289577546)</f>
        <v>45062.9129</v>
      </c>
      <c r="B1900" s="1" t="str">
        <f>IFERROR(__xludf.DUMMYFUNCTION("""COMPUTED_VALUE"""),"India")</f>
        <v>India</v>
      </c>
      <c r="C1900" s="1">
        <f>IFERROR(__xludf.DUMMYFUNCTION("""COMPUTED_VALUE"""),10085.0)</f>
        <v>10085</v>
      </c>
      <c r="D1900" s="1" t="str">
        <f>IFERROR(__xludf.DUMMYFUNCTION("""COMPUTED_VALUE"""),"Female")</f>
        <v>Female</v>
      </c>
      <c r="E1900" s="1" t="str">
        <f>IFERROR(__xludf.DUMMYFUNCTION("""COMPUTED_VALUE"""),"People who have changed the world for better")</f>
        <v>People who have changed the world for better</v>
      </c>
      <c r="F1900" s="1" t="str">
        <f>IFERROR(__xludf.DUMMYFUNCTION("""COMPUTED_VALUE"""),"Yes, I will earn and do that")</f>
        <v>Yes, I will earn and do that</v>
      </c>
      <c r="G1900" s="1" t="str">
        <f>IFERROR(__xludf.DUMMYFUNCTION("""COMPUTED_VALUE"""),"Will work for 3 years or more")</f>
        <v>Will work for 3 years or more</v>
      </c>
      <c r="H1900" s="1" t="str">
        <f>IFERROR(__xludf.DUMMYFUNCTION("""COMPUTED_VALUE"""),"No")</f>
        <v>No</v>
      </c>
      <c r="I1900" s="1" t="str">
        <f>IFERROR(__xludf.DUMMYFUNCTION("""COMPUTED_VALUE"""),"Will NOT work for them")</f>
        <v>Will NOT work for them</v>
      </c>
      <c r="J1900" s="1">
        <f>IFERROR(__xludf.DUMMYFUNCTION("""COMPUTED_VALUE"""),5.0)</f>
        <v>5</v>
      </c>
      <c r="K1900" s="1" t="str">
        <f>IFERROR(__xludf.DUMMYFUNCTION("""COMPUTED_VALUE"""),"Fully Remote with Options to travel as and when needed")</f>
        <v>Fully Remote with Options to travel as and when needed</v>
      </c>
      <c r="L1900" s="1" t="str">
        <f>IFERROR(__xludf.DUMMYFUNCTION("""COMPUTED_VALUE"""),"Employer who rewards learning and enables that environment")</f>
        <v>Employer who rewards learning and enables that environment</v>
      </c>
      <c r="M190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00" s="1" t="str">
        <f>IFERROR(__xludf.DUMMYFUNCTION("""COMPUTED_VALUE"""),"Design and Creative strategy in any company, Business Operations in any organization, Design and Develop amazing software, Manufacturing / Oil and Gas/ Construction / Hard Physical Work related")</f>
        <v>Design and Creative strategy in any company, Business Operations in any organization, Design and Develop amazing software, Manufacturing / Oil and Gas/ Construction / Hard Physical Work related</v>
      </c>
      <c r="O1900" s="1" t="str">
        <f>IFERROR(__xludf.DUMMYFUNCTION("""COMPUTED_VALUE"""),"Manager who clearly describes what she/he needs")</f>
        <v>Manager who clearly describes what she/he needs</v>
      </c>
      <c r="P1900" s="1" t="str">
        <f>IFERROR(__xludf.DUMMYFUNCTION("""COMPUTED_VALUE"""),"Work with 2 to 3 people in my team")</f>
        <v>Work with 2 to 3 people in my team</v>
      </c>
      <c r="Q1900" s="1" t="str">
        <f>IFERROR(__xludf.DUMMYFUNCTION("""COMPUTED_VALUE"""),"No")</f>
        <v>No</v>
      </c>
      <c r="R1900" s="1" t="str">
        <f>IFERROR(__xludf.DUMMYFUNCTION("""COMPUTED_VALUE"""),"Will work for 7 years or more")</f>
        <v>Will work for 7 years or more</v>
      </c>
      <c r="S1900" s="1" t="str">
        <f>IFERROR(__xludf.DUMMYFUNCTION("""COMPUTED_VALUE"""),"rkaushik014@gmail.com")</f>
        <v>rkaushik014@gmail.com</v>
      </c>
    </row>
    <row r="1901">
      <c r="A1901" s="2">
        <f>IFERROR(__xludf.DUMMYFUNCTION("""COMPUTED_VALUE"""),45062.913089548616)</f>
        <v>45062.91309</v>
      </c>
      <c r="B1901" s="1" t="str">
        <f>IFERROR(__xludf.DUMMYFUNCTION("""COMPUTED_VALUE"""),"India")</f>
        <v>India</v>
      </c>
      <c r="C1901" s="1">
        <f>IFERROR(__xludf.DUMMYFUNCTION("""COMPUTED_VALUE"""),560012.0)</f>
        <v>560012</v>
      </c>
      <c r="D1901" s="1" t="str">
        <f>IFERROR(__xludf.DUMMYFUNCTION("""COMPUTED_VALUE"""),"Female")</f>
        <v>Female</v>
      </c>
      <c r="E1901" s="1" t="str">
        <f>IFERROR(__xludf.DUMMYFUNCTION("""COMPUTED_VALUE"""),"My Parents")</f>
        <v>My Parents</v>
      </c>
      <c r="F1901" s="1" t="str">
        <f>IFERROR(__xludf.DUMMYFUNCTION("""COMPUTED_VALUE"""),"No I would not be pursuing Higher Education outside of India")</f>
        <v>No I would not be pursuing Higher Education outside of India</v>
      </c>
      <c r="G1901" s="1" t="str">
        <f>IFERROR(__xludf.DUMMYFUNCTION("""COMPUTED_VALUE"""),"This will be hard to do, but if it is the right company I would try")</f>
        <v>This will be hard to do, but if it is the right company I would try</v>
      </c>
      <c r="H1901" s="1" t="str">
        <f>IFERROR(__xludf.DUMMYFUNCTION("""COMPUTED_VALUE"""),"No")</f>
        <v>No</v>
      </c>
      <c r="I1901" s="1" t="str">
        <f>IFERROR(__xludf.DUMMYFUNCTION("""COMPUTED_VALUE"""),"Will NOT work for them")</f>
        <v>Will NOT work for them</v>
      </c>
      <c r="J1901" s="1">
        <f>IFERROR(__xludf.DUMMYFUNCTION("""COMPUTED_VALUE"""),1.0)</f>
        <v>1</v>
      </c>
      <c r="K1901" s="1" t="str">
        <f>IFERROR(__xludf.DUMMYFUNCTION("""COMPUTED_VALUE"""),"Fully Remote with Options to travel as and when needed")</f>
        <v>Fully Remote with Options to travel as and when needed</v>
      </c>
      <c r="L19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01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1901" s="1" t="str">
        <f>IFERROR(__xludf.DUMMYFUNCTION("""COMPUTED_VALUE"""),"Manager who clearly describes what she/he needs")</f>
        <v>Manager who clearly describes what she/he needs</v>
      </c>
      <c r="P1901" s="1" t="str">
        <f>IFERROR(__xludf.DUMMYFUNCTION("""COMPUTED_VALUE"""),"Work with 2 to 3 people in my team")</f>
        <v>Work with 2 to 3 people in my team</v>
      </c>
      <c r="Q1901" s="1" t="str">
        <f>IFERROR(__xludf.DUMMYFUNCTION("""COMPUTED_VALUE"""),"No")</f>
        <v>No</v>
      </c>
      <c r="R1901" s="1" t="str">
        <f>IFERROR(__xludf.DUMMYFUNCTION("""COMPUTED_VALUE"""),"This will be hard to do, but if it is the right company I would try")</f>
        <v>This will be hard to do, but if it is the right company I would try</v>
      </c>
      <c r="S1901" s="1" t="str">
        <f>IFERROR(__xludf.DUMMYFUNCTION("""COMPUTED_VALUE"""),"kanika14.aggarwal@gmail.com")</f>
        <v>kanika14.aggarwal@gmail.com</v>
      </c>
    </row>
    <row r="1902">
      <c r="A1902" s="2">
        <f>IFERROR(__xludf.DUMMYFUNCTION("""COMPUTED_VALUE"""),45062.91311949074)</f>
        <v>45062.91312</v>
      </c>
      <c r="B1902" s="1" t="str">
        <f>IFERROR(__xludf.DUMMYFUNCTION("""COMPUTED_VALUE"""),"India")</f>
        <v>India</v>
      </c>
      <c r="C1902" s="1">
        <f>IFERROR(__xludf.DUMMYFUNCTION("""COMPUTED_VALUE"""),263145.0)</f>
        <v>263145</v>
      </c>
      <c r="D1902" s="1" t="str">
        <f>IFERROR(__xludf.DUMMYFUNCTION("""COMPUTED_VALUE"""),"Male")</f>
        <v>Male</v>
      </c>
      <c r="E1902" s="1" t="str">
        <f>IFERROR(__xludf.DUMMYFUNCTION("""COMPUTED_VALUE"""),"My Parents")</f>
        <v>My Parents</v>
      </c>
      <c r="F1902" s="1" t="str">
        <f>IFERROR(__xludf.DUMMYFUNCTION("""COMPUTED_VALUE"""),"No, But if someone could bare the cost I will")</f>
        <v>No, But if someone could bare the cost I will</v>
      </c>
      <c r="G1902" s="1" t="str">
        <f>IFERROR(__xludf.DUMMYFUNCTION("""COMPUTED_VALUE"""),"Will work for 3 years or more")</f>
        <v>Will work for 3 years or more</v>
      </c>
      <c r="H1902" s="1" t="str">
        <f>IFERROR(__xludf.DUMMYFUNCTION("""COMPUTED_VALUE"""),"No")</f>
        <v>No</v>
      </c>
      <c r="I1902" s="1" t="str">
        <f>IFERROR(__xludf.DUMMYFUNCTION("""COMPUTED_VALUE"""),"Will NOT work for them")</f>
        <v>Will NOT work for them</v>
      </c>
      <c r="J1902" s="1">
        <f>IFERROR(__xludf.DUMMYFUNCTION("""COMPUTED_VALUE"""),7.0)</f>
        <v>7</v>
      </c>
      <c r="K1902" s="1" t="str">
        <f>IFERROR(__xludf.DUMMYFUNCTION("""COMPUTED_VALUE"""),"Hybrid Working Environment with less than 3 days a month at office")</f>
        <v>Hybrid Working Environment with less than 3 days a month at office</v>
      </c>
      <c r="L1902" s="1" t="str">
        <f>IFERROR(__xludf.DUMMYFUNCTION("""COMPUTED_VALUE"""),"Employer who rewards learning and enables that environment")</f>
        <v>Employer who rewards learning and enables that environment</v>
      </c>
      <c r="M190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02" s="1" t="str">
        <f>IFERROR(__xludf.DUMMYFUNCTION("""COMPUTED_VALUE"""),"Manage and drive End-to-End Projects or Products, Build and develop a Team, Work as a freelancer and do my thing my way, An Artificial Intelligence Specialist / Talking to Robots")</f>
        <v>Manage and drive End-to-End Projects or Products, Build and develop a Team, Work as a freelancer and do my thing my way, An Artificial Intelligence Specialist / Talking to Robots</v>
      </c>
      <c r="O1902" s="1" t="str">
        <f>IFERROR(__xludf.DUMMYFUNCTION("""COMPUTED_VALUE"""),"Manager who sets targets and expects me to achieve it")</f>
        <v>Manager who sets targets and expects me to achieve it</v>
      </c>
      <c r="P1902" s="1" t="str">
        <f>IFERROR(__xludf.DUMMYFUNCTION("""COMPUTED_VALUE"""),"Work alone, Work with 2 to 3 people in my team")</f>
        <v>Work alone, Work with 2 to 3 people in my team</v>
      </c>
      <c r="Q1902" s="1" t="str">
        <f>IFERROR(__xludf.DUMMYFUNCTION("""COMPUTED_VALUE"""),"No")</f>
        <v>No</v>
      </c>
      <c r="R1902" s="1" t="str">
        <f>IFERROR(__xludf.DUMMYFUNCTION("""COMPUTED_VALUE"""),"This will be hard to do, but if it is the right company I would try")</f>
        <v>This will be hard to do, but if it is the right company I would try</v>
      </c>
      <c r="S1902" s="1" t="str">
        <f>IFERROR(__xludf.DUMMYFUNCTION("""COMPUTED_VALUE"""),"shekhargautam35@gmail.com")</f>
        <v>shekhargautam35@gmail.com</v>
      </c>
    </row>
    <row r="1903">
      <c r="A1903" s="2">
        <f>IFERROR(__xludf.DUMMYFUNCTION("""COMPUTED_VALUE"""),45062.91325773148)</f>
        <v>45062.91326</v>
      </c>
      <c r="B1903" s="1" t="str">
        <f>IFERROR(__xludf.DUMMYFUNCTION("""COMPUTED_VALUE"""),"India")</f>
        <v>India</v>
      </c>
      <c r="C1903" s="1">
        <f>IFERROR(__xludf.DUMMYFUNCTION("""COMPUTED_VALUE"""),22107.0)</f>
        <v>22107</v>
      </c>
      <c r="D1903" s="1" t="str">
        <f>IFERROR(__xludf.DUMMYFUNCTION("""COMPUTED_VALUE"""),"Female")</f>
        <v>Female</v>
      </c>
      <c r="E1903" s="1" t="str">
        <f>IFERROR(__xludf.DUMMYFUNCTION("""COMPUTED_VALUE"""),"My Parents")</f>
        <v>My Parents</v>
      </c>
      <c r="F1903" s="1" t="str">
        <f>IFERROR(__xludf.DUMMYFUNCTION("""COMPUTED_VALUE"""),"No I would not be pursuing Higher Education outside of India")</f>
        <v>No I would not be pursuing Higher Education outside of India</v>
      </c>
      <c r="G1903" s="1" t="str">
        <f>IFERROR(__xludf.DUMMYFUNCTION("""COMPUTED_VALUE"""),"This will be hard to do, but if it is the right company I would try")</f>
        <v>This will be hard to do, but if it is the right company I would try</v>
      </c>
      <c r="H1903" s="1" t="str">
        <f>IFERROR(__xludf.DUMMYFUNCTION("""COMPUTED_VALUE"""),"Yes")</f>
        <v>Yes</v>
      </c>
      <c r="I1903" s="1" t="str">
        <f>IFERROR(__xludf.DUMMYFUNCTION("""COMPUTED_VALUE"""),"Will work for them")</f>
        <v>Will work for them</v>
      </c>
      <c r="J1903" s="1">
        <f>IFERROR(__xludf.DUMMYFUNCTION("""COMPUTED_VALUE"""),4.0)</f>
        <v>4</v>
      </c>
      <c r="K1903" s="1" t="str">
        <f>IFERROR(__xludf.DUMMYFUNCTION("""COMPUTED_VALUE"""),"Hybrid Working Environment with more than 15 days a month at office")</f>
        <v>Hybrid Working Environment with more than 15 days a month at office</v>
      </c>
      <c r="L1903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90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03" s="1" t="str">
        <f>IFERROR(__xludf.DUMMYFUNCTION("""COMPUTED_VALUE"""),"Design and Creative strategy in any company, Business Operations in any organization, Build and develop a Team, Work in a BPO setup for some well known client")</f>
        <v>Design and Creative strategy in any company, Business Operations in any organization, Build and develop a Team, Work in a BPO setup for some well known client</v>
      </c>
      <c r="O1903" s="1" t="str">
        <f>IFERROR(__xludf.DUMMYFUNCTION("""COMPUTED_VALUE"""),"Manager who explains what is expected, sets a goal and helps achieve it")</f>
        <v>Manager who explains what is expected, sets a goal and helps achieve it</v>
      </c>
      <c r="P1903" s="1" t="str">
        <f>IFERROR(__xludf.DUMMYFUNCTION("""COMPUTED_VALUE"""),"Work with 7 to 10 or more people in my team")</f>
        <v>Work with 7 to 10 or more people in my team</v>
      </c>
      <c r="Q1903" s="1" t="str">
        <f>IFERROR(__xludf.DUMMYFUNCTION("""COMPUTED_VALUE"""),"No")</f>
        <v>No</v>
      </c>
      <c r="R1903" s="1" t="str">
        <f>IFERROR(__xludf.DUMMYFUNCTION("""COMPUTED_VALUE"""),"This will be hard to do, but if it is the right company I would try")</f>
        <v>This will be hard to do, but if it is the right company I would try</v>
      </c>
      <c r="S1903" s="1" t="str">
        <f>IFERROR(__xludf.DUMMYFUNCTION("""COMPUTED_VALUE"""),"sonalisingh87569@gmail.com")</f>
        <v>sonalisingh87569@gmail.com</v>
      </c>
    </row>
    <row r="1904">
      <c r="A1904" s="2">
        <f>IFERROR(__xludf.DUMMYFUNCTION("""COMPUTED_VALUE"""),45062.913917962964)</f>
        <v>45062.91392</v>
      </c>
      <c r="B1904" s="1" t="str">
        <f>IFERROR(__xludf.DUMMYFUNCTION("""COMPUTED_VALUE"""),"India")</f>
        <v>India</v>
      </c>
      <c r="C1904" s="1">
        <f>IFERROR(__xludf.DUMMYFUNCTION("""COMPUTED_VALUE"""),110078.0)</f>
        <v>110078</v>
      </c>
      <c r="D1904" s="1" t="str">
        <f>IFERROR(__xludf.DUMMYFUNCTION("""COMPUTED_VALUE"""),"Male")</f>
        <v>Male</v>
      </c>
      <c r="E1904" s="1" t="str">
        <f>IFERROR(__xludf.DUMMYFUNCTION("""COMPUTED_VALUE"""),"My Parents")</f>
        <v>My Parents</v>
      </c>
      <c r="F1904" s="1" t="str">
        <f>IFERROR(__xludf.DUMMYFUNCTION("""COMPUTED_VALUE"""),"No I would not be pursuing Higher Education outside of India")</f>
        <v>No I would not be pursuing Higher Education outside of India</v>
      </c>
      <c r="G1904" s="1" t="str">
        <f>IFERROR(__xludf.DUMMYFUNCTION("""COMPUTED_VALUE"""),"No way")</f>
        <v>No way</v>
      </c>
      <c r="H1904" s="1" t="str">
        <f>IFERROR(__xludf.DUMMYFUNCTION("""COMPUTED_VALUE"""),"Yes")</f>
        <v>Yes</v>
      </c>
      <c r="I1904" s="1" t="str">
        <f>IFERROR(__xludf.DUMMYFUNCTION("""COMPUTED_VALUE"""),"Will work for them")</f>
        <v>Will work for them</v>
      </c>
      <c r="J1904" s="1">
        <f>IFERROR(__xludf.DUMMYFUNCTION("""COMPUTED_VALUE"""),1.0)</f>
        <v>1</v>
      </c>
      <c r="K1904" s="1" t="str">
        <f>IFERROR(__xludf.DUMMYFUNCTION("""COMPUTED_VALUE"""),"Hybrid Working Environment with more than 15 days a month at office")</f>
        <v>Hybrid Working Environment with more than 15 days a month at office</v>
      </c>
      <c r="L190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90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04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904" s="1" t="str">
        <f>IFERROR(__xludf.DUMMYFUNCTION("""COMPUTED_VALUE"""),"Manager who explains what is expected, sets a goal and helps achieve it")</f>
        <v>Manager who explains what is expected, sets a goal and helps achieve it</v>
      </c>
      <c r="P1904" s="1" t="str">
        <f>IFERROR(__xludf.DUMMYFUNCTION("""COMPUTED_VALUE"""),"Work with 7 to 10 or more people in my team")</f>
        <v>Work with 7 to 10 or more people in my team</v>
      </c>
      <c r="Q1904" s="1" t="str">
        <f>IFERROR(__xludf.DUMMYFUNCTION("""COMPUTED_VALUE"""),"Yes, I Understand this is gonna happen everywhere")</f>
        <v>Yes, I Understand this is gonna happen everywhere</v>
      </c>
      <c r="R1904" s="1" t="str">
        <f>IFERROR(__xludf.DUMMYFUNCTION("""COMPUTED_VALUE"""),"No way")</f>
        <v>No way</v>
      </c>
      <c r="S1904" s="1" t="str">
        <f>IFERROR(__xludf.DUMMYFUNCTION("""COMPUTED_VALUE"""),"saxena.yash@bba.christuniversity.in")</f>
        <v>saxena.yash@bba.christuniversity.in</v>
      </c>
    </row>
    <row r="1905">
      <c r="A1905" s="2">
        <f>IFERROR(__xludf.DUMMYFUNCTION("""COMPUTED_VALUE"""),45062.91431396991)</f>
        <v>45062.91431</v>
      </c>
      <c r="B1905" s="1" t="str">
        <f>IFERROR(__xludf.DUMMYFUNCTION("""COMPUTED_VALUE"""),"India")</f>
        <v>India</v>
      </c>
      <c r="C1905" s="1">
        <f>IFERROR(__xludf.DUMMYFUNCTION("""COMPUTED_VALUE"""),462043.0)</f>
        <v>462043</v>
      </c>
      <c r="D1905" s="1" t="str">
        <f>IFERROR(__xludf.DUMMYFUNCTION("""COMPUTED_VALUE"""),"Male")</f>
        <v>Male</v>
      </c>
      <c r="E1905" s="1" t="str">
        <f>IFERROR(__xludf.DUMMYFUNCTION("""COMPUTED_VALUE"""),"Social Media like LinkedIn")</f>
        <v>Social Media like LinkedIn</v>
      </c>
      <c r="F1905" s="1" t="str">
        <f>IFERROR(__xludf.DUMMYFUNCTION("""COMPUTED_VALUE"""),"No I would not be pursuing Higher Education outside of India")</f>
        <v>No I would not be pursuing Higher Education outside of India</v>
      </c>
      <c r="G1905" s="1" t="str">
        <f>IFERROR(__xludf.DUMMYFUNCTION("""COMPUTED_VALUE"""),"Will work for 3 years or more")</f>
        <v>Will work for 3 years or more</v>
      </c>
      <c r="H1905" s="1" t="str">
        <f>IFERROR(__xludf.DUMMYFUNCTION("""COMPUTED_VALUE"""),"No")</f>
        <v>No</v>
      </c>
      <c r="I1905" s="1" t="str">
        <f>IFERROR(__xludf.DUMMYFUNCTION("""COMPUTED_VALUE"""),"Will NOT work for them")</f>
        <v>Will NOT work for them</v>
      </c>
      <c r="J1905" s="1">
        <f>IFERROR(__xludf.DUMMYFUNCTION("""COMPUTED_VALUE"""),7.0)</f>
        <v>7</v>
      </c>
      <c r="K1905" s="1" t="str">
        <f>IFERROR(__xludf.DUMMYFUNCTION("""COMPUTED_VALUE"""),"Fully Remote with Options to travel as and when needed")</f>
        <v>Fully Remote with Options to travel as and when needed</v>
      </c>
      <c r="L19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905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905" s="1" t="str">
        <f>IFERROR(__xludf.DUMMYFUNCTION("""COMPUTED_VALUE"""),"Manager who explains what is expected, sets a goal and helps achieve it")</f>
        <v>Manager who explains what is expected, sets a goal and helps achieve it</v>
      </c>
      <c r="P1905" s="1" t="str">
        <f>IFERROR(__xludf.DUMMYFUNCTION("""COMPUTED_VALUE"""),"Work with 7 to 10 or more people in my team")</f>
        <v>Work with 7 to 10 or more people in my team</v>
      </c>
      <c r="Q1905" s="1" t="str">
        <f>IFERROR(__xludf.DUMMYFUNCTION("""COMPUTED_VALUE"""),"Yes, I Understand this is gonna happen everywhere")</f>
        <v>Yes, I Understand this is gonna happen everywhere</v>
      </c>
      <c r="R1905" s="1" t="str">
        <f>IFERROR(__xludf.DUMMYFUNCTION("""COMPUTED_VALUE"""),"This will be hard to do, but if it is the right company I would try")</f>
        <v>This will be hard to do, but if it is the right company I would try</v>
      </c>
      <c r="S1905" s="1" t="str">
        <f>IFERROR(__xludf.DUMMYFUNCTION("""COMPUTED_VALUE"""),"bathamv@gmail.com")</f>
        <v>bathamv@gmail.com</v>
      </c>
    </row>
    <row r="1906">
      <c r="A1906" s="2">
        <f>IFERROR(__xludf.DUMMYFUNCTION("""COMPUTED_VALUE"""),45062.9144640625)</f>
        <v>45062.91446</v>
      </c>
      <c r="B1906" s="1" t="str">
        <f>IFERROR(__xludf.DUMMYFUNCTION("""COMPUTED_VALUE"""),"India")</f>
        <v>India</v>
      </c>
      <c r="C1906" s="1">
        <f>IFERROR(__xludf.DUMMYFUNCTION("""COMPUTED_VALUE"""),620002.0)</f>
        <v>620002</v>
      </c>
      <c r="D1906" s="1" t="str">
        <f>IFERROR(__xludf.DUMMYFUNCTION("""COMPUTED_VALUE"""),"Male")</f>
        <v>Male</v>
      </c>
      <c r="E1906" s="1" t="str">
        <f>IFERROR(__xludf.DUMMYFUNCTION("""COMPUTED_VALUE"""),"Influencers who had successful careers")</f>
        <v>Influencers who had successful careers</v>
      </c>
      <c r="F1906" s="1" t="str">
        <f>IFERROR(__xludf.DUMMYFUNCTION("""COMPUTED_VALUE"""),"No I would not be pursuing Higher Education outside of India")</f>
        <v>No I would not be pursuing Higher Education outside of India</v>
      </c>
      <c r="G1906" s="1" t="str">
        <f>IFERROR(__xludf.DUMMYFUNCTION("""COMPUTED_VALUE"""),"No way")</f>
        <v>No way</v>
      </c>
      <c r="H1906" s="1" t="str">
        <f>IFERROR(__xludf.DUMMYFUNCTION("""COMPUTED_VALUE"""),"Yes")</f>
        <v>Yes</v>
      </c>
      <c r="I1906" s="1" t="str">
        <f>IFERROR(__xludf.DUMMYFUNCTION("""COMPUTED_VALUE"""),"Will work for them")</f>
        <v>Will work for them</v>
      </c>
      <c r="J1906" s="1">
        <f>IFERROR(__xludf.DUMMYFUNCTION("""COMPUTED_VALUE"""),3.0)</f>
        <v>3</v>
      </c>
      <c r="K1906" s="1" t="str">
        <f>IFERROR(__xludf.DUMMYFUNCTION("""COMPUTED_VALUE"""),"Hybrid Working Environment with more than 15 days a month at office")</f>
        <v>Hybrid Working Environment with more than 15 days a month at office</v>
      </c>
      <c r="L1906" s="1" t="str">
        <f>IFERROR(__xludf.DUMMYFUNCTION("""COMPUTED_VALUE"""),"Employer who appreciates learning and enables that environment")</f>
        <v>Employer who appreciates learning and enables that environment</v>
      </c>
      <c r="M190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06" s="1" t="str">
        <f>IFERROR(__xludf.DUMMYFUNCTION("""COMPUTED_VALUE"""),"Teaching in any of the institutes/colleges/online or offline, Business Operations in any organization, An Artificial Intelligence Specialist / Talking to Robots, Manufacturing / Oil and Gas/ Construction / Hard Physical Work related")</f>
        <v>Teaching in any of the institutes/colleges/online or offline, Business Operations in any organization, An Artificial Intelligence Specialist / Talking to Robots, Manufacturing / Oil and Gas/ Construction / Hard Physical Work related</v>
      </c>
      <c r="O1906" s="1" t="str">
        <f>IFERROR(__xludf.DUMMYFUNCTION("""COMPUTED_VALUE"""),"Manager who sets targets and expects me to achieve it")</f>
        <v>Manager who sets targets and expects me to achieve it</v>
      </c>
      <c r="P1906" s="1" t="str">
        <f>IFERROR(__xludf.DUMMYFUNCTION("""COMPUTED_VALUE"""),"Work alone, Work with 2 to 3 people in my team")</f>
        <v>Work alone, Work with 2 to 3 people in my team</v>
      </c>
      <c r="Q1906" s="1" t="str">
        <f>IFERROR(__xludf.DUMMYFUNCTION("""COMPUTED_VALUE"""),"Yes, I Understand this is gonna happen everywhere")</f>
        <v>Yes, I Understand this is gonna happen everywhere</v>
      </c>
      <c r="R1906" s="1" t="str">
        <f>IFERROR(__xludf.DUMMYFUNCTION("""COMPUTED_VALUE"""),"This will be hard to do, but if it is the right company I would try")</f>
        <v>This will be hard to do, but if it is the right company I would try</v>
      </c>
      <c r="S1906" s="1" t="str">
        <f>IFERROR(__xludf.DUMMYFUNCTION("""COMPUTED_VALUE"""),"vikramvikki0804@gmail.com")</f>
        <v>vikramvikki0804@gmail.com</v>
      </c>
    </row>
    <row r="1907">
      <c r="A1907" s="2">
        <f>IFERROR(__xludf.DUMMYFUNCTION("""COMPUTED_VALUE"""),45062.91533717593)</f>
        <v>45062.91534</v>
      </c>
      <c r="B1907" s="1" t="str">
        <f>IFERROR(__xludf.DUMMYFUNCTION("""COMPUTED_VALUE"""),"India")</f>
        <v>India</v>
      </c>
      <c r="C1907" s="1">
        <f>IFERROR(__xludf.DUMMYFUNCTION("""COMPUTED_VALUE"""),221003.0)</f>
        <v>221003</v>
      </c>
      <c r="D1907" s="1" t="str">
        <f>IFERROR(__xludf.DUMMYFUNCTION("""COMPUTED_VALUE"""),"Female")</f>
        <v>Female</v>
      </c>
      <c r="E1907" s="1" t="str">
        <f>IFERROR(__xludf.DUMMYFUNCTION("""COMPUTED_VALUE"""),"People from my circle, but not family members")</f>
        <v>People from my circle, but not family members</v>
      </c>
      <c r="F1907" s="1" t="str">
        <f>IFERROR(__xludf.DUMMYFUNCTION("""COMPUTED_VALUE"""),"Yes, I will earn and do that")</f>
        <v>Yes, I will earn and do that</v>
      </c>
      <c r="G1907" s="1" t="str">
        <f>IFERROR(__xludf.DUMMYFUNCTION("""COMPUTED_VALUE"""),"This will be hard to do, but if it is the right company I would try")</f>
        <v>This will be hard to do, but if it is the right company I would try</v>
      </c>
      <c r="H1907" s="1" t="str">
        <f>IFERROR(__xludf.DUMMYFUNCTION("""COMPUTED_VALUE"""),"No")</f>
        <v>No</v>
      </c>
      <c r="I1907" s="1" t="str">
        <f>IFERROR(__xludf.DUMMYFUNCTION("""COMPUTED_VALUE"""),"Will NOT work for them")</f>
        <v>Will NOT work for them</v>
      </c>
      <c r="J1907" s="1">
        <f>IFERROR(__xludf.DUMMYFUNCTION("""COMPUTED_VALUE"""),3.0)</f>
        <v>3</v>
      </c>
      <c r="K1907" s="1" t="str">
        <f>IFERROR(__xludf.DUMMYFUNCTION("""COMPUTED_VALUE"""),"Fully Remote with Options to travel as and when needed")</f>
        <v>Fully Remote with Options to travel as and when needed</v>
      </c>
      <c r="L19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07" s="1" t="str">
        <f>IFERROR(__xludf.DUMMYFUNCTION("""COMPUTED_VALUE"""),"Design and Creative strategy in any company, Teaching in any of the institutes/colleges/online or offline, Manage and drive End-to-End Projects or Products, Entrepreneur or Start Up")</f>
        <v>Design and Creative strategy in any company, Teaching in any of the institutes/colleges/online or offline, Manage and drive End-to-End Projects or Products, Entrepreneur or Start Up</v>
      </c>
      <c r="O1907" s="1" t="str">
        <f>IFERROR(__xludf.DUMMYFUNCTION("""COMPUTED_VALUE"""),"Manager who clearly describes what she/he needs")</f>
        <v>Manager who clearly describes what she/he needs</v>
      </c>
      <c r="P1907" s="1" t="str">
        <f>IFERROR(__xludf.DUMMYFUNCTION("""COMPUTED_VALUE"""),"Work alone, Work with 2 to 3 people in my team")</f>
        <v>Work alone, Work with 2 to 3 people in my team</v>
      </c>
      <c r="Q1907" s="1" t="str">
        <f>IFERROR(__xludf.DUMMYFUNCTION("""COMPUTED_VALUE"""),"Yes")</f>
        <v>Yes</v>
      </c>
      <c r="R1907" s="1" t="str">
        <f>IFERROR(__xludf.DUMMYFUNCTION("""COMPUTED_VALUE"""),"This will be hard to do, but if it is the right company I would try")</f>
        <v>This will be hard to do, but if it is the right company I would try</v>
      </c>
      <c r="S1907" s="1" t="str">
        <f>IFERROR(__xludf.DUMMYFUNCTION("""COMPUTED_VALUE"""),"archanachaubey126@gmail.com")</f>
        <v>archanachaubey126@gmail.com</v>
      </c>
    </row>
    <row r="1908">
      <c r="A1908" s="2">
        <f>IFERROR(__xludf.DUMMYFUNCTION("""COMPUTED_VALUE"""),45062.91574545139)</f>
        <v>45062.91575</v>
      </c>
      <c r="B1908" s="1" t="str">
        <f>IFERROR(__xludf.DUMMYFUNCTION("""COMPUTED_VALUE"""),"India")</f>
        <v>India</v>
      </c>
      <c r="C1908" s="1">
        <f>IFERROR(__xludf.DUMMYFUNCTION("""COMPUTED_VALUE"""),208021.0)</f>
        <v>208021</v>
      </c>
      <c r="D1908" s="1" t="str">
        <f>IFERROR(__xludf.DUMMYFUNCTION("""COMPUTED_VALUE"""),"Male")</f>
        <v>Male</v>
      </c>
      <c r="E1908" s="1" t="str">
        <f>IFERROR(__xludf.DUMMYFUNCTION("""COMPUTED_VALUE"""),"People who have changed the world for better")</f>
        <v>People who have changed the world for better</v>
      </c>
      <c r="F1908" s="1" t="str">
        <f>IFERROR(__xludf.DUMMYFUNCTION("""COMPUTED_VALUE"""),"No I would not be pursuing Higher Education outside of India")</f>
        <v>No I would not be pursuing Higher Education outside of India</v>
      </c>
      <c r="G1908" s="1" t="str">
        <f>IFERROR(__xludf.DUMMYFUNCTION("""COMPUTED_VALUE"""),"This will be hard to do, but if it is the right company I would try")</f>
        <v>This will be hard to do, but if it is the right company I would try</v>
      </c>
      <c r="H1908" s="1" t="str">
        <f>IFERROR(__xludf.DUMMYFUNCTION("""COMPUTED_VALUE"""),"No")</f>
        <v>No</v>
      </c>
      <c r="I1908" s="1" t="str">
        <f>IFERROR(__xludf.DUMMYFUNCTION("""COMPUTED_VALUE"""),"Will NOT work for them")</f>
        <v>Will NOT work for them</v>
      </c>
      <c r="J1908" s="1">
        <f>IFERROR(__xludf.DUMMYFUNCTION("""COMPUTED_VALUE"""),2.0)</f>
        <v>2</v>
      </c>
      <c r="K1908" s="1" t="str">
        <f>IFERROR(__xludf.DUMMYFUNCTION("""COMPUTED_VALUE"""),"Fully Remote with No option to visit offices")</f>
        <v>Fully Remote with No option to visit offices</v>
      </c>
      <c r="L19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08" s="1" t="str">
        <f>IFERROR(__xludf.DUMMYFUNCTION("""COMPUTED_VALUE"""),"Teaching in any of the institutes/colleges/online or offline, Design and Develop amazing software, Entrepreneur or Start Up, An Artificial Intelligence Specialist / Talking to Robots")</f>
        <v>Teaching in any of the institutes/colleges/online or offline, Design and Develop amazing software, Entrepreneur or Start Up, An Artificial Intelligence Specialist / Talking to Robots</v>
      </c>
      <c r="O1908" s="1" t="str">
        <f>IFERROR(__xludf.DUMMYFUNCTION("""COMPUTED_VALUE"""),"Manager who sets goal and helps me achieve it")</f>
        <v>Manager who sets goal and helps me achieve it</v>
      </c>
      <c r="P1908" s="1" t="str">
        <f>IFERROR(__xludf.DUMMYFUNCTION("""COMPUTED_VALUE"""),"Work with more than 10 people in my team")</f>
        <v>Work with more than 10 people in my team</v>
      </c>
      <c r="Q1908" s="1" t="str">
        <f>IFERROR(__xludf.DUMMYFUNCTION("""COMPUTED_VALUE"""),"Yes, I Understand this is gonna happen everywhere")</f>
        <v>Yes, I Understand this is gonna happen everywhere</v>
      </c>
      <c r="R1908" s="1" t="str">
        <f>IFERROR(__xludf.DUMMYFUNCTION("""COMPUTED_VALUE"""),"This will be hard to do, but if it is the right company I would try")</f>
        <v>This will be hard to do, but if it is the right company I would try</v>
      </c>
      <c r="S1908" s="1" t="str">
        <f>IFERROR(__xludf.DUMMYFUNCTION("""COMPUTED_VALUE"""),"soniprince110607@gmail.com")</f>
        <v>soniprince110607@gmail.com</v>
      </c>
    </row>
    <row r="1909">
      <c r="A1909" s="2">
        <f>IFERROR(__xludf.DUMMYFUNCTION("""COMPUTED_VALUE"""),45062.91598450231)</f>
        <v>45062.91598</v>
      </c>
      <c r="B1909" s="1" t="str">
        <f>IFERROR(__xludf.DUMMYFUNCTION("""COMPUTED_VALUE"""),"India")</f>
        <v>India</v>
      </c>
      <c r="C1909" s="1">
        <f>IFERROR(__xludf.DUMMYFUNCTION("""COMPUTED_VALUE"""),613301.0)</f>
        <v>613301</v>
      </c>
      <c r="D1909" s="1" t="str">
        <f>IFERROR(__xludf.DUMMYFUNCTION("""COMPUTED_VALUE"""),"Female")</f>
        <v>Female</v>
      </c>
      <c r="E1909" s="1" t="str">
        <f>IFERROR(__xludf.DUMMYFUNCTION("""COMPUTED_VALUE"""),"Influencers who had successful careers")</f>
        <v>Influencers who had successful careers</v>
      </c>
      <c r="F1909" s="1" t="str">
        <f>IFERROR(__xludf.DUMMYFUNCTION("""COMPUTED_VALUE"""),"Yes, I will earn and do that")</f>
        <v>Yes, I will earn and do that</v>
      </c>
      <c r="G1909" s="1" t="str">
        <f>IFERROR(__xludf.DUMMYFUNCTION("""COMPUTED_VALUE"""),"Will work for 3 years or more")</f>
        <v>Will work for 3 years or more</v>
      </c>
      <c r="H1909" s="1" t="str">
        <f>IFERROR(__xludf.DUMMYFUNCTION("""COMPUTED_VALUE"""),"No")</f>
        <v>No</v>
      </c>
      <c r="I1909" s="1" t="str">
        <f>IFERROR(__xludf.DUMMYFUNCTION("""COMPUTED_VALUE"""),"Will NOT work for them")</f>
        <v>Will NOT work for them</v>
      </c>
      <c r="J1909" s="1">
        <f>IFERROR(__xludf.DUMMYFUNCTION("""COMPUTED_VALUE"""),1.0)</f>
        <v>1</v>
      </c>
      <c r="K1909" s="1" t="str">
        <f>IFERROR(__xludf.DUMMYFUNCTION("""COMPUTED_VALUE"""),"Every Day Office Environment")</f>
        <v>Every Day Office Environment</v>
      </c>
      <c r="L1909" s="1" t="str">
        <f>IFERROR(__xludf.DUMMYFUNCTION("""COMPUTED_VALUE"""),"Employer who appreciates learning and enables that environment")</f>
        <v>Employer who appreciates learning and enables that environment</v>
      </c>
      <c r="M190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09" s="1" t="str">
        <f>IFERROR(__xludf.DUMMYFUNCTION("""COMPUTED_VALUE"""),"Build and develop a Team, Look deeply into Data and generate insights, Work as a freelancer and do my thing my way, An Artificial Intelligence Specialist / Talking to Robots")</f>
        <v>Build and develop a Team, Look deeply into Data and generate insights, Work as a freelancer and do my thing my way, An Artificial Intelligence Specialist / Talking to Robots</v>
      </c>
      <c r="O1909" s="1" t="str">
        <f>IFERROR(__xludf.DUMMYFUNCTION("""COMPUTED_VALUE"""),"Manager who clearly describes what she/he needs")</f>
        <v>Manager who clearly describes what she/he needs</v>
      </c>
      <c r="P1909" s="1" t="str">
        <f>IFERROR(__xludf.DUMMYFUNCTION("""COMPUTED_VALUE"""),"Work with 2 to 3 people in my team")</f>
        <v>Work with 2 to 3 people in my team</v>
      </c>
      <c r="Q1909" s="1" t="str">
        <f>IFERROR(__xludf.DUMMYFUNCTION("""COMPUTED_VALUE"""),"Yes, I Understand this is gonna happen everywhere")</f>
        <v>Yes, I Understand this is gonna happen everywhere</v>
      </c>
      <c r="R1909" s="1" t="str">
        <f>IFERROR(__xludf.DUMMYFUNCTION("""COMPUTED_VALUE"""),"Will work for 7 years or more")</f>
        <v>Will work for 7 years or more</v>
      </c>
      <c r="S1909" s="1" t="str">
        <f>IFERROR(__xludf.DUMMYFUNCTION("""COMPUTED_VALUE"""),"vivekaveeraselvam04@gmail.com")</f>
        <v>vivekaveeraselvam04@gmail.com</v>
      </c>
    </row>
    <row r="1910">
      <c r="A1910" s="2">
        <f>IFERROR(__xludf.DUMMYFUNCTION("""COMPUTED_VALUE"""),45062.915986886575)</f>
        <v>45062.91599</v>
      </c>
      <c r="B1910" s="1" t="str">
        <f>IFERROR(__xludf.DUMMYFUNCTION("""COMPUTED_VALUE"""),"India")</f>
        <v>India</v>
      </c>
      <c r="C1910" s="1">
        <f>IFERROR(__xludf.DUMMYFUNCTION("""COMPUTED_VALUE"""),637001.0)</f>
        <v>637001</v>
      </c>
      <c r="D1910" s="1" t="str">
        <f>IFERROR(__xludf.DUMMYFUNCTION("""COMPUTED_VALUE"""),"Female")</f>
        <v>Female</v>
      </c>
      <c r="E1910" s="1" t="str">
        <f>IFERROR(__xludf.DUMMYFUNCTION("""COMPUTED_VALUE"""),"People who have changed the world for better")</f>
        <v>People who have changed the world for better</v>
      </c>
      <c r="F1910" s="1" t="str">
        <f>IFERROR(__xludf.DUMMYFUNCTION("""COMPUTED_VALUE"""),"No I would not be pursuing Higher Education outside of India")</f>
        <v>No I would not be pursuing Higher Education outside of India</v>
      </c>
      <c r="G1910" s="1" t="str">
        <f>IFERROR(__xludf.DUMMYFUNCTION("""COMPUTED_VALUE"""),"This will be hard to do, but if it is the right company I would try")</f>
        <v>This will be hard to do, but if it is the right company I would try</v>
      </c>
      <c r="H1910" s="1" t="str">
        <f>IFERROR(__xludf.DUMMYFUNCTION("""COMPUTED_VALUE"""),"No")</f>
        <v>No</v>
      </c>
      <c r="I1910" s="1" t="str">
        <f>IFERROR(__xludf.DUMMYFUNCTION("""COMPUTED_VALUE"""),"Will NOT work for them")</f>
        <v>Will NOT work for them</v>
      </c>
      <c r="J1910" s="1">
        <f>IFERROR(__xludf.DUMMYFUNCTION("""COMPUTED_VALUE"""),6.0)</f>
        <v>6</v>
      </c>
      <c r="K1910" s="1" t="str">
        <f>IFERROR(__xludf.DUMMYFUNCTION("""COMPUTED_VALUE"""),"Hybrid Working Environment with more than 15 days a month at office")</f>
        <v>Hybrid Working Environment with more than 15 days a month at office</v>
      </c>
      <c r="L1910" s="1" t="str">
        <f>IFERROR(__xludf.DUMMYFUNCTION("""COMPUTED_VALUE"""),"Employer who rewards learning and enables that environment")</f>
        <v>Employer who rewards learning and enables that environment</v>
      </c>
      <c r="M191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910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10" s="1" t="str">
        <f>IFERROR(__xludf.DUMMYFUNCTION("""COMPUTED_VALUE"""),"Manager who explains what is expected, sets a goal and helps achieve it")</f>
        <v>Manager who explains what is expected, sets a goal and helps achieve it</v>
      </c>
      <c r="P1910" s="1" t="str">
        <f>IFERROR(__xludf.DUMMYFUNCTION("""COMPUTED_VALUE"""),"Work with 2 to 3 people in my team")</f>
        <v>Work with 2 to 3 people in my team</v>
      </c>
      <c r="Q1910" s="1" t="str">
        <f>IFERROR(__xludf.DUMMYFUNCTION("""COMPUTED_VALUE"""),"Yes, I Understand this is gonna happen everywhere")</f>
        <v>Yes, I Understand this is gonna happen everywhere</v>
      </c>
      <c r="R1910" s="1" t="str">
        <f>IFERROR(__xludf.DUMMYFUNCTION("""COMPUTED_VALUE"""),"This will be hard to do, but if it is the right company I would try")</f>
        <v>This will be hard to do, but if it is the right company I would try</v>
      </c>
      <c r="S1910" s="1" t="str">
        <f>IFERROR(__xludf.DUMMYFUNCTION("""COMPUTED_VALUE"""),"anurajen8@gmail.com")</f>
        <v>anurajen8@gmail.com</v>
      </c>
    </row>
    <row r="1911">
      <c r="A1911" s="2">
        <f>IFERROR(__xludf.DUMMYFUNCTION("""COMPUTED_VALUE"""),45062.91598828704)</f>
        <v>45062.91599</v>
      </c>
      <c r="B1911" s="1" t="str">
        <f>IFERROR(__xludf.DUMMYFUNCTION("""COMPUTED_VALUE"""),"India")</f>
        <v>India</v>
      </c>
      <c r="C1911" s="1">
        <f>IFERROR(__xludf.DUMMYFUNCTION("""COMPUTED_VALUE"""),636404.0)</f>
        <v>636404</v>
      </c>
      <c r="D1911" s="1" t="str">
        <f>IFERROR(__xludf.DUMMYFUNCTION("""COMPUTED_VALUE"""),"Female")</f>
        <v>Female</v>
      </c>
      <c r="E1911" s="1" t="str">
        <f>IFERROR(__xludf.DUMMYFUNCTION("""COMPUTED_VALUE"""),"My Parents")</f>
        <v>My Parents</v>
      </c>
      <c r="F1911" s="1" t="str">
        <f>IFERROR(__xludf.DUMMYFUNCTION("""COMPUTED_VALUE"""),"Yes, I will earn and do that")</f>
        <v>Yes, I will earn and do that</v>
      </c>
      <c r="G1911" s="1" t="str">
        <f>IFERROR(__xludf.DUMMYFUNCTION("""COMPUTED_VALUE"""),"This will be hard to do, but if it is the right company I would try")</f>
        <v>This will be hard to do, but if it is the right company I would try</v>
      </c>
      <c r="H1911" s="1" t="str">
        <f>IFERROR(__xludf.DUMMYFUNCTION("""COMPUTED_VALUE"""),"No")</f>
        <v>No</v>
      </c>
      <c r="I1911" s="1" t="str">
        <f>IFERROR(__xludf.DUMMYFUNCTION("""COMPUTED_VALUE"""),"Will NOT work for them")</f>
        <v>Will NOT work for them</v>
      </c>
      <c r="J1911" s="1">
        <f>IFERROR(__xludf.DUMMYFUNCTION("""COMPUTED_VALUE"""),5.0)</f>
        <v>5</v>
      </c>
      <c r="K1911" s="1" t="str">
        <f>IFERROR(__xludf.DUMMYFUNCTION("""COMPUTED_VALUE"""),"Hybrid Working Environment with more than 15 days a month at office")</f>
        <v>Hybrid Working Environment with more than 15 days a month at office</v>
      </c>
      <c r="L19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11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911" s="1" t="str">
        <f>IFERROR(__xludf.DUMMYFUNCTION("""COMPUTED_VALUE"""),"Manager who explains what is expected, sets a goal and helps achieve it")</f>
        <v>Manager who explains what is expected, sets a goal and helps achieve it</v>
      </c>
      <c r="P1911" s="1" t="str">
        <f>IFERROR(__xludf.DUMMYFUNCTION("""COMPUTED_VALUE"""),"Work with 2 to 3 people in my team")</f>
        <v>Work with 2 to 3 people in my team</v>
      </c>
      <c r="Q1911" s="1" t="str">
        <f>IFERROR(__xludf.DUMMYFUNCTION("""COMPUTED_VALUE"""),"Yes, I Understand this is gonna happen everywhere")</f>
        <v>Yes, I Understand this is gonna happen everywhere</v>
      </c>
      <c r="R1911" s="1" t="str">
        <f>IFERROR(__xludf.DUMMYFUNCTION("""COMPUTED_VALUE"""),"This will be hard to do, but if it is the right company I would try")</f>
        <v>This will be hard to do, but if it is the right company I would try</v>
      </c>
      <c r="S1911" s="1" t="str">
        <f>IFERROR(__xludf.DUMMYFUNCTION("""COMPUTED_VALUE"""),"yogeshkumar282823@gmail.com")</f>
        <v>yogeshkumar282823@gmail.com</v>
      </c>
    </row>
    <row r="1912">
      <c r="A1912" s="2">
        <f>IFERROR(__xludf.DUMMYFUNCTION("""COMPUTED_VALUE"""),45062.91602965278)</f>
        <v>45062.91603</v>
      </c>
      <c r="B1912" s="1" t="str">
        <f>IFERROR(__xludf.DUMMYFUNCTION("""COMPUTED_VALUE"""),"India")</f>
        <v>India</v>
      </c>
      <c r="C1912" s="1">
        <f>IFERROR(__xludf.DUMMYFUNCTION("""COMPUTED_VALUE"""),110086.0)</f>
        <v>110086</v>
      </c>
      <c r="D1912" s="1" t="str">
        <f>IFERROR(__xludf.DUMMYFUNCTION("""COMPUTED_VALUE"""),"Female")</f>
        <v>Female</v>
      </c>
      <c r="E1912" s="1" t="str">
        <f>IFERROR(__xludf.DUMMYFUNCTION("""COMPUTED_VALUE"""),"People from my circle, but not family members")</f>
        <v>People from my circle, but not family members</v>
      </c>
      <c r="F1912" s="1" t="str">
        <f>IFERROR(__xludf.DUMMYFUNCTION("""COMPUTED_VALUE"""),"No I would not be pursuing Higher Education outside of India")</f>
        <v>No I would not be pursuing Higher Education outside of India</v>
      </c>
      <c r="G1912" s="1" t="str">
        <f>IFERROR(__xludf.DUMMYFUNCTION("""COMPUTED_VALUE"""),"This will be hard to do, but if it is the right company I would try")</f>
        <v>This will be hard to do, but if it is the right company I would try</v>
      </c>
      <c r="H1912" s="1" t="str">
        <f>IFERROR(__xludf.DUMMYFUNCTION("""COMPUTED_VALUE"""),"No")</f>
        <v>No</v>
      </c>
      <c r="I1912" s="1" t="str">
        <f>IFERROR(__xludf.DUMMYFUNCTION("""COMPUTED_VALUE"""),"Will NOT work for them")</f>
        <v>Will NOT work for them</v>
      </c>
      <c r="J1912" s="1">
        <f>IFERROR(__xludf.DUMMYFUNCTION("""COMPUTED_VALUE"""),2.0)</f>
        <v>2</v>
      </c>
      <c r="K1912" s="1" t="str">
        <f>IFERROR(__xludf.DUMMYFUNCTION("""COMPUTED_VALUE"""),"Hybrid Working Environment with more than 15 days a month at office")</f>
        <v>Hybrid Working Environment with more than 15 days a month at office</v>
      </c>
      <c r="L19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12" s="1" t="str">
        <f>IFERROR(__xludf.DUMMYFUNCTION("""COMPUTED_VALUE"""),"Business Operations in any organization, Manage and drive End-to-End Projects or Products, Build and develop a Team, Become a content Creator in some platform")</f>
        <v>Business Operations in any organization, Manage and drive End-to-End Projects or Products, Build and develop a Team, Become a content Creator in some platform</v>
      </c>
      <c r="O1912" s="1" t="str">
        <f>IFERROR(__xludf.DUMMYFUNCTION("""COMPUTED_VALUE"""),"Manager who explains what is expected, sets a goal and helps achieve it")</f>
        <v>Manager who explains what is expected, sets a goal and helps achieve it</v>
      </c>
      <c r="P1912" s="1" t="str">
        <f>IFERROR(__xludf.DUMMYFUNCTION("""COMPUTED_VALUE"""),"Work with more than 10 people in my team")</f>
        <v>Work with more than 10 people in my team</v>
      </c>
      <c r="Q1912" s="1" t="str">
        <f>IFERROR(__xludf.DUMMYFUNCTION("""COMPUTED_VALUE"""),"Yes, I Understand this is gonna happen everywhere")</f>
        <v>Yes, I Understand this is gonna happen everywhere</v>
      </c>
      <c r="R1912" s="1" t="str">
        <f>IFERROR(__xludf.DUMMYFUNCTION("""COMPUTED_VALUE"""),"This will be hard to do, but if it is the right company I would try")</f>
        <v>This will be hard to do, but if it is the right company I would try</v>
      </c>
      <c r="S1912" s="1" t="str">
        <f>IFERROR(__xludf.DUMMYFUNCTION("""COMPUTED_VALUE"""),"ayushimittal425@gmail.com")</f>
        <v>ayushimittal425@gmail.com</v>
      </c>
    </row>
    <row r="1913">
      <c r="A1913" s="2">
        <f>IFERROR(__xludf.DUMMYFUNCTION("""COMPUTED_VALUE"""),45062.916037731484)</f>
        <v>45062.91604</v>
      </c>
      <c r="B1913" s="1" t="str">
        <f>IFERROR(__xludf.DUMMYFUNCTION("""COMPUTED_VALUE"""),"India")</f>
        <v>India</v>
      </c>
      <c r="C1913" s="1">
        <f>IFERROR(__xludf.DUMMYFUNCTION("""COMPUTED_VALUE"""),208021.0)</f>
        <v>208021</v>
      </c>
      <c r="D1913" s="1" t="str">
        <f>IFERROR(__xludf.DUMMYFUNCTION("""COMPUTED_VALUE"""),"Female")</f>
        <v>Female</v>
      </c>
      <c r="E1913" s="1" t="str">
        <f>IFERROR(__xludf.DUMMYFUNCTION("""COMPUTED_VALUE"""),"My Parents")</f>
        <v>My Parents</v>
      </c>
      <c r="F1913" s="1" t="str">
        <f>IFERROR(__xludf.DUMMYFUNCTION("""COMPUTED_VALUE"""),"No I would not be pursuing Higher Education outside of India")</f>
        <v>No I would not be pursuing Higher Education outside of India</v>
      </c>
      <c r="G1913" s="1" t="str">
        <f>IFERROR(__xludf.DUMMYFUNCTION("""COMPUTED_VALUE"""),"This will be hard to do, but if it is the right company I would try")</f>
        <v>This will be hard to do, but if it is the right company I would try</v>
      </c>
      <c r="H1913" s="1" t="str">
        <f>IFERROR(__xludf.DUMMYFUNCTION("""COMPUTED_VALUE"""),"No")</f>
        <v>No</v>
      </c>
      <c r="I1913" s="1" t="str">
        <f>IFERROR(__xludf.DUMMYFUNCTION("""COMPUTED_VALUE"""),"Will NOT work for them")</f>
        <v>Will NOT work for them</v>
      </c>
      <c r="J1913" s="1">
        <f>IFERROR(__xludf.DUMMYFUNCTION("""COMPUTED_VALUE"""),4.0)</f>
        <v>4</v>
      </c>
      <c r="K1913" s="1" t="str">
        <f>IFERROR(__xludf.DUMMYFUNCTION("""COMPUTED_VALUE"""),"Fully Remote with No option to visit offices")</f>
        <v>Fully Remote with No option to visit offices</v>
      </c>
      <c r="L19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13" s="1" t="str">
        <f>IFERROR(__xludf.DUMMYFUNCTION("""COMPUTED_VALUE"""),"Business Operations in any organization, Work in a BPO setup for some well known client, Work as a freelancer and do my thing my way, Entrepreneur or Start Up")</f>
        <v>Business Operations in any organization, Work in a BPO setup for some well known client, Work as a freelancer and do my thing my way, Entrepreneur or Start Up</v>
      </c>
      <c r="O1913" s="1" t="str">
        <f>IFERROR(__xludf.DUMMYFUNCTION("""COMPUTED_VALUE"""),"Manager who sets goal and helps me achieve it")</f>
        <v>Manager who sets goal and helps me achieve it</v>
      </c>
      <c r="P1913" s="1" t="str">
        <f>IFERROR(__xludf.DUMMYFUNCTION("""COMPUTED_VALUE"""),"Work with 2 to 3 people in my team")</f>
        <v>Work with 2 to 3 people in my team</v>
      </c>
      <c r="Q1913" s="1" t="str">
        <f>IFERROR(__xludf.DUMMYFUNCTION("""COMPUTED_VALUE"""),"No")</f>
        <v>No</v>
      </c>
      <c r="R1913" s="1" t="str">
        <f>IFERROR(__xludf.DUMMYFUNCTION("""COMPUTED_VALUE"""),"This will be hard to do, but if it is the right company I would try")</f>
        <v>This will be hard to do, but if it is the right company I would try</v>
      </c>
      <c r="S1913" s="1" t="str">
        <f>IFERROR(__xludf.DUMMYFUNCTION("""COMPUTED_VALUE"""),"soninikita309@gmail.com")</f>
        <v>soninikita309@gmail.com</v>
      </c>
    </row>
    <row r="1914">
      <c r="A1914" s="2">
        <f>IFERROR(__xludf.DUMMYFUNCTION("""COMPUTED_VALUE"""),45062.91638712963)</f>
        <v>45062.91639</v>
      </c>
      <c r="B1914" s="1" t="str">
        <f>IFERROR(__xludf.DUMMYFUNCTION("""COMPUTED_VALUE"""),"India")</f>
        <v>India</v>
      </c>
      <c r="C1914" s="1">
        <f>IFERROR(__xludf.DUMMYFUNCTION("""COMPUTED_VALUE"""),600000.0)</f>
        <v>600000</v>
      </c>
      <c r="D1914" s="1" t="str">
        <f>IFERROR(__xludf.DUMMYFUNCTION("""COMPUTED_VALUE"""),"Female")</f>
        <v>Female</v>
      </c>
      <c r="E1914" s="1" t="str">
        <f>IFERROR(__xludf.DUMMYFUNCTION("""COMPUTED_VALUE"""),"My Parents")</f>
        <v>My Parents</v>
      </c>
      <c r="F1914" s="1" t="str">
        <f>IFERROR(__xludf.DUMMYFUNCTION("""COMPUTED_VALUE"""),"Yes, I will earn and do that")</f>
        <v>Yes, I will earn and do that</v>
      </c>
      <c r="G1914" s="1" t="str">
        <f>IFERROR(__xludf.DUMMYFUNCTION("""COMPUTED_VALUE"""),"Will work for 3 years or more")</f>
        <v>Will work for 3 years or more</v>
      </c>
      <c r="H1914" s="1" t="str">
        <f>IFERROR(__xludf.DUMMYFUNCTION("""COMPUTED_VALUE"""),"No")</f>
        <v>No</v>
      </c>
      <c r="I1914" s="1" t="str">
        <f>IFERROR(__xludf.DUMMYFUNCTION("""COMPUTED_VALUE"""),"Will NOT work for them")</f>
        <v>Will NOT work for them</v>
      </c>
      <c r="J1914" s="1">
        <f>IFERROR(__xludf.DUMMYFUNCTION("""COMPUTED_VALUE"""),8.0)</f>
        <v>8</v>
      </c>
      <c r="K1914" s="1" t="str">
        <f>IFERROR(__xludf.DUMMYFUNCTION("""COMPUTED_VALUE"""),"Every Day Office Environment")</f>
        <v>Every Day Office Environment</v>
      </c>
      <c r="L1914" s="1" t="str">
        <f>IFERROR(__xludf.DUMMYFUNCTION("""COMPUTED_VALUE"""),"Employer who appreciates learning and enables that environment")</f>
        <v>Employer who appreciates learning and enables that environment</v>
      </c>
      <c r="M191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14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14" s="1" t="str">
        <f>IFERROR(__xludf.DUMMYFUNCTION("""COMPUTED_VALUE"""),"Manager who explains what is expected, sets a goal and helps achieve it")</f>
        <v>Manager who explains what is expected, sets a goal and helps achieve it</v>
      </c>
      <c r="P1914" s="1" t="str">
        <f>IFERROR(__xludf.DUMMYFUNCTION("""COMPUTED_VALUE"""),"Work with 2 to 3 people in my team")</f>
        <v>Work with 2 to 3 people in my team</v>
      </c>
      <c r="Q1914" s="1" t="str">
        <f>IFERROR(__xludf.DUMMYFUNCTION("""COMPUTED_VALUE"""),"Yes, I Understand this is gonna happen everywhere")</f>
        <v>Yes, I Understand this is gonna happen everywhere</v>
      </c>
      <c r="R1914" s="1" t="str">
        <f>IFERROR(__xludf.DUMMYFUNCTION("""COMPUTED_VALUE"""),"Will work for 7 years or more")</f>
        <v>Will work for 7 years or more</v>
      </c>
      <c r="S1914" s="1" t="str">
        <f>IFERROR(__xludf.DUMMYFUNCTION("""COMPUTED_VALUE"""),"treesarose1810@gmail.com")</f>
        <v>treesarose1810@gmail.com</v>
      </c>
    </row>
    <row r="1915">
      <c r="A1915" s="2">
        <f>IFERROR(__xludf.DUMMYFUNCTION("""COMPUTED_VALUE"""),45062.916569270834)</f>
        <v>45062.91657</v>
      </c>
      <c r="B1915" s="1" t="str">
        <f>IFERROR(__xludf.DUMMYFUNCTION("""COMPUTED_VALUE"""),"India")</f>
        <v>India</v>
      </c>
      <c r="C1915" s="1">
        <f>IFERROR(__xludf.DUMMYFUNCTION("""COMPUTED_VALUE"""),422003.0)</f>
        <v>422003</v>
      </c>
      <c r="D1915" s="1" t="str">
        <f>IFERROR(__xludf.DUMMYFUNCTION("""COMPUTED_VALUE"""),"Female")</f>
        <v>Female</v>
      </c>
      <c r="E1915" s="1" t="str">
        <f>IFERROR(__xludf.DUMMYFUNCTION("""COMPUTED_VALUE"""),"People who have changed the world for better")</f>
        <v>People who have changed the world for better</v>
      </c>
      <c r="F1915" s="1" t="str">
        <f>IFERROR(__xludf.DUMMYFUNCTION("""COMPUTED_VALUE"""),"Yes, I will earn and do that")</f>
        <v>Yes, I will earn and do that</v>
      </c>
      <c r="G1915" s="1" t="str">
        <f>IFERROR(__xludf.DUMMYFUNCTION("""COMPUTED_VALUE"""),"This will be hard to do, but if it is the right company I would try")</f>
        <v>This will be hard to do, but if it is the right company I would try</v>
      </c>
      <c r="H1915" s="1" t="str">
        <f>IFERROR(__xludf.DUMMYFUNCTION("""COMPUTED_VALUE"""),"No")</f>
        <v>No</v>
      </c>
      <c r="I1915" s="1" t="str">
        <f>IFERROR(__xludf.DUMMYFUNCTION("""COMPUTED_VALUE"""),"Will NOT work for them")</f>
        <v>Will NOT work for them</v>
      </c>
      <c r="J1915" s="1">
        <f>IFERROR(__xludf.DUMMYFUNCTION("""COMPUTED_VALUE"""),6.0)</f>
        <v>6</v>
      </c>
      <c r="K1915" s="1" t="str">
        <f>IFERROR(__xludf.DUMMYFUNCTION("""COMPUTED_VALUE"""),"Fully Remote with Options to travel as and when needed")</f>
        <v>Fully Remote with Options to travel as and when needed</v>
      </c>
      <c r="L19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1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915" s="1" t="str">
        <f>IFERROR(__xludf.DUMMYFUNCTION("""COMPUTED_VALUE"""),"Manager who sets goal and helps me achieve it")</f>
        <v>Manager who sets goal and helps me achieve it</v>
      </c>
      <c r="P1915" s="1" t="str">
        <f>IFERROR(__xludf.DUMMYFUNCTION("""COMPUTED_VALUE"""),"Work with 5 to 6 people in my team")</f>
        <v>Work with 5 to 6 people in my team</v>
      </c>
      <c r="Q1915" s="1" t="str">
        <f>IFERROR(__xludf.DUMMYFUNCTION("""COMPUTED_VALUE"""),"Yes, I Understand this is gonna happen everywhere")</f>
        <v>Yes, I Understand this is gonna happen everywhere</v>
      </c>
      <c r="R1915" s="1" t="str">
        <f>IFERROR(__xludf.DUMMYFUNCTION("""COMPUTED_VALUE"""),"No way")</f>
        <v>No way</v>
      </c>
      <c r="S1915" s="1" t="str">
        <f>IFERROR(__xludf.DUMMYFUNCTION("""COMPUTED_VALUE"""),"salonisharma3344@gmail.com")</f>
        <v>salonisharma3344@gmail.com</v>
      </c>
    </row>
    <row r="1916">
      <c r="A1916" s="2">
        <f>IFERROR(__xludf.DUMMYFUNCTION("""COMPUTED_VALUE"""),45062.91658917824)</f>
        <v>45062.91659</v>
      </c>
      <c r="B1916" s="1" t="str">
        <f>IFERROR(__xludf.DUMMYFUNCTION("""COMPUTED_VALUE"""),"India")</f>
        <v>India</v>
      </c>
      <c r="C1916" s="1">
        <f>IFERROR(__xludf.DUMMYFUNCTION("""COMPUTED_VALUE"""),583135.0)</f>
        <v>583135</v>
      </c>
      <c r="D1916" s="1" t="str">
        <f>IFERROR(__xludf.DUMMYFUNCTION("""COMPUTED_VALUE"""),"Male")</f>
        <v>Male</v>
      </c>
      <c r="E1916" s="1" t="str">
        <f>IFERROR(__xludf.DUMMYFUNCTION("""COMPUTED_VALUE"""),"People from my circle, but not family members")</f>
        <v>People from my circle, but not family members</v>
      </c>
      <c r="F1916" s="1" t="str">
        <f>IFERROR(__xludf.DUMMYFUNCTION("""COMPUTED_VALUE"""),"No, But if someone could bare the cost I will")</f>
        <v>No, But if someone could bare the cost I will</v>
      </c>
      <c r="G1916" s="1" t="str">
        <f>IFERROR(__xludf.DUMMYFUNCTION("""COMPUTED_VALUE"""),"Will work for 3 years or more")</f>
        <v>Will work for 3 years or more</v>
      </c>
      <c r="H1916" s="1" t="str">
        <f>IFERROR(__xludf.DUMMYFUNCTION("""COMPUTED_VALUE"""),"No")</f>
        <v>No</v>
      </c>
      <c r="I1916" s="1" t="str">
        <f>IFERROR(__xludf.DUMMYFUNCTION("""COMPUTED_VALUE"""),"Will NOT work for them")</f>
        <v>Will NOT work for them</v>
      </c>
      <c r="J1916" s="1">
        <f>IFERROR(__xludf.DUMMYFUNCTION("""COMPUTED_VALUE"""),5.0)</f>
        <v>5</v>
      </c>
      <c r="K1916" s="1" t="str">
        <f>IFERROR(__xludf.DUMMYFUNCTION("""COMPUTED_VALUE"""),"Hybrid Working Environment with more than 15 days a month at office")</f>
        <v>Hybrid Working Environment with more than 15 days a month at office</v>
      </c>
      <c r="L1916" s="1" t="str">
        <f>IFERROR(__xludf.DUMMYFUNCTION("""COMPUTED_VALUE"""),"Employer who appreciates learning and enables that environment")</f>
        <v>Employer who appreciates learning and enables that environment</v>
      </c>
      <c r="M191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916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916" s="1" t="str">
        <f>IFERROR(__xludf.DUMMYFUNCTION("""COMPUTED_VALUE"""),"Manager who explains what is expected, sets a goal and helps achieve it")</f>
        <v>Manager who explains what is expected, sets a goal and helps achieve it</v>
      </c>
      <c r="P1916" s="1" t="str">
        <f>IFERROR(__xludf.DUMMYFUNCTION("""COMPUTED_VALUE"""),"Work with 2 to 3 people in my team")</f>
        <v>Work with 2 to 3 people in my team</v>
      </c>
      <c r="Q1916" s="1" t="str">
        <f>IFERROR(__xludf.DUMMYFUNCTION("""COMPUTED_VALUE"""),"Yes, I Understand this is gonna happen everywhere")</f>
        <v>Yes, I Understand this is gonna happen everywhere</v>
      </c>
      <c r="R1916" s="1" t="str">
        <f>IFERROR(__xludf.DUMMYFUNCTION("""COMPUTED_VALUE"""),"This will be hard to do, but if it is the right company I would try")</f>
        <v>This will be hard to do, but if it is the right company I would try</v>
      </c>
      <c r="S1916" s="1" t="str">
        <f>IFERROR(__xludf.DUMMYFUNCTION("""COMPUTED_VALUE"""),"iamkiranbabusv@gmail.com")</f>
        <v>iamkiranbabusv@gmail.com</v>
      </c>
    </row>
    <row r="1917">
      <c r="A1917" s="2">
        <f>IFERROR(__xludf.DUMMYFUNCTION("""COMPUTED_VALUE"""),45062.916665428245)</f>
        <v>45062.91667</v>
      </c>
      <c r="B1917" s="1" t="str">
        <f>IFERROR(__xludf.DUMMYFUNCTION("""COMPUTED_VALUE"""),"India")</f>
        <v>India</v>
      </c>
      <c r="C1917" s="1">
        <f>IFERROR(__xludf.DUMMYFUNCTION("""COMPUTED_VALUE"""),637001.0)</f>
        <v>637001</v>
      </c>
      <c r="D1917" s="1" t="str">
        <f>IFERROR(__xludf.DUMMYFUNCTION("""COMPUTED_VALUE"""),"Male")</f>
        <v>Male</v>
      </c>
      <c r="E1917" s="1" t="str">
        <f>IFERROR(__xludf.DUMMYFUNCTION("""COMPUTED_VALUE"""),"People from my circle, but not family members")</f>
        <v>People from my circle, but not family members</v>
      </c>
      <c r="F1917" s="1" t="str">
        <f>IFERROR(__xludf.DUMMYFUNCTION("""COMPUTED_VALUE"""),"No I would not be pursuing Higher Education outside of India")</f>
        <v>No I would not be pursuing Higher Education outside of India</v>
      </c>
      <c r="G1917" s="1" t="str">
        <f>IFERROR(__xludf.DUMMYFUNCTION("""COMPUTED_VALUE"""),"This will be hard to do, but if it is the right company I would try")</f>
        <v>This will be hard to do, but if it is the right company I would try</v>
      </c>
      <c r="H1917" s="1" t="str">
        <f>IFERROR(__xludf.DUMMYFUNCTION("""COMPUTED_VALUE"""),"No")</f>
        <v>No</v>
      </c>
      <c r="I1917" s="1" t="str">
        <f>IFERROR(__xludf.DUMMYFUNCTION("""COMPUTED_VALUE"""),"Will NOT work for them")</f>
        <v>Will NOT work for them</v>
      </c>
      <c r="J1917" s="1">
        <f>IFERROR(__xludf.DUMMYFUNCTION("""COMPUTED_VALUE"""),5.0)</f>
        <v>5</v>
      </c>
      <c r="K1917" s="1" t="str">
        <f>IFERROR(__xludf.DUMMYFUNCTION("""COMPUTED_VALUE"""),"Every Day Office Environment")</f>
        <v>Every Day Office Environment</v>
      </c>
      <c r="L19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17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917" s="1" t="str">
        <f>IFERROR(__xludf.DUMMYFUNCTION("""COMPUTED_VALUE"""),"Manager who explains what is expected, sets a goal and helps achieve it")</f>
        <v>Manager who explains what is expected, sets a goal and helps achieve it</v>
      </c>
      <c r="P1917" s="1" t="str">
        <f>IFERROR(__xludf.DUMMYFUNCTION("""COMPUTED_VALUE"""),"Work with 5 to 6 people in my team")</f>
        <v>Work with 5 to 6 people in my team</v>
      </c>
      <c r="Q1917" s="1" t="str">
        <f>IFERROR(__xludf.DUMMYFUNCTION("""COMPUTED_VALUE"""),"Yes, I Understand this is gonna happen everywhere")</f>
        <v>Yes, I Understand this is gonna happen everywhere</v>
      </c>
      <c r="R1917" s="1" t="str">
        <f>IFERROR(__xludf.DUMMYFUNCTION("""COMPUTED_VALUE"""),"This will be hard to do, but if it is the right company I would try")</f>
        <v>This will be hard to do, but if it is the right company I would try</v>
      </c>
      <c r="S1917" s="1" t="str">
        <f>IFERROR(__xludf.DUMMYFUNCTION("""COMPUTED_VALUE"""),"kanishkarvigram@gmail.com")</f>
        <v>kanishkarvigram@gmail.com</v>
      </c>
    </row>
    <row r="1918">
      <c r="A1918" s="2">
        <f>IFERROR(__xludf.DUMMYFUNCTION("""COMPUTED_VALUE"""),45062.91674501158)</f>
        <v>45062.91675</v>
      </c>
      <c r="B1918" s="1" t="str">
        <f>IFERROR(__xludf.DUMMYFUNCTION("""COMPUTED_VALUE"""),"India")</f>
        <v>India</v>
      </c>
      <c r="C1918" s="1">
        <f>IFERROR(__xludf.DUMMYFUNCTION("""COMPUTED_VALUE"""),600097.0)</f>
        <v>600097</v>
      </c>
      <c r="D1918" s="1" t="str">
        <f>IFERROR(__xludf.DUMMYFUNCTION("""COMPUTED_VALUE"""),"Male")</f>
        <v>Male</v>
      </c>
      <c r="E1918" s="1" t="str">
        <f>IFERROR(__xludf.DUMMYFUNCTION("""COMPUTED_VALUE"""),"People who have changed the world for better")</f>
        <v>People who have changed the world for better</v>
      </c>
      <c r="F1918" s="1" t="str">
        <f>IFERROR(__xludf.DUMMYFUNCTION("""COMPUTED_VALUE"""),"No I would not be pursuing Higher Education outside of India")</f>
        <v>No I would not be pursuing Higher Education outside of India</v>
      </c>
      <c r="G1918" s="1" t="str">
        <f>IFERROR(__xludf.DUMMYFUNCTION("""COMPUTED_VALUE"""),"This will be hard to do, but if it is the right company I would try")</f>
        <v>This will be hard to do, but if it is the right company I would try</v>
      </c>
      <c r="H1918" s="1" t="str">
        <f>IFERROR(__xludf.DUMMYFUNCTION("""COMPUTED_VALUE"""),"No")</f>
        <v>No</v>
      </c>
      <c r="I1918" s="1" t="str">
        <f>IFERROR(__xludf.DUMMYFUNCTION("""COMPUTED_VALUE"""),"Will NOT work for them")</f>
        <v>Will NOT work for them</v>
      </c>
      <c r="J1918" s="1">
        <f>IFERROR(__xludf.DUMMYFUNCTION("""COMPUTED_VALUE"""),8.0)</f>
        <v>8</v>
      </c>
      <c r="K1918" s="1" t="str">
        <f>IFERROR(__xludf.DUMMYFUNCTION("""COMPUTED_VALUE"""),"Hybrid Working Environment with less than 3 days a month at office")</f>
        <v>Hybrid Working Environment with less than 3 days a month at office</v>
      </c>
      <c r="L1918" s="1" t="str">
        <f>IFERROR(__xludf.DUMMYFUNCTION("""COMPUTED_VALUE"""),"Employer who rewards learning and enables that environment")</f>
        <v>Employer who rewards learning and enables that environment</v>
      </c>
      <c r="M191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18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918" s="1" t="str">
        <f>IFERROR(__xludf.DUMMYFUNCTION("""COMPUTED_VALUE"""),"Manager who explains what is expected, sets a goal and helps achieve it")</f>
        <v>Manager who explains what is expected, sets a goal and helps achieve it</v>
      </c>
      <c r="P1918" s="1" t="str">
        <f>IFERROR(__xludf.DUMMYFUNCTION("""COMPUTED_VALUE"""),"Work with 5 to 6 people in my team")</f>
        <v>Work with 5 to 6 people in my team</v>
      </c>
      <c r="Q1918" s="1" t="str">
        <f>IFERROR(__xludf.DUMMYFUNCTION("""COMPUTED_VALUE"""),"Yes, I Understand this is gonna happen everywhere")</f>
        <v>Yes, I Understand this is gonna happen everywhere</v>
      </c>
      <c r="R1918" s="1" t="str">
        <f>IFERROR(__xludf.DUMMYFUNCTION("""COMPUTED_VALUE"""),"No way")</f>
        <v>No way</v>
      </c>
      <c r="S1918" s="1" t="str">
        <f>IFERROR(__xludf.DUMMYFUNCTION("""COMPUTED_VALUE"""),"rameswarfre@gmail.com")</f>
        <v>rameswarfre@gmail.com</v>
      </c>
    </row>
    <row r="1919">
      <c r="A1919" s="2">
        <f>IFERROR(__xludf.DUMMYFUNCTION("""COMPUTED_VALUE"""),45062.91691054398)</f>
        <v>45062.91691</v>
      </c>
      <c r="B1919" s="1" t="str">
        <f>IFERROR(__xludf.DUMMYFUNCTION("""COMPUTED_VALUE"""),"India")</f>
        <v>India</v>
      </c>
      <c r="C1919" s="1">
        <f>IFERROR(__xludf.DUMMYFUNCTION("""COMPUTED_VALUE"""),221007.0)</f>
        <v>221007</v>
      </c>
      <c r="D1919" s="1" t="str">
        <f>IFERROR(__xludf.DUMMYFUNCTION("""COMPUTED_VALUE"""),"Female")</f>
        <v>Female</v>
      </c>
      <c r="E1919" s="1" t="str">
        <f>IFERROR(__xludf.DUMMYFUNCTION("""COMPUTED_VALUE"""),"People who have changed the world for better")</f>
        <v>People who have changed the world for better</v>
      </c>
      <c r="F1919" s="1" t="str">
        <f>IFERROR(__xludf.DUMMYFUNCTION("""COMPUTED_VALUE"""),"No, But if someone could bare the cost I will")</f>
        <v>No, But if someone could bare the cost I will</v>
      </c>
      <c r="G1919" s="1" t="str">
        <f>IFERROR(__xludf.DUMMYFUNCTION("""COMPUTED_VALUE"""),"Will work for 3 years or more")</f>
        <v>Will work for 3 years or more</v>
      </c>
      <c r="H1919" s="1" t="str">
        <f>IFERROR(__xludf.DUMMYFUNCTION("""COMPUTED_VALUE"""),"Yes")</f>
        <v>Yes</v>
      </c>
      <c r="I1919" s="1" t="str">
        <f>IFERROR(__xludf.DUMMYFUNCTION("""COMPUTED_VALUE"""),"Will NOT work for them")</f>
        <v>Will NOT work for them</v>
      </c>
      <c r="J1919" s="1">
        <f>IFERROR(__xludf.DUMMYFUNCTION("""COMPUTED_VALUE"""),7.0)</f>
        <v>7</v>
      </c>
      <c r="K1919" s="1" t="str">
        <f>IFERROR(__xludf.DUMMYFUNCTION("""COMPUTED_VALUE"""),"Hybrid Working Environment with less than 3 days a month at office")</f>
        <v>Hybrid Working Environment with less than 3 days a month at office</v>
      </c>
      <c r="L1919" s="1" t="str">
        <f>IFERROR(__xludf.DUMMYFUNCTION("""COMPUTED_VALUE"""),"Employer who appreciates learning and enables that environment")</f>
        <v>Employer who appreciates learning and enables that environment</v>
      </c>
      <c r="M191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919" s="1" t="str">
        <f>IFERROR(__xludf.DUMMYFUNCTION("""COMPUTED_VALUE"""),"Teaching in any of the institutes/colleges/online or offline, Become a content Creator in some platform, I Want to sell things/Sales, An Artificial Intelligence Specialist / Talking to Robots")</f>
        <v>Teaching in any of the institutes/colleges/online or offline, Become a content Creator in some platform, I Want to sell things/Sales, An Artificial Intelligence Specialist / Talking to Robots</v>
      </c>
      <c r="O1919" s="1" t="str">
        <f>IFERROR(__xludf.DUMMYFUNCTION("""COMPUTED_VALUE"""),"Manager who clearly describes what she/he needs")</f>
        <v>Manager who clearly describes what she/he needs</v>
      </c>
      <c r="P1919" s="1" t="str">
        <f>IFERROR(__xludf.DUMMYFUNCTION("""COMPUTED_VALUE"""),"Work with 7 to 10 or more people in my team")</f>
        <v>Work with 7 to 10 or more people in my team</v>
      </c>
      <c r="Q1919" s="1" t="str">
        <f>IFERROR(__xludf.DUMMYFUNCTION("""COMPUTED_VALUE"""),"No")</f>
        <v>No</v>
      </c>
      <c r="R1919" s="1" t="str">
        <f>IFERROR(__xludf.DUMMYFUNCTION("""COMPUTED_VALUE"""),"No way")</f>
        <v>No way</v>
      </c>
      <c r="S1919" s="1" t="str">
        <f>IFERROR(__xludf.DUMMYFUNCTION("""COMPUTED_VALUE"""),"shakshijha309@gmail.com")</f>
        <v>shakshijha309@gmail.com</v>
      </c>
    </row>
    <row r="1920">
      <c r="A1920" s="2">
        <f>IFERROR(__xludf.DUMMYFUNCTION("""COMPUTED_VALUE"""),45062.917495381946)</f>
        <v>45062.9175</v>
      </c>
      <c r="B1920" s="1" t="str">
        <f>IFERROR(__xludf.DUMMYFUNCTION("""COMPUTED_VALUE"""),"India")</f>
        <v>India</v>
      </c>
      <c r="C1920" s="1">
        <f>IFERROR(__xludf.DUMMYFUNCTION("""COMPUTED_VALUE"""),620001.0)</f>
        <v>620001</v>
      </c>
      <c r="D1920" s="1" t="str">
        <f>IFERROR(__xludf.DUMMYFUNCTION("""COMPUTED_VALUE"""),"Female")</f>
        <v>Female</v>
      </c>
      <c r="E1920" s="1" t="str">
        <f>IFERROR(__xludf.DUMMYFUNCTION("""COMPUTED_VALUE"""),"My Parents")</f>
        <v>My Parents</v>
      </c>
      <c r="F1920" s="1" t="str">
        <f>IFERROR(__xludf.DUMMYFUNCTION("""COMPUTED_VALUE"""),"Yes, I will earn and do that")</f>
        <v>Yes, I will earn and do that</v>
      </c>
      <c r="G1920" s="1" t="str">
        <f>IFERROR(__xludf.DUMMYFUNCTION("""COMPUTED_VALUE"""),"This will be hard to do, but if it is the right company I would try")</f>
        <v>This will be hard to do, but if it is the right company I would try</v>
      </c>
      <c r="H1920" s="1" t="str">
        <f>IFERROR(__xludf.DUMMYFUNCTION("""COMPUTED_VALUE"""),"No")</f>
        <v>No</v>
      </c>
      <c r="I1920" s="1" t="str">
        <f>IFERROR(__xludf.DUMMYFUNCTION("""COMPUTED_VALUE"""),"Will NOT work for them")</f>
        <v>Will NOT work for them</v>
      </c>
      <c r="J1920" s="1">
        <f>IFERROR(__xludf.DUMMYFUNCTION("""COMPUTED_VALUE"""),5.0)</f>
        <v>5</v>
      </c>
      <c r="K1920" s="1" t="str">
        <f>IFERROR(__xludf.DUMMYFUNCTION("""COMPUTED_VALUE"""),"Fully Remote with Options to travel as and when needed")</f>
        <v>Fully Remote with Options to travel as and when needed</v>
      </c>
      <c r="L1920" s="1" t="str">
        <f>IFERROR(__xludf.DUMMYFUNCTION("""COMPUTED_VALUE"""),"Employer who rewards learning and enables that environment")</f>
        <v>Employer who rewards learning and enables that environment</v>
      </c>
      <c r="M192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20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920" s="1" t="str">
        <f>IFERROR(__xludf.DUMMYFUNCTION("""COMPUTED_VALUE"""),"Manager who explains what is expected, sets a goal and helps achieve it")</f>
        <v>Manager who explains what is expected, sets a goal and helps achieve it</v>
      </c>
      <c r="P1920" s="1" t="str">
        <f>IFERROR(__xludf.DUMMYFUNCTION("""COMPUTED_VALUE"""),"Work with 2 to 3 people in my team")</f>
        <v>Work with 2 to 3 people in my team</v>
      </c>
      <c r="Q1920" s="1" t="str">
        <f>IFERROR(__xludf.DUMMYFUNCTION("""COMPUTED_VALUE"""),"No")</f>
        <v>No</v>
      </c>
      <c r="R1920" s="1" t="str">
        <f>IFERROR(__xludf.DUMMYFUNCTION("""COMPUTED_VALUE"""),"This will be hard to do, but if it is the right company I would try")</f>
        <v>This will be hard to do, but if it is the right company I would try</v>
      </c>
      <c r="S1920" s="1" t="str">
        <f>IFERROR(__xludf.DUMMYFUNCTION("""COMPUTED_VALUE"""),"sangeethatharun8@gmail.com")</f>
        <v>sangeethatharun8@gmail.com</v>
      </c>
    </row>
    <row r="1921">
      <c r="A1921" s="2">
        <f>IFERROR(__xludf.DUMMYFUNCTION("""COMPUTED_VALUE"""),45062.91787635417)</f>
        <v>45062.91788</v>
      </c>
      <c r="B1921" s="1" t="str">
        <f>IFERROR(__xludf.DUMMYFUNCTION("""COMPUTED_VALUE"""),"India")</f>
        <v>India</v>
      </c>
      <c r="C1921" s="1">
        <f>IFERROR(__xludf.DUMMYFUNCTION("""COMPUTED_VALUE"""),637409.0)</f>
        <v>637409</v>
      </c>
      <c r="D1921" s="1" t="str">
        <f>IFERROR(__xludf.DUMMYFUNCTION("""COMPUTED_VALUE"""),"Female")</f>
        <v>Female</v>
      </c>
      <c r="E1921" s="1" t="str">
        <f>IFERROR(__xludf.DUMMYFUNCTION("""COMPUTED_VALUE"""),"Influencers who had successful careers")</f>
        <v>Influencers who had successful careers</v>
      </c>
      <c r="F1921" s="1" t="str">
        <f>IFERROR(__xludf.DUMMYFUNCTION("""COMPUTED_VALUE"""),"No, But if someone could bare the cost I will")</f>
        <v>No, But if someone could bare the cost I will</v>
      </c>
      <c r="G1921" s="1" t="str">
        <f>IFERROR(__xludf.DUMMYFUNCTION("""COMPUTED_VALUE"""),"Will work for 3 years or more")</f>
        <v>Will work for 3 years or more</v>
      </c>
      <c r="H1921" s="1" t="str">
        <f>IFERROR(__xludf.DUMMYFUNCTION("""COMPUTED_VALUE"""),"No")</f>
        <v>No</v>
      </c>
      <c r="I1921" s="1" t="str">
        <f>IFERROR(__xludf.DUMMYFUNCTION("""COMPUTED_VALUE"""),"Will NOT work for them")</f>
        <v>Will NOT work for them</v>
      </c>
      <c r="J1921" s="1">
        <f>IFERROR(__xludf.DUMMYFUNCTION("""COMPUTED_VALUE"""),3.0)</f>
        <v>3</v>
      </c>
      <c r="K1921" s="1" t="str">
        <f>IFERROR(__xludf.DUMMYFUNCTION("""COMPUTED_VALUE"""),"Hybrid Working Environment with more than 15 days a month at office")</f>
        <v>Hybrid Working Environment with more than 15 days a month at office</v>
      </c>
      <c r="L1921" s="1" t="str">
        <f>IFERROR(__xludf.DUMMYFUNCTION("""COMPUTED_VALUE"""),"Employer who appreciates learning and enables that environment")</f>
        <v>Employer who appreciates learning and enables that environment</v>
      </c>
      <c r="M192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21" s="1" t="str">
        <f>IFERROR(__xludf.DUMMYFUNCTION("""COMPUTED_VALUE"""),"Teaching in any of the institutes/colleges/online or offline, Business Operations in any organization, Manage and drive End-to-End Projects or Products, Work in a BPO setup for some well known client")</f>
        <v>Teaching in any of the institutes/colleges/online or offline, Business Operations in any organization, Manage and drive End-to-End Projects or Products, Work in a BPO setup for some well known client</v>
      </c>
      <c r="O1921" s="1" t="str">
        <f>IFERROR(__xludf.DUMMYFUNCTION("""COMPUTED_VALUE"""),"Manager who clearly describes what she/he needs")</f>
        <v>Manager who clearly describes what she/he needs</v>
      </c>
      <c r="P1921" s="1" t="str">
        <f>IFERROR(__xludf.DUMMYFUNCTION("""COMPUTED_VALUE"""),"Work with 2 to 3 people in my team")</f>
        <v>Work with 2 to 3 people in my team</v>
      </c>
      <c r="Q1921" s="1" t="str">
        <f>IFERROR(__xludf.DUMMYFUNCTION("""COMPUTED_VALUE"""),"Yes, I Understand this is gonna happen everywhere")</f>
        <v>Yes, I Understand this is gonna happen everywhere</v>
      </c>
      <c r="R1921" s="1" t="str">
        <f>IFERROR(__xludf.DUMMYFUNCTION("""COMPUTED_VALUE"""),"No way")</f>
        <v>No way</v>
      </c>
      <c r="S1921" s="1" t="str">
        <f>IFERROR(__xludf.DUMMYFUNCTION("""COMPUTED_VALUE"""),"120036.mathumitha.tamhss@gmail.com")</f>
        <v>120036.mathumitha.tamhss@gmail.com</v>
      </c>
    </row>
    <row r="1922">
      <c r="A1922" s="2">
        <f>IFERROR(__xludf.DUMMYFUNCTION("""COMPUTED_VALUE"""),45062.91835399305)</f>
        <v>45062.91835</v>
      </c>
      <c r="B1922" s="1" t="str">
        <f>IFERROR(__xludf.DUMMYFUNCTION("""COMPUTED_VALUE"""),"India")</f>
        <v>India</v>
      </c>
      <c r="C1922" s="1">
        <f>IFERROR(__xludf.DUMMYFUNCTION("""COMPUTED_VALUE"""),622204.0)</f>
        <v>622204</v>
      </c>
      <c r="D1922" s="1" t="str">
        <f>IFERROR(__xludf.DUMMYFUNCTION("""COMPUTED_VALUE"""),"Female")</f>
        <v>Female</v>
      </c>
      <c r="E1922" s="1" t="str">
        <f>IFERROR(__xludf.DUMMYFUNCTION("""COMPUTED_VALUE"""),"People from my circle, but not family members")</f>
        <v>People from my circle, but not family members</v>
      </c>
      <c r="F1922" s="1" t="str">
        <f>IFERROR(__xludf.DUMMYFUNCTION("""COMPUTED_VALUE"""),"Yes, I will earn and do that")</f>
        <v>Yes, I will earn and do that</v>
      </c>
      <c r="G1922" s="1" t="str">
        <f>IFERROR(__xludf.DUMMYFUNCTION("""COMPUTED_VALUE"""),"This will be hard to do, but if it is the right company I would try")</f>
        <v>This will be hard to do, but if it is the right company I would try</v>
      </c>
      <c r="H1922" s="1" t="str">
        <f>IFERROR(__xludf.DUMMYFUNCTION("""COMPUTED_VALUE"""),"Yes")</f>
        <v>Yes</v>
      </c>
      <c r="I1922" s="1" t="str">
        <f>IFERROR(__xludf.DUMMYFUNCTION("""COMPUTED_VALUE"""),"Will work for them")</f>
        <v>Will work for them</v>
      </c>
      <c r="J1922" s="1">
        <f>IFERROR(__xludf.DUMMYFUNCTION("""COMPUTED_VALUE"""),8.0)</f>
        <v>8</v>
      </c>
      <c r="K1922" s="1" t="str">
        <f>IFERROR(__xludf.DUMMYFUNCTION("""COMPUTED_VALUE"""),"Hybrid Working Environment with less than 3 days a month at office")</f>
        <v>Hybrid Working Environment with less than 3 days a month at office</v>
      </c>
      <c r="L1922" s="1" t="str">
        <f>IFERROR(__xludf.DUMMYFUNCTION("""COMPUTED_VALUE"""),"Employer who rewards learning and enables that environment")</f>
        <v>Employer who rewards learning and enables that environment</v>
      </c>
      <c r="M19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22" s="1" t="str">
        <f>IFERROR(__xludf.DUMMYFUNCTION("""COMPUTED_VALUE"""),"Teaching in any of the institutes/colleges/online or offline, Business Operations in any organization, Manage and drive End-to-End Projects or Products, Manufacturing / Oil and Gas/ Construction / Hard Physical Work related")</f>
        <v>Teaching in any of the institutes/colleges/online or offline, Business Operations in any organization, Manage and drive End-to-End Projects or Products, Manufacturing / Oil and Gas/ Construction / Hard Physical Work related</v>
      </c>
      <c r="O1922" s="1" t="str">
        <f>IFERROR(__xludf.DUMMYFUNCTION("""COMPUTED_VALUE"""),"Manager who sets unrealistic targets")</f>
        <v>Manager who sets unrealistic targets</v>
      </c>
      <c r="P1922" s="1" t="str">
        <f>IFERROR(__xludf.DUMMYFUNCTION("""COMPUTED_VALUE"""),"Work with 5 to 6 people in my team")</f>
        <v>Work with 5 to 6 people in my team</v>
      </c>
      <c r="Q1922" s="1" t="str">
        <f>IFERROR(__xludf.DUMMYFUNCTION("""COMPUTED_VALUE"""),"Yes")</f>
        <v>Yes</v>
      </c>
      <c r="R1922" s="1" t="str">
        <f>IFERROR(__xludf.DUMMYFUNCTION("""COMPUTED_VALUE"""),"This will be hard to do, but if it is the right company I would try")</f>
        <v>This will be hard to do, but if it is the right company I would try</v>
      </c>
      <c r="S1922" s="1" t="str">
        <f>IFERROR(__xludf.DUMMYFUNCTION("""COMPUTED_VALUE"""),"btsloveyourself7070@gmail.com")</f>
        <v>btsloveyourself7070@gmail.com</v>
      </c>
    </row>
    <row r="1923">
      <c r="A1923" s="2">
        <f>IFERROR(__xludf.DUMMYFUNCTION("""COMPUTED_VALUE"""),45062.918673402775)</f>
        <v>45062.91867</v>
      </c>
      <c r="B1923" s="1" t="str">
        <f>IFERROR(__xludf.DUMMYFUNCTION("""COMPUTED_VALUE"""),"India")</f>
        <v>India</v>
      </c>
      <c r="C1923" s="1">
        <f>IFERROR(__xludf.DUMMYFUNCTION("""COMPUTED_VALUE"""),121102.0)</f>
        <v>121102</v>
      </c>
      <c r="D1923" s="1" t="str">
        <f>IFERROR(__xludf.DUMMYFUNCTION("""COMPUTED_VALUE"""),"Female")</f>
        <v>Female</v>
      </c>
      <c r="E1923" s="1" t="str">
        <f>IFERROR(__xludf.DUMMYFUNCTION("""COMPUTED_VALUE"""),"Influencers who had successful careers")</f>
        <v>Influencers who had successful careers</v>
      </c>
      <c r="F1923" s="1" t="str">
        <f>IFERROR(__xludf.DUMMYFUNCTION("""COMPUTED_VALUE"""),"No I would not be pursuing Higher Education outside of India")</f>
        <v>No I would not be pursuing Higher Education outside of India</v>
      </c>
      <c r="G1923" s="1" t="str">
        <f>IFERROR(__xludf.DUMMYFUNCTION("""COMPUTED_VALUE"""),"This will be hard to do, but if it is the right company I would try")</f>
        <v>This will be hard to do, but if it is the right company I would try</v>
      </c>
      <c r="H1923" s="1" t="str">
        <f>IFERROR(__xludf.DUMMYFUNCTION("""COMPUTED_VALUE"""),"No")</f>
        <v>No</v>
      </c>
      <c r="I1923" s="1" t="str">
        <f>IFERROR(__xludf.DUMMYFUNCTION("""COMPUTED_VALUE"""),"Will NOT work for them")</f>
        <v>Will NOT work for them</v>
      </c>
      <c r="J1923" s="1">
        <f>IFERROR(__xludf.DUMMYFUNCTION("""COMPUTED_VALUE"""),8.0)</f>
        <v>8</v>
      </c>
      <c r="K1923" s="1" t="str">
        <f>IFERROR(__xludf.DUMMYFUNCTION("""COMPUTED_VALUE"""),"Hybrid Working Environment with more than 15 days a month at office")</f>
        <v>Hybrid Working Environment with more than 15 days a month at office</v>
      </c>
      <c r="L19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23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923" s="1" t="str">
        <f>IFERROR(__xludf.DUMMYFUNCTION("""COMPUTED_VALUE"""),"Manager who explains what is expected, sets a goal and helps achieve it")</f>
        <v>Manager who explains what is expected, sets a goal and helps achieve it</v>
      </c>
      <c r="P1923" s="1" t="str">
        <f>IFERROR(__xludf.DUMMYFUNCTION("""COMPUTED_VALUE"""),"Work with 5 to 6 people in my team")</f>
        <v>Work with 5 to 6 people in my team</v>
      </c>
      <c r="Q1923" s="1" t="str">
        <f>IFERROR(__xludf.DUMMYFUNCTION("""COMPUTED_VALUE"""),"Yes, I Understand this is gonna happen everywhere")</f>
        <v>Yes, I Understand this is gonna happen everywhere</v>
      </c>
      <c r="R1923" s="1" t="str">
        <f>IFERROR(__xludf.DUMMYFUNCTION("""COMPUTED_VALUE"""),"No way")</f>
        <v>No way</v>
      </c>
      <c r="S1923" s="1" t="str">
        <f>IFERROR(__xludf.DUMMYFUNCTION("""COMPUTED_VALUE"""),"richagoyal58@gmail.com")</f>
        <v>richagoyal58@gmail.com</v>
      </c>
    </row>
    <row r="1924">
      <c r="A1924" s="2">
        <f>IFERROR(__xludf.DUMMYFUNCTION("""COMPUTED_VALUE"""),45062.91908585648)</f>
        <v>45062.91909</v>
      </c>
      <c r="B1924" s="1" t="str">
        <f>IFERROR(__xludf.DUMMYFUNCTION("""COMPUTED_VALUE"""),"India")</f>
        <v>India</v>
      </c>
      <c r="C1924" s="1">
        <f>IFERROR(__xludf.DUMMYFUNCTION("""COMPUTED_VALUE"""),621704.0)</f>
        <v>621704</v>
      </c>
      <c r="D1924" s="1" t="str">
        <f>IFERROR(__xludf.DUMMYFUNCTION("""COMPUTED_VALUE"""),"Female")</f>
        <v>Female</v>
      </c>
      <c r="E1924" s="1" t="str">
        <f>IFERROR(__xludf.DUMMYFUNCTION("""COMPUTED_VALUE"""),"People who have changed the world for better")</f>
        <v>People who have changed the world for better</v>
      </c>
      <c r="F1924" s="1" t="str">
        <f>IFERROR(__xludf.DUMMYFUNCTION("""COMPUTED_VALUE"""),"No, But if someone could bare the cost I will")</f>
        <v>No, But if someone could bare the cost I will</v>
      </c>
      <c r="G1924" s="1" t="str">
        <f>IFERROR(__xludf.DUMMYFUNCTION("""COMPUTED_VALUE"""),"This will be hard to do, but if it is the right company I would try")</f>
        <v>This will be hard to do, but if it is the right company I would try</v>
      </c>
      <c r="H1924" s="1" t="str">
        <f>IFERROR(__xludf.DUMMYFUNCTION("""COMPUTED_VALUE"""),"No")</f>
        <v>No</v>
      </c>
      <c r="I1924" s="1" t="str">
        <f>IFERROR(__xludf.DUMMYFUNCTION("""COMPUTED_VALUE"""),"Will NOT work for them")</f>
        <v>Will NOT work for them</v>
      </c>
      <c r="J1924" s="1">
        <f>IFERROR(__xludf.DUMMYFUNCTION("""COMPUTED_VALUE"""),10.0)</f>
        <v>10</v>
      </c>
      <c r="K1924" s="1" t="str">
        <f>IFERROR(__xludf.DUMMYFUNCTION("""COMPUTED_VALUE"""),"Hybrid Working Environment with more than 15 days a month at office")</f>
        <v>Hybrid Working Environment with more than 15 days a month at office</v>
      </c>
      <c r="L19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24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924" s="1" t="str">
        <f>IFERROR(__xludf.DUMMYFUNCTION("""COMPUTED_VALUE"""),"Manager who explains what is expected, sets a goal and helps achieve it")</f>
        <v>Manager who explains what is expected, sets a goal and helps achieve it</v>
      </c>
      <c r="P1924" s="1" t="str">
        <f>IFERROR(__xludf.DUMMYFUNCTION("""COMPUTED_VALUE"""),"Work with 2 to 3 people in my team")</f>
        <v>Work with 2 to 3 people in my team</v>
      </c>
      <c r="Q1924" s="1" t="str">
        <f>IFERROR(__xludf.DUMMYFUNCTION("""COMPUTED_VALUE"""),"No")</f>
        <v>No</v>
      </c>
      <c r="R1924" s="1" t="str">
        <f>IFERROR(__xludf.DUMMYFUNCTION("""COMPUTED_VALUE"""),"This will be hard to do, but if it is the right company I would try")</f>
        <v>This will be hard to do, but if it is the right company I would try</v>
      </c>
      <c r="S1924" s="1" t="str">
        <f>IFERROR(__xludf.DUMMYFUNCTION("""COMPUTED_VALUE"""),"varshaprasath26@gmail.com")</f>
        <v>varshaprasath26@gmail.com</v>
      </c>
    </row>
    <row r="1925">
      <c r="A1925" s="2">
        <f>IFERROR(__xludf.DUMMYFUNCTION("""COMPUTED_VALUE"""),45062.91932785879)</f>
        <v>45062.91933</v>
      </c>
      <c r="B1925" s="1" t="str">
        <f>IFERROR(__xludf.DUMMYFUNCTION("""COMPUTED_VALUE"""),"India")</f>
        <v>India</v>
      </c>
      <c r="C1925" s="1">
        <f>IFERROR(__xludf.DUMMYFUNCTION("""COMPUTED_VALUE"""),208027.0)</f>
        <v>208027</v>
      </c>
      <c r="D1925" s="1" t="str">
        <f>IFERROR(__xludf.DUMMYFUNCTION("""COMPUTED_VALUE"""),"Male")</f>
        <v>Male</v>
      </c>
      <c r="E1925" s="1" t="str">
        <f>IFERROR(__xludf.DUMMYFUNCTION("""COMPUTED_VALUE"""),"My Parents")</f>
        <v>My Parents</v>
      </c>
      <c r="F1925" s="1" t="str">
        <f>IFERROR(__xludf.DUMMYFUNCTION("""COMPUTED_VALUE"""),"Yes, I will earn and do that")</f>
        <v>Yes, I will earn and do that</v>
      </c>
      <c r="G1925" s="1" t="str">
        <f>IFERROR(__xludf.DUMMYFUNCTION("""COMPUTED_VALUE"""),"Will work for 3 years or more")</f>
        <v>Will work for 3 years or more</v>
      </c>
      <c r="H1925" s="1" t="str">
        <f>IFERROR(__xludf.DUMMYFUNCTION("""COMPUTED_VALUE"""),"No")</f>
        <v>No</v>
      </c>
      <c r="I1925" s="1" t="str">
        <f>IFERROR(__xludf.DUMMYFUNCTION("""COMPUTED_VALUE"""),"Will NOT work for them")</f>
        <v>Will NOT work for them</v>
      </c>
      <c r="J1925" s="1">
        <f>IFERROR(__xludf.DUMMYFUNCTION("""COMPUTED_VALUE"""),5.0)</f>
        <v>5</v>
      </c>
      <c r="K1925" s="1" t="str">
        <f>IFERROR(__xludf.DUMMYFUNCTION("""COMPUTED_VALUE"""),"Every Day Office Environment")</f>
        <v>Every Day Office Environment</v>
      </c>
      <c r="L19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5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925" s="1" t="str">
        <f>IFERROR(__xludf.DUMMYFUNCTION("""COMPUTED_VALUE"""),"Design and Creative strategy in any company, Business Operations in any organization, An Artificial Intelligence Specialist / Talking to Robots, Manufacturing / Oil and Gas/ Construction / Hard Physical Work related")</f>
        <v>Design and Creative strategy in any company, Business Operations in any organization, An Artificial Intelligence Specialist / Talking to Robots, Manufacturing / Oil and Gas/ Construction / Hard Physical Work related</v>
      </c>
      <c r="O1925" s="1" t="str">
        <f>IFERROR(__xludf.DUMMYFUNCTION("""COMPUTED_VALUE"""),"Manager who explains what is expected, sets a goal and helps achieve it")</f>
        <v>Manager who explains what is expected, sets a goal and helps achieve it</v>
      </c>
      <c r="P1925" s="1" t="str">
        <f>IFERROR(__xludf.DUMMYFUNCTION("""COMPUTED_VALUE"""),"Work with more than 10 people in my team")</f>
        <v>Work with more than 10 people in my team</v>
      </c>
      <c r="Q1925" s="1" t="str">
        <f>IFERROR(__xludf.DUMMYFUNCTION("""COMPUTED_VALUE"""),"No")</f>
        <v>No</v>
      </c>
      <c r="R1925" s="1" t="str">
        <f>IFERROR(__xludf.DUMMYFUNCTION("""COMPUTED_VALUE"""),"This will be hard to do, but if it is the right company I would try")</f>
        <v>This will be hard to do, but if it is the right company I would try</v>
      </c>
      <c r="S1925" s="1" t="str">
        <f>IFERROR(__xludf.DUMMYFUNCTION("""COMPUTED_VALUE"""),"kartikgpt001@gmail.com")</f>
        <v>kartikgpt001@gmail.com</v>
      </c>
    </row>
    <row r="1926">
      <c r="A1926" s="2">
        <f>IFERROR(__xludf.DUMMYFUNCTION("""COMPUTED_VALUE"""),45062.91945809028)</f>
        <v>45062.91946</v>
      </c>
      <c r="B1926" s="1" t="str">
        <f>IFERROR(__xludf.DUMMYFUNCTION("""COMPUTED_VALUE"""),"India")</f>
        <v>India</v>
      </c>
      <c r="C1926" s="1">
        <f>IFERROR(__xludf.DUMMYFUNCTION("""COMPUTED_VALUE"""),500053.0)</f>
        <v>500053</v>
      </c>
      <c r="D1926" s="1" t="str">
        <f>IFERROR(__xludf.DUMMYFUNCTION("""COMPUTED_VALUE"""),"Female")</f>
        <v>Female</v>
      </c>
      <c r="E1926" s="1" t="str">
        <f>IFERROR(__xludf.DUMMYFUNCTION("""COMPUTED_VALUE"""),"My Parents")</f>
        <v>My Parents</v>
      </c>
      <c r="F1926" s="1" t="str">
        <f>IFERROR(__xludf.DUMMYFUNCTION("""COMPUTED_VALUE"""),"No, But if someone could bare the cost I will")</f>
        <v>No, But if someone could bare the cost I will</v>
      </c>
      <c r="G1926" s="1" t="str">
        <f>IFERROR(__xludf.DUMMYFUNCTION("""COMPUTED_VALUE"""),"This will be hard to do, but if it is the right company I would try")</f>
        <v>This will be hard to do, but if it is the right company I would try</v>
      </c>
      <c r="H1926" s="1" t="str">
        <f>IFERROR(__xludf.DUMMYFUNCTION("""COMPUTED_VALUE"""),"No")</f>
        <v>No</v>
      </c>
      <c r="I1926" s="1" t="str">
        <f>IFERROR(__xludf.DUMMYFUNCTION("""COMPUTED_VALUE"""),"Will NOT work for them")</f>
        <v>Will NOT work for them</v>
      </c>
      <c r="J1926" s="1">
        <f>IFERROR(__xludf.DUMMYFUNCTION("""COMPUTED_VALUE"""),5.0)</f>
        <v>5</v>
      </c>
      <c r="K1926" s="1" t="str">
        <f>IFERROR(__xludf.DUMMYFUNCTION("""COMPUTED_VALUE"""),"Fully Remote with Options to travel as and when needed")</f>
        <v>Fully Remote with Options to travel as and when needed</v>
      </c>
      <c r="L19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26" s="1" t="str">
        <f>IFERROR(__xludf.DUMMYFUNCTION("""COMPUTED_VALUE"""),"Teaching in any of the institutes/colleges/online or offline, Manage and drive End-to-End Projects or Products, Build and develop a Team, An Artificial Intelligence Specialist / Talking to Robots")</f>
        <v>Teaching in any of the institutes/colleges/online or offline, Manage and drive End-to-End Projects or Products, Build and develop a Team, An Artificial Intelligence Specialist / Talking to Robots</v>
      </c>
      <c r="O1926" s="1" t="str">
        <f>IFERROR(__xludf.DUMMYFUNCTION("""COMPUTED_VALUE"""),"Manager who clearly describes what she/he needs")</f>
        <v>Manager who clearly describes what she/he needs</v>
      </c>
      <c r="P1926" s="1" t="str">
        <f>IFERROR(__xludf.DUMMYFUNCTION("""COMPUTED_VALUE"""),"Work with 7 to 10 or more people in my team")</f>
        <v>Work with 7 to 10 or more people in my team</v>
      </c>
      <c r="Q1926" s="1" t="str">
        <f>IFERROR(__xludf.DUMMYFUNCTION("""COMPUTED_VALUE"""),"Yes, I Understand this is gonna happen everywhere")</f>
        <v>Yes, I Understand this is gonna happen everywhere</v>
      </c>
      <c r="R1926" s="1" t="str">
        <f>IFERROR(__xludf.DUMMYFUNCTION("""COMPUTED_VALUE"""),"This will be hard to do, but if it is the right company I would try")</f>
        <v>This will be hard to do, but if it is the right company I would try</v>
      </c>
      <c r="S1926" s="1" t="str">
        <f>IFERROR(__xludf.DUMMYFUNCTION("""COMPUTED_VALUE"""),"nehalendale@gmail.com")</f>
        <v>nehalendale@gmail.com</v>
      </c>
    </row>
    <row r="1927">
      <c r="A1927" s="2">
        <f>IFERROR(__xludf.DUMMYFUNCTION("""COMPUTED_VALUE"""),45062.91955099537)</f>
        <v>45062.91955</v>
      </c>
      <c r="B1927" s="1" t="str">
        <f>IFERROR(__xludf.DUMMYFUNCTION("""COMPUTED_VALUE"""),"India")</f>
        <v>India</v>
      </c>
      <c r="C1927" s="1">
        <f>IFERROR(__xludf.DUMMYFUNCTION("""COMPUTED_VALUE"""),637001.0)</f>
        <v>637001</v>
      </c>
      <c r="D1927" s="1" t="str">
        <f>IFERROR(__xludf.DUMMYFUNCTION("""COMPUTED_VALUE"""),"Female")</f>
        <v>Female</v>
      </c>
      <c r="E1927" s="1" t="str">
        <f>IFERROR(__xludf.DUMMYFUNCTION("""COMPUTED_VALUE"""),"My Parents")</f>
        <v>My Parents</v>
      </c>
      <c r="F1927" s="1" t="str">
        <f>IFERROR(__xludf.DUMMYFUNCTION("""COMPUTED_VALUE"""),"No I would not be pursuing Higher Education outside of India")</f>
        <v>No I would not be pursuing Higher Education outside of India</v>
      </c>
      <c r="G1927" s="1" t="str">
        <f>IFERROR(__xludf.DUMMYFUNCTION("""COMPUTED_VALUE"""),"No way")</f>
        <v>No way</v>
      </c>
      <c r="H1927" s="1" t="str">
        <f>IFERROR(__xludf.DUMMYFUNCTION("""COMPUTED_VALUE"""),"No")</f>
        <v>No</v>
      </c>
      <c r="I1927" s="1" t="str">
        <f>IFERROR(__xludf.DUMMYFUNCTION("""COMPUTED_VALUE"""),"Will NOT work for them")</f>
        <v>Will NOT work for them</v>
      </c>
      <c r="J1927" s="1">
        <f>IFERROR(__xludf.DUMMYFUNCTION("""COMPUTED_VALUE"""),5.0)</f>
        <v>5</v>
      </c>
      <c r="K1927" s="1" t="str">
        <f>IFERROR(__xludf.DUMMYFUNCTION("""COMPUTED_VALUE"""),"Hybrid Working Environment with less than 3 days a month at office")</f>
        <v>Hybrid Working Environment with less than 3 days a month at office</v>
      </c>
      <c r="L19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27" s="1" t="str">
        <f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927" s="1" t="str">
        <f>IFERROR(__xludf.DUMMYFUNCTION("""COMPUTED_VALUE"""),"Manager who explains what is expected, sets a goal and helps achieve it")</f>
        <v>Manager who explains what is expected, sets a goal and helps achieve it</v>
      </c>
      <c r="P1927" s="1" t="str">
        <f>IFERROR(__xludf.DUMMYFUNCTION("""COMPUTED_VALUE"""),"Work with 7 to 10 or more people in my team")</f>
        <v>Work with 7 to 10 or more people in my team</v>
      </c>
      <c r="Q1927" s="1" t="str">
        <f>IFERROR(__xludf.DUMMYFUNCTION("""COMPUTED_VALUE"""),"Yes, I Understand this is gonna happen everywhere")</f>
        <v>Yes, I Understand this is gonna happen everywhere</v>
      </c>
      <c r="R1927" s="1" t="str">
        <f>IFERROR(__xludf.DUMMYFUNCTION("""COMPUTED_VALUE"""),"No way")</f>
        <v>No way</v>
      </c>
      <c r="S1927" s="1" t="str">
        <f>IFERROR(__xludf.DUMMYFUNCTION("""COMPUTED_VALUE"""),"praveenajoen@gmail.com")</f>
        <v>praveenajoen@gmail.com</v>
      </c>
    </row>
    <row r="1928">
      <c r="A1928" s="2">
        <f>IFERROR(__xludf.DUMMYFUNCTION("""COMPUTED_VALUE"""),45062.91963578704)</f>
        <v>45062.91964</v>
      </c>
      <c r="B1928" s="1" t="str">
        <f>IFERROR(__xludf.DUMMYFUNCTION("""COMPUTED_VALUE"""),"India")</f>
        <v>India</v>
      </c>
      <c r="C1928" s="1">
        <f>IFERROR(__xludf.DUMMYFUNCTION("""COMPUTED_VALUE"""),110059.0)</f>
        <v>110059</v>
      </c>
      <c r="D1928" s="1" t="str">
        <f>IFERROR(__xludf.DUMMYFUNCTION("""COMPUTED_VALUE"""),"Male")</f>
        <v>Male</v>
      </c>
      <c r="E1928" s="1" t="str">
        <f>IFERROR(__xludf.DUMMYFUNCTION("""COMPUTED_VALUE"""),"People from my circle, but not family members")</f>
        <v>People from my circle, but not family members</v>
      </c>
      <c r="F1928" s="1" t="str">
        <f>IFERROR(__xludf.DUMMYFUNCTION("""COMPUTED_VALUE"""),"Yes, I will earn and do that")</f>
        <v>Yes, I will earn and do that</v>
      </c>
      <c r="G1928" s="1" t="str">
        <f>IFERROR(__xludf.DUMMYFUNCTION("""COMPUTED_VALUE"""),"This will be hard to do, but if it is the right company I would try")</f>
        <v>This will be hard to do, but if it is the right company I would try</v>
      </c>
      <c r="H1928" s="1" t="str">
        <f>IFERROR(__xludf.DUMMYFUNCTION("""COMPUTED_VALUE"""),"No")</f>
        <v>No</v>
      </c>
      <c r="I1928" s="1" t="str">
        <f>IFERROR(__xludf.DUMMYFUNCTION("""COMPUTED_VALUE"""),"Will NOT work for them")</f>
        <v>Will NOT work for them</v>
      </c>
      <c r="J1928" s="1">
        <f>IFERROR(__xludf.DUMMYFUNCTION("""COMPUTED_VALUE"""),5.0)</f>
        <v>5</v>
      </c>
      <c r="K1928" s="1" t="str">
        <f>IFERROR(__xludf.DUMMYFUNCTION("""COMPUTED_VALUE"""),"Fully Remote with Options to travel as and when needed")</f>
        <v>Fully Remote with Options to travel as and when needed</v>
      </c>
      <c r="L1928" s="1" t="str">
        <f>IFERROR(__xludf.DUMMYFUNCTION("""COMPUTED_VALUE"""),"Employer who appreciates learning and enables that environment")</f>
        <v>Employer who appreciates learning and enables that environment</v>
      </c>
      <c r="M192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28" s="1" t="str">
        <f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1928" s="1" t="str">
        <f>IFERROR(__xludf.DUMMYFUNCTION("""COMPUTED_VALUE"""),"Manager who clearly describes what she/he needs")</f>
        <v>Manager who clearly describes what she/he needs</v>
      </c>
      <c r="P192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928" s="1" t="str">
        <f>IFERROR(__xludf.DUMMYFUNCTION("""COMPUTED_VALUE"""),"Yes")</f>
        <v>Yes</v>
      </c>
      <c r="R1928" s="1" t="str">
        <f>IFERROR(__xludf.DUMMYFUNCTION("""COMPUTED_VALUE"""),"This will be hard to do, but if it is the right company I would try")</f>
        <v>This will be hard to do, but if it is the right company I would try</v>
      </c>
      <c r="S1928" s="1" t="str">
        <f>IFERROR(__xludf.DUMMYFUNCTION("""COMPUTED_VALUE"""),"thakurdaas1900@gmail.com")</f>
        <v>thakurdaas1900@gmail.com</v>
      </c>
    </row>
    <row r="1929">
      <c r="A1929" s="2">
        <f>IFERROR(__xludf.DUMMYFUNCTION("""COMPUTED_VALUE"""),45062.920038854165)</f>
        <v>45062.92004</v>
      </c>
      <c r="B1929" s="1" t="str">
        <f>IFERROR(__xludf.DUMMYFUNCTION("""COMPUTED_VALUE"""),"India")</f>
        <v>India</v>
      </c>
      <c r="C1929" s="1">
        <f>IFERROR(__xludf.DUMMYFUNCTION("""COMPUTED_VALUE"""),500058.0)</f>
        <v>500058</v>
      </c>
      <c r="D1929" s="1" t="str">
        <f>IFERROR(__xludf.DUMMYFUNCTION("""COMPUTED_VALUE"""),"Female")</f>
        <v>Female</v>
      </c>
      <c r="E1929" s="1" t="str">
        <f>IFERROR(__xludf.DUMMYFUNCTION("""COMPUTED_VALUE"""),"My Parents")</f>
        <v>My Parents</v>
      </c>
      <c r="F1929" s="1" t="str">
        <f>IFERROR(__xludf.DUMMYFUNCTION("""COMPUTED_VALUE"""),"Yes, I will earn and do that")</f>
        <v>Yes, I will earn and do that</v>
      </c>
      <c r="G1929" s="1" t="str">
        <f>IFERROR(__xludf.DUMMYFUNCTION("""COMPUTED_VALUE"""),"Will work for 3 years or more")</f>
        <v>Will work for 3 years or more</v>
      </c>
      <c r="H1929" s="1" t="str">
        <f>IFERROR(__xludf.DUMMYFUNCTION("""COMPUTED_VALUE"""),"No")</f>
        <v>No</v>
      </c>
      <c r="I1929" s="1" t="str">
        <f>IFERROR(__xludf.DUMMYFUNCTION("""COMPUTED_VALUE"""),"Will NOT work for them")</f>
        <v>Will NOT work for them</v>
      </c>
      <c r="J1929" s="1">
        <f>IFERROR(__xludf.DUMMYFUNCTION("""COMPUTED_VALUE"""),2.0)</f>
        <v>2</v>
      </c>
      <c r="K1929" s="1" t="str">
        <f>IFERROR(__xludf.DUMMYFUNCTION("""COMPUTED_VALUE"""),"Hybrid Working Environment with less than 3 days a month at office")</f>
        <v>Hybrid Working Environment with less than 3 days a month at office</v>
      </c>
      <c r="L1929" s="1" t="str">
        <f>IFERROR(__xludf.DUMMYFUNCTION("""COMPUTED_VALUE"""),"Employer who rewards learning and enables that environment")</f>
        <v>Employer who rewards learning and enables that environment</v>
      </c>
      <c r="M192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29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929" s="1" t="str">
        <f>IFERROR(__xludf.DUMMYFUNCTION("""COMPUTED_VALUE"""),"Manager who clearly describes what she/he needs")</f>
        <v>Manager who clearly describes what she/he needs</v>
      </c>
      <c r="P1929" s="1" t="str">
        <f>IFERROR(__xludf.DUMMYFUNCTION("""COMPUTED_VALUE"""),"Work with 5 to 6 people in my team")</f>
        <v>Work with 5 to 6 people in my team</v>
      </c>
      <c r="Q1929" s="1" t="str">
        <f>IFERROR(__xludf.DUMMYFUNCTION("""COMPUTED_VALUE"""),"No")</f>
        <v>No</v>
      </c>
      <c r="R1929" s="1" t="str">
        <f>IFERROR(__xludf.DUMMYFUNCTION("""COMPUTED_VALUE"""),"Will work for 7 years or more")</f>
        <v>Will work for 7 years or more</v>
      </c>
      <c r="S1929" s="1" t="str">
        <f>IFERROR(__xludf.DUMMYFUNCTION("""COMPUTED_VALUE"""),"snigdha.awasthi@gmail.com")</f>
        <v>snigdha.awasthi@gmail.com</v>
      </c>
    </row>
    <row r="1930">
      <c r="A1930" s="2">
        <f>IFERROR(__xludf.DUMMYFUNCTION("""COMPUTED_VALUE"""),45062.920157685185)</f>
        <v>45062.92016</v>
      </c>
      <c r="B1930" s="1" t="str">
        <f>IFERROR(__xludf.DUMMYFUNCTION("""COMPUTED_VALUE"""),"India")</f>
        <v>India</v>
      </c>
      <c r="C1930" s="1">
        <f>IFERROR(__xludf.DUMMYFUNCTION("""COMPUTED_VALUE"""),533428.0)</f>
        <v>533428</v>
      </c>
      <c r="D1930" s="1" t="str">
        <f>IFERROR(__xludf.DUMMYFUNCTION("""COMPUTED_VALUE"""),"Male")</f>
        <v>Male</v>
      </c>
      <c r="E1930" s="1" t="str">
        <f>IFERROR(__xludf.DUMMYFUNCTION("""COMPUTED_VALUE"""),"People from my circle, but not family members")</f>
        <v>People from my circle, but not family members</v>
      </c>
      <c r="F1930" s="1" t="str">
        <f>IFERROR(__xludf.DUMMYFUNCTION("""COMPUTED_VALUE"""),"No, But if someone could bare the cost I will")</f>
        <v>No, But if someone could bare the cost I will</v>
      </c>
      <c r="G1930" s="1" t="str">
        <f>IFERROR(__xludf.DUMMYFUNCTION("""COMPUTED_VALUE"""),"Will work for 3 years or more")</f>
        <v>Will work for 3 years or more</v>
      </c>
      <c r="H1930" s="1" t="str">
        <f>IFERROR(__xludf.DUMMYFUNCTION("""COMPUTED_VALUE"""),"No")</f>
        <v>No</v>
      </c>
      <c r="I1930" s="1" t="str">
        <f>IFERROR(__xludf.DUMMYFUNCTION("""COMPUTED_VALUE"""),"Will NOT work for them")</f>
        <v>Will NOT work for them</v>
      </c>
      <c r="J1930" s="1">
        <f>IFERROR(__xludf.DUMMYFUNCTION("""COMPUTED_VALUE"""),2.0)</f>
        <v>2</v>
      </c>
      <c r="K1930" s="1" t="str">
        <f>IFERROR(__xludf.DUMMYFUNCTION("""COMPUTED_VALUE"""),"Every Day Office Environment")</f>
        <v>Every Day Office Environment</v>
      </c>
      <c r="L1930" s="1" t="str">
        <f>IFERROR(__xludf.DUMMYFUNCTION("""COMPUTED_VALUE"""),"Employer who appreciates learning and enables that environment")</f>
        <v>Employer who appreciates learning and enables that environment</v>
      </c>
      <c r="M193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30" s="1" t="str">
        <f>IFERROR(__xludf.DUMMYFUNCTION("""COMPUTED_VALUE"""),"Business Operations in any organization, Work in a BPO setup for some well known client, Work as a freelancer and do my thing my way, Entrepreneur or Start Up")</f>
        <v>Business Operations in any organization, Work in a BPO setup for some well known client, Work as a freelancer and do my thing my way, Entrepreneur or Start Up</v>
      </c>
      <c r="O1930" s="1" t="str">
        <f>IFERROR(__xludf.DUMMYFUNCTION("""COMPUTED_VALUE"""),"Manager who sets goal and helps me achieve it")</f>
        <v>Manager who sets goal and helps me achieve it</v>
      </c>
      <c r="P1930" s="1" t="str">
        <f>IFERROR(__xludf.DUMMYFUNCTION("""COMPUTED_VALUE"""),"Work with 2 to 3 people in my team")</f>
        <v>Work with 2 to 3 people in my team</v>
      </c>
      <c r="Q1930" s="1" t="str">
        <f>IFERROR(__xludf.DUMMYFUNCTION("""COMPUTED_VALUE"""),"Yes")</f>
        <v>Yes</v>
      </c>
      <c r="R1930" s="1" t="str">
        <f>IFERROR(__xludf.DUMMYFUNCTION("""COMPUTED_VALUE"""),"Will work for 7 years or more")</f>
        <v>Will work for 7 years or more</v>
      </c>
      <c r="S1930" s="1" t="str">
        <f>IFERROR(__xludf.DUMMYFUNCTION("""COMPUTED_VALUE"""),"satyatejakamisetti@gmail.com")</f>
        <v>satyatejakamisetti@gmail.com</v>
      </c>
    </row>
    <row r="1931">
      <c r="A1931" s="2">
        <f>IFERROR(__xludf.DUMMYFUNCTION("""COMPUTED_VALUE"""),45062.92031091436)</f>
        <v>45062.92031</v>
      </c>
      <c r="B1931" s="1" t="str">
        <f>IFERROR(__xludf.DUMMYFUNCTION("""COMPUTED_VALUE"""),"India")</f>
        <v>India</v>
      </c>
      <c r="C1931" s="1">
        <f>IFERROR(__xludf.DUMMYFUNCTION("""COMPUTED_VALUE"""),263139.0)</f>
        <v>263139</v>
      </c>
      <c r="D1931" s="1" t="str">
        <f>IFERROR(__xludf.DUMMYFUNCTION("""COMPUTED_VALUE"""),"Male")</f>
        <v>Male</v>
      </c>
      <c r="E1931" s="1" t="str">
        <f>IFERROR(__xludf.DUMMYFUNCTION("""COMPUTED_VALUE"""),"Influencers who had successful careers")</f>
        <v>Influencers who had successful careers</v>
      </c>
      <c r="F1931" s="1" t="str">
        <f>IFERROR(__xludf.DUMMYFUNCTION("""COMPUTED_VALUE"""),"Yes, I will earn and do that")</f>
        <v>Yes, I will earn and do that</v>
      </c>
      <c r="G1931" s="1" t="str">
        <f>IFERROR(__xludf.DUMMYFUNCTION("""COMPUTED_VALUE"""),"This will be hard to do, but if it is the right company I would try")</f>
        <v>This will be hard to do, but if it is the right company I would try</v>
      </c>
      <c r="H1931" s="1" t="str">
        <f>IFERROR(__xludf.DUMMYFUNCTION("""COMPUTED_VALUE"""),"Yes")</f>
        <v>Yes</v>
      </c>
      <c r="I1931" s="1" t="str">
        <f>IFERROR(__xludf.DUMMYFUNCTION("""COMPUTED_VALUE"""),"Will work for them")</f>
        <v>Will work for them</v>
      </c>
      <c r="J1931" s="1">
        <f>IFERROR(__xludf.DUMMYFUNCTION("""COMPUTED_VALUE"""),5.0)</f>
        <v>5</v>
      </c>
      <c r="K1931" s="1" t="str">
        <f>IFERROR(__xludf.DUMMYFUNCTION("""COMPUTED_VALUE"""),"Hybrid Working Environment with more than 15 days a month at office")</f>
        <v>Hybrid Working Environment with more than 15 days a month at office</v>
      </c>
      <c r="L19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31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931" s="1" t="str">
        <f>IFERROR(__xludf.DUMMYFUNCTION("""COMPUTED_VALUE"""),"Manager who explains what is expected, sets a goal and helps achieve it")</f>
        <v>Manager who explains what is expected, sets a goal and helps achieve it</v>
      </c>
      <c r="P1931" s="1" t="str">
        <f>IFERROR(__xludf.DUMMYFUNCTION("""COMPUTED_VALUE"""),"Work with 2 to 3 people in my team, Work with 5 to 6 people in my team")</f>
        <v>Work with 2 to 3 people in my team, Work with 5 to 6 people in my team</v>
      </c>
      <c r="Q1931" s="1" t="str">
        <f>IFERROR(__xludf.DUMMYFUNCTION("""COMPUTED_VALUE"""),"Yes, I Understand this is gonna happen everywhere")</f>
        <v>Yes, I Understand this is gonna happen everywhere</v>
      </c>
      <c r="R1931" s="1" t="str">
        <f>IFERROR(__xludf.DUMMYFUNCTION("""COMPUTED_VALUE"""),"This will be hard to do, but if it is the right company I would try")</f>
        <v>This will be hard to do, but if it is the right company I would try</v>
      </c>
      <c r="S1931" s="1" t="str">
        <f>IFERROR(__xludf.DUMMYFUNCTION("""COMPUTED_VALUE"""),"bhavesh.talentoj@gmail.com")</f>
        <v>bhavesh.talentoj@gmail.com</v>
      </c>
    </row>
    <row r="1932">
      <c r="A1932" s="2">
        <f>IFERROR(__xludf.DUMMYFUNCTION("""COMPUTED_VALUE"""),45062.920572118055)</f>
        <v>45062.92057</v>
      </c>
      <c r="B1932" s="1" t="str">
        <f>IFERROR(__xludf.DUMMYFUNCTION("""COMPUTED_VALUE"""),"India")</f>
        <v>India</v>
      </c>
      <c r="C1932" s="1">
        <f>IFERROR(__xludf.DUMMYFUNCTION("""COMPUTED_VALUE"""),621216.0)</f>
        <v>621216</v>
      </c>
      <c r="D1932" s="1" t="str">
        <f>IFERROR(__xludf.DUMMYFUNCTION("""COMPUTED_VALUE"""),"Male")</f>
        <v>Male</v>
      </c>
      <c r="E1932" s="1" t="str">
        <f>IFERROR(__xludf.DUMMYFUNCTION("""COMPUTED_VALUE"""),"People who have changed the world for better")</f>
        <v>People who have changed the world for better</v>
      </c>
      <c r="F1932" s="1" t="str">
        <f>IFERROR(__xludf.DUMMYFUNCTION("""COMPUTED_VALUE"""),"No I would not be pursuing Higher Education outside of India")</f>
        <v>No I would not be pursuing Higher Education outside of India</v>
      </c>
      <c r="G1932" s="1" t="str">
        <f>IFERROR(__xludf.DUMMYFUNCTION("""COMPUTED_VALUE"""),"Will work for 3 years or more")</f>
        <v>Will work for 3 years or more</v>
      </c>
      <c r="H1932" s="1" t="str">
        <f>IFERROR(__xludf.DUMMYFUNCTION("""COMPUTED_VALUE"""),"No")</f>
        <v>No</v>
      </c>
      <c r="I1932" s="1" t="str">
        <f>IFERROR(__xludf.DUMMYFUNCTION("""COMPUTED_VALUE"""),"Will NOT work for them")</f>
        <v>Will NOT work for them</v>
      </c>
      <c r="J1932" s="1">
        <f>IFERROR(__xludf.DUMMYFUNCTION("""COMPUTED_VALUE"""),8.0)</f>
        <v>8</v>
      </c>
      <c r="K1932" s="1" t="str">
        <f>IFERROR(__xludf.DUMMYFUNCTION("""COMPUTED_VALUE"""),"Hybrid Working Environment with more than 15 days a month at office")</f>
        <v>Hybrid Working Environment with more than 15 days a month at office</v>
      </c>
      <c r="L1932" s="1" t="str">
        <f>IFERROR(__xludf.DUMMYFUNCTION("""COMPUTED_VALUE"""),"Employer who appreciates learning and enables that environment")</f>
        <v>Employer who appreciates learning and enables that environment</v>
      </c>
      <c r="M1932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932" s="1" t="str">
        <f>IFERROR(__xludf.DUMMYFUNCTION("""COMPUTED_VALUE"""),"Build and develop a Team, Look deeply into Data and generate insights, Work as a freelancer and do my thing my way, Become a content Creator in some platform")</f>
        <v>Build and develop a Team, Look deeply into Data and generate insights, Work as a freelancer and do my thing my way, Become a content Creator in some platform</v>
      </c>
      <c r="O1932" s="1" t="str">
        <f>IFERROR(__xludf.DUMMYFUNCTION("""COMPUTED_VALUE"""),"Manager who clearly describes what she/he needs")</f>
        <v>Manager who clearly describes what she/he needs</v>
      </c>
      <c r="P1932" s="1" t="str">
        <f>IFERROR(__xludf.DUMMYFUNCTION("""COMPUTED_VALUE"""),"Work with 7 to 10 or more people in my team")</f>
        <v>Work with 7 to 10 or more people in my team</v>
      </c>
      <c r="Q1932" s="1" t="str">
        <f>IFERROR(__xludf.DUMMYFUNCTION("""COMPUTED_VALUE"""),"No")</f>
        <v>No</v>
      </c>
      <c r="R1932" s="1" t="str">
        <f>IFERROR(__xludf.DUMMYFUNCTION("""COMPUTED_VALUE"""),"No way")</f>
        <v>No way</v>
      </c>
      <c r="S1932" s="1" t="str">
        <f>IFERROR(__xludf.DUMMYFUNCTION("""COMPUTED_VALUE"""),"deveshshekar53@gmail.com")</f>
        <v>deveshshekar53@gmail.com</v>
      </c>
    </row>
    <row r="1933">
      <c r="A1933" s="2">
        <f>IFERROR(__xludf.DUMMYFUNCTION("""COMPUTED_VALUE"""),45062.920858425925)</f>
        <v>45062.92086</v>
      </c>
      <c r="B1933" s="1" t="str">
        <f>IFERROR(__xludf.DUMMYFUNCTION("""COMPUTED_VALUE"""),"India")</f>
        <v>India</v>
      </c>
      <c r="C1933" s="1">
        <f>IFERROR(__xludf.DUMMYFUNCTION("""COMPUTED_VALUE"""),411027.0)</f>
        <v>411027</v>
      </c>
      <c r="D1933" s="1" t="str">
        <f>IFERROR(__xludf.DUMMYFUNCTION("""COMPUTED_VALUE"""),"Male")</f>
        <v>Male</v>
      </c>
      <c r="E1933" s="1" t="str">
        <f>IFERROR(__xludf.DUMMYFUNCTION("""COMPUTED_VALUE"""),"People from my circle, but not family members")</f>
        <v>People from my circle, but not family members</v>
      </c>
      <c r="F1933" s="1" t="str">
        <f>IFERROR(__xludf.DUMMYFUNCTION("""COMPUTED_VALUE"""),"No I would not be pursuing Higher Education outside of India")</f>
        <v>No I would not be pursuing Higher Education outside of India</v>
      </c>
      <c r="G1933" s="1" t="str">
        <f>IFERROR(__xludf.DUMMYFUNCTION("""COMPUTED_VALUE"""),"No way")</f>
        <v>No way</v>
      </c>
      <c r="H1933" s="1" t="str">
        <f>IFERROR(__xludf.DUMMYFUNCTION("""COMPUTED_VALUE"""),"Yes")</f>
        <v>Yes</v>
      </c>
      <c r="I1933" s="1" t="str">
        <f>IFERROR(__xludf.DUMMYFUNCTION("""COMPUTED_VALUE"""),"Will work for them")</f>
        <v>Will work for them</v>
      </c>
      <c r="J1933" s="1">
        <f>IFERROR(__xludf.DUMMYFUNCTION("""COMPUTED_VALUE"""),8.0)</f>
        <v>8</v>
      </c>
      <c r="K1933" s="1" t="str">
        <f>IFERROR(__xludf.DUMMYFUNCTION("""COMPUTED_VALUE"""),"Fully Remote with No option to visit offices")</f>
        <v>Fully Remote with No option to visit offices</v>
      </c>
      <c r="L19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933" s="1" t="str">
        <f>IFERROR(__xludf.DUMMYFUNCTION("""COMPUTED_VALUE"""),"Work in a BPO setup for some well known client, Work as a freelancer and do my thing my way, Become a content Creator in some platform, Entrepreneur or Start Up")</f>
        <v>Work in a BPO setup for some well known client, Work as a freelancer and do my thing my way, Become a content Creator in some platform, Entrepreneur or Start Up</v>
      </c>
      <c r="O1933" s="1" t="str">
        <f>IFERROR(__xludf.DUMMYFUNCTION("""COMPUTED_VALUE"""),"Manager who sets goal and helps me achieve it")</f>
        <v>Manager who sets goal and helps me achieve it</v>
      </c>
      <c r="P1933" s="1" t="str">
        <f>IFERROR(__xludf.DUMMYFUNCTION("""COMPUTED_VALUE"""),"Work with 7 to 10 or more people in my team")</f>
        <v>Work with 7 to 10 or more people in my team</v>
      </c>
      <c r="Q1933" s="1" t="str">
        <f>IFERROR(__xludf.DUMMYFUNCTION("""COMPUTED_VALUE"""),"Yes, I Understand this is gonna happen everywhere")</f>
        <v>Yes, I Understand this is gonna happen everywhere</v>
      </c>
      <c r="R1933" s="1" t="str">
        <f>IFERROR(__xludf.DUMMYFUNCTION("""COMPUTED_VALUE"""),"No way")</f>
        <v>No way</v>
      </c>
      <c r="S1933" s="1" t="str">
        <f>IFERROR(__xludf.DUMMYFUNCTION("""COMPUTED_VALUE"""),"chavanpratik341@gmail.com")</f>
        <v>chavanpratik341@gmail.com</v>
      </c>
    </row>
    <row r="1934">
      <c r="A1934" s="2">
        <f>IFERROR(__xludf.DUMMYFUNCTION("""COMPUTED_VALUE"""),45062.921748078705)</f>
        <v>45062.92175</v>
      </c>
      <c r="B1934" s="1" t="str">
        <f>IFERROR(__xludf.DUMMYFUNCTION("""COMPUTED_VALUE"""),"India")</f>
        <v>India</v>
      </c>
      <c r="C1934" s="1">
        <f>IFERROR(__xludf.DUMMYFUNCTION("""COMPUTED_VALUE"""),533464.0)</f>
        <v>533464</v>
      </c>
      <c r="D1934" s="1" t="str">
        <f>IFERROR(__xludf.DUMMYFUNCTION("""COMPUTED_VALUE"""),"Male")</f>
        <v>Male</v>
      </c>
      <c r="E1934" s="1" t="str">
        <f>IFERROR(__xludf.DUMMYFUNCTION("""COMPUTED_VALUE"""),"My Parents")</f>
        <v>My Parents</v>
      </c>
      <c r="F1934" s="1" t="str">
        <f>IFERROR(__xludf.DUMMYFUNCTION("""COMPUTED_VALUE"""),"No, But if someone could bare the cost I will")</f>
        <v>No, But if someone could bare the cost I will</v>
      </c>
      <c r="G1934" s="1" t="str">
        <f>IFERROR(__xludf.DUMMYFUNCTION("""COMPUTED_VALUE"""),"Will work for 3 years or more")</f>
        <v>Will work for 3 years or more</v>
      </c>
      <c r="H1934" s="1" t="str">
        <f>IFERROR(__xludf.DUMMYFUNCTION("""COMPUTED_VALUE"""),"Yes")</f>
        <v>Yes</v>
      </c>
      <c r="I1934" s="1" t="str">
        <f>IFERROR(__xludf.DUMMYFUNCTION("""COMPUTED_VALUE"""),"Will work for them")</f>
        <v>Will work for them</v>
      </c>
      <c r="J1934" s="1">
        <f>IFERROR(__xludf.DUMMYFUNCTION("""COMPUTED_VALUE"""),1.0)</f>
        <v>1</v>
      </c>
      <c r="K1934" s="1" t="str">
        <f>IFERROR(__xludf.DUMMYFUNCTION("""COMPUTED_VALUE"""),"Every Day Office Environment")</f>
        <v>Every Day Office Environment</v>
      </c>
      <c r="L1934" s="1" t="str">
        <f>IFERROR(__xludf.DUMMYFUNCTION("""COMPUTED_VALUE"""),"Employer who rewards learning and enables that environment")</f>
        <v>Employer who rewards learning and enables that environment</v>
      </c>
      <c r="M19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34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934" s="1" t="str">
        <f>IFERROR(__xludf.DUMMYFUNCTION("""COMPUTED_VALUE"""),"Manager who sets targets and expects me to achieve it")</f>
        <v>Manager who sets targets and expects me to achieve it</v>
      </c>
      <c r="P1934" s="1" t="str">
        <f>IFERROR(__xludf.DUMMYFUNCTION("""COMPUTED_VALUE"""),"Work with more than 10 people in my team")</f>
        <v>Work with more than 10 people in my team</v>
      </c>
      <c r="Q1934" s="1" t="str">
        <f>IFERROR(__xludf.DUMMYFUNCTION("""COMPUTED_VALUE"""),"Yes, I Understand this is gonna happen everywhere")</f>
        <v>Yes, I Understand this is gonna happen everywhere</v>
      </c>
      <c r="R1934" s="1" t="str">
        <f>IFERROR(__xludf.DUMMYFUNCTION("""COMPUTED_VALUE"""),"No way")</f>
        <v>No way</v>
      </c>
      <c r="S1934" s="1" t="str">
        <f>IFERROR(__xludf.DUMMYFUNCTION("""COMPUTED_VALUE"""),"ramanamurthy.vanarasi1@gmail.com")</f>
        <v>ramanamurthy.vanarasi1@gmail.com</v>
      </c>
    </row>
    <row r="1935">
      <c r="A1935" s="2">
        <f>IFERROR(__xludf.DUMMYFUNCTION("""COMPUTED_VALUE"""),45062.92187278935)</f>
        <v>45062.92187</v>
      </c>
      <c r="B1935" s="1" t="str">
        <f>IFERROR(__xludf.DUMMYFUNCTION("""COMPUTED_VALUE"""),"India")</f>
        <v>India</v>
      </c>
      <c r="C1935" s="1">
        <f>IFERROR(__xludf.DUMMYFUNCTION("""COMPUTED_VALUE"""),201013.0)</f>
        <v>201013</v>
      </c>
      <c r="D1935" s="1" t="str">
        <f>IFERROR(__xludf.DUMMYFUNCTION("""COMPUTED_VALUE"""),"Female")</f>
        <v>Female</v>
      </c>
      <c r="E1935" s="1" t="str">
        <f>IFERROR(__xludf.DUMMYFUNCTION("""COMPUTED_VALUE"""),"My Parents")</f>
        <v>My Parents</v>
      </c>
      <c r="F1935" s="1" t="str">
        <f>IFERROR(__xludf.DUMMYFUNCTION("""COMPUTED_VALUE"""),"No, But if someone could bare the cost I will")</f>
        <v>No, But if someone could bare the cost I will</v>
      </c>
      <c r="G1935" s="1" t="str">
        <f>IFERROR(__xludf.DUMMYFUNCTION("""COMPUTED_VALUE"""),"Will work for 3 years or more")</f>
        <v>Will work for 3 years or more</v>
      </c>
      <c r="H1935" s="1" t="str">
        <f>IFERROR(__xludf.DUMMYFUNCTION("""COMPUTED_VALUE"""),"Yes")</f>
        <v>Yes</v>
      </c>
      <c r="I1935" s="1" t="str">
        <f>IFERROR(__xludf.DUMMYFUNCTION("""COMPUTED_VALUE"""),"Will work for them")</f>
        <v>Will work for them</v>
      </c>
      <c r="J1935" s="1">
        <f>IFERROR(__xludf.DUMMYFUNCTION("""COMPUTED_VALUE"""),8.0)</f>
        <v>8</v>
      </c>
      <c r="K1935" s="1" t="str">
        <f>IFERROR(__xludf.DUMMYFUNCTION("""COMPUTED_VALUE"""),"Every Day Office Environment")</f>
        <v>Every Day Office Environment</v>
      </c>
      <c r="L1935" s="1" t="str">
        <f>IFERROR(__xludf.DUMMYFUNCTION("""COMPUTED_VALUE"""),"Employer who appreciates learning and enables that environment")</f>
        <v>Employer who appreciates learning and enables that environment</v>
      </c>
      <c r="M193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3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935" s="1" t="str">
        <f>IFERROR(__xludf.DUMMYFUNCTION("""COMPUTED_VALUE"""),"Manager who explains what is expected, sets a goal and helps achieve it")</f>
        <v>Manager who explains what is expected, sets a goal and helps achieve it</v>
      </c>
      <c r="P1935" s="1" t="str">
        <f>IFERROR(__xludf.DUMMYFUNCTION("""COMPUTED_VALUE"""),"Work with 2 to 3 people in my team")</f>
        <v>Work with 2 to 3 people in my team</v>
      </c>
      <c r="Q1935" s="1" t="str">
        <f>IFERROR(__xludf.DUMMYFUNCTION("""COMPUTED_VALUE"""),"No")</f>
        <v>No</v>
      </c>
      <c r="R1935" s="1" t="str">
        <f>IFERROR(__xludf.DUMMYFUNCTION("""COMPUTED_VALUE"""),"This will be hard to do, but if it is the right company I would try")</f>
        <v>This will be hard to do, but if it is the right company I would try</v>
      </c>
      <c r="S1935" s="1" t="str">
        <f>IFERROR(__xludf.DUMMYFUNCTION("""COMPUTED_VALUE"""),"pratibhaharsh0102@gmail.com")</f>
        <v>pratibhaharsh0102@gmail.com</v>
      </c>
    </row>
    <row r="1936">
      <c r="A1936" s="2">
        <f>IFERROR(__xludf.DUMMYFUNCTION("""COMPUTED_VALUE"""),45062.92205511574)</f>
        <v>45062.92206</v>
      </c>
      <c r="B1936" s="1" t="str">
        <f>IFERROR(__xludf.DUMMYFUNCTION("""COMPUTED_VALUE"""),"India")</f>
        <v>India</v>
      </c>
      <c r="C1936" s="1">
        <f>IFERROR(__xludf.DUMMYFUNCTION("""COMPUTED_VALUE"""),132103.0)</f>
        <v>132103</v>
      </c>
      <c r="D1936" s="1" t="str">
        <f>IFERROR(__xludf.DUMMYFUNCTION("""COMPUTED_VALUE"""),"Male")</f>
        <v>Male</v>
      </c>
      <c r="E1936" s="1" t="str">
        <f>IFERROR(__xludf.DUMMYFUNCTION("""COMPUTED_VALUE"""),"My Parents")</f>
        <v>My Parents</v>
      </c>
      <c r="F1936" s="1" t="str">
        <f>IFERROR(__xludf.DUMMYFUNCTION("""COMPUTED_VALUE"""),"No, But if someone could bare the cost I will")</f>
        <v>No, But if someone could bare the cost I will</v>
      </c>
      <c r="G1936" s="1" t="str">
        <f>IFERROR(__xludf.DUMMYFUNCTION("""COMPUTED_VALUE"""),"This will be hard to do, but if it is the right company I would try")</f>
        <v>This will be hard to do, but if it is the right company I would try</v>
      </c>
      <c r="H1936" s="1" t="str">
        <f>IFERROR(__xludf.DUMMYFUNCTION("""COMPUTED_VALUE"""),"No")</f>
        <v>No</v>
      </c>
      <c r="I1936" s="1" t="str">
        <f>IFERROR(__xludf.DUMMYFUNCTION("""COMPUTED_VALUE"""),"Will NOT work for them")</f>
        <v>Will NOT work for them</v>
      </c>
      <c r="J1936" s="1">
        <f>IFERROR(__xludf.DUMMYFUNCTION("""COMPUTED_VALUE"""),2.0)</f>
        <v>2</v>
      </c>
      <c r="K1936" s="1" t="str">
        <f>IFERROR(__xludf.DUMMYFUNCTION("""COMPUTED_VALUE"""),"Hybrid Working Environment with less than 3 days a month at office")</f>
        <v>Hybrid Working Environment with less than 3 days a month at office</v>
      </c>
      <c r="L1936" s="1" t="str">
        <f>IFERROR(__xludf.DUMMYFUNCTION("""COMPUTED_VALUE"""),"Employer who appreciates learning and enables that environment")</f>
        <v>Employer who appreciates learning and enables that environment</v>
      </c>
      <c r="M193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36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1936" s="1" t="str">
        <f>IFERROR(__xludf.DUMMYFUNCTION("""COMPUTED_VALUE"""),"Manager who explains what is expected, sets a goal and helps achieve it")</f>
        <v>Manager who explains what is expected, sets a goal and helps achieve it</v>
      </c>
      <c r="P1936" s="1" t="str">
        <f>IFERROR(__xludf.DUMMYFUNCTION("""COMPUTED_VALUE"""),"Work with 5 to 6 people in my team")</f>
        <v>Work with 5 to 6 people in my team</v>
      </c>
      <c r="Q1936" s="1" t="str">
        <f>IFERROR(__xludf.DUMMYFUNCTION("""COMPUTED_VALUE"""),"No")</f>
        <v>No</v>
      </c>
      <c r="R1936" s="1" t="str">
        <f>IFERROR(__xludf.DUMMYFUNCTION("""COMPUTED_VALUE"""),"No way")</f>
        <v>No way</v>
      </c>
      <c r="S1936" s="1" t="str">
        <f>IFERROR(__xludf.DUMMYFUNCTION("""COMPUTED_VALUE"""),"parvkaushik23@gmail.com")</f>
        <v>parvkaushik23@gmail.com</v>
      </c>
    </row>
    <row r="1937">
      <c r="A1937" s="2">
        <f>IFERROR(__xludf.DUMMYFUNCTION("""COMPUTED_VALUE"""),45062.92221400463)</f>
        <v>45062.92221</v>
      </c>
      <c r="B1937" s="1" t="str">
        <f>IFERROR(__xludf.DUMMYFUNCTION("""COMPUTED_VALUE"""),"India")</f>
        <v>India</v>
      </c>
      <c r="C1937" s="1">
        <f>IFERROR(__xludf.DUMMYFUNCTION("""COMPUTED_VALUE"""),524005.0)</f>
        <v>524005</v>
      </c>
      <c r="D1937" s="1" t="str">
        <f>IFERROR(__xludf.DUMMYFUNCTION("""COMPUTED_VALUE"""),"Male")</f>
        <v>Male</v>
      </c>
      <c r="E1937" s="1" t="str">
        <f>IFERROR(__xludf.DUMMYFUNCTION("""COMPUTED_VALUE"""),"My Parents")</f>
        <v>My Parents</v>
      </c>
      <c r="F1937" s="1" t="str">
        <f>IFERROR(__xludf.DUMMYFUNCTION("""COMPUTED_VALUE"""),"No I would not be pursuing Higher Education outside of India")</f>
        <v>No I would not be pursuing Higher Education outside of India</v>
      </c>
      <c r="G1937" s="1" t="str">
        <f>IFERROR(__xludf.DUMMYFUNCTION("""COMPUTED_VALUE"""),"This will be hard to do, but if it is the right company I would try")</f>
        <v>This will be hard to do, but if it is the right company I would try</v>
      </c>
      <c r="H1937" s="1" t="str">
        <f>IFERROR(__xludf.DUMMYFUNCTION("""COMPUTED_VALUE"""),"No")</f>
        <v>No</v>
      </c>
      <c r="I1937" s="1" t="str">
        <f>IFERROR(__xludf.DUMMYFUNCTION("""COMPUTED_VALUE"""),"Will NOT work for them")</f>
        <v>Will NOT work for them</v>
      </c>
      <c r="J1937" s="1">
        <f>IFERROR(__xludf.DUMMYFUNCTION("""COMPUTED_VALUE"""),5.0)</f>
        <v>5</v>
      </c>
      <c r="K1937" s="1" t="str">
        <f>IFERROR(__xludf.DUMMYFUNCTION("""COMPUTED_VALUE"""),"Fully Remote with Options to travel as and when needed")</f>
        <v>Fully Remote with Options to travel as and when needed</v>
      </c>
      <c r="L1937" s="1" t="str">
        <f>IFERROR(__xludf.DUMMYFUNCTION("""COMPUTED_VALUE"""),"Employer who rewards learning and enables that environment")</f>
        <v>Employer who rewards learning and enables that environment</v>
      </c>
      <c r="M193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37" s="1" t="str">
        <f>IFERROR(__xludf.DUMMYFUNCTION("""COMPUTED_VALUE"""),"Manage and drive End-to-End Projects or Products, Build and develop a Team, Entrepreneur or Start Up, Manufacturing / Oil and Gas/ Construction / Hard Physical Work related")</f>
        <v>Manage and drive End-to-End Projects or Products, Build and develop a Team, Entrepreneur or Start Up, Manufacturing / Oil and Gas/ Construction / Hard Physical Work related</v>
      </c>
      <c r="O1937" s="1" t="str">
        <f>IFERROR(__xludf.DUMMYFUNCTION("""COMPUTED_VALUE"""),"Manager who sets goal and helps me achieve it")</f>
        <v>Manager who sets goal and helps me achieve it</v>
      </c>
      <c r="P1937" s="1" t="str">
        <f>IFERROR(__xludf.DUMMYFUNCTION("""COMPUTED_VALUE"""),"Work with 7 to 10 or more people in my team")</f>
        <v>Work with 7 to 10 or more people in my team</v>
      </c>
      <c r="Q1937" s="1" t="str">
        <f>IFERROR(__xludf.DUMMYFUNCTION("""COMPUTED_VALUE"""),"No")</f>
        <v>No</v>
      </c>
      <c r="R1937" s="1" t="str">
        <f>IFERROR(__xludf.DUMMYFUNCTION("""COMPUTED_VALUE"""),"This will be hard to do, but if it is the right company I would try")</f>
        <v>This will be hard to do, but if it is the right company I would try</v>
      </c>
      <c r="S1937" s="1" t="str">
        <f>IFERROR(__xludf.DUMMYFUNCTION("""COMPUTED_VALUE"""),"usmanam568@gmail.com")</f>
        <v>usmanam568@gmail.com</v>
      </c>
    </row>
    <row r="1938">
      <c r="A1938" s="2">
        <f>IFERROR(__xludf.DUMMYFUNCTION("""COMPUTED_VALUE"""),45062.92228939815)</f>
        <v>45062.92229</v>
      </c>
      <c r="B1938" s="1" t="str">
        <f>IFERROR(__xludf.DUMMYFUNCTION("""COMPUTED_VALUE"""),"India")</f>
        <v>India</v>
      </c>
      <c r="C1938" s="1">
        <f>IFERROR(__xludf.DUMMYFUNCTION("""COMPUTED_VALUE"""),533429.0)</f>
        <v>533429</v>
      </c>
      <c r="D1938" s="1" t="str">
        <f>IFERROR(__xludf.DUMMYFUNCTION("""COMPUTED_VALUE"""),"Male")</f>
        <v>Male</v>
      </c>
      <c r="E1938" s="1" t="str">
        <f>IFERROR(__xludf.DUMMYFUNCTION("""COMPUTED_VALUE"""),"People who have changed the world for better")</f>
        <v>People who have changed the world for better</v>
      </c>
      <c r="F1938" s="1" t="str">
        <f>IFERROR(__xludf.DUMMYFUNCTION("""COMPUTED_VALUE"""),"Yes, I will earn and do that")</f>
        <v>Yes, I will earn and do that</v>
      </c>
      <c r="G1938" s="1" t="str">
        <f>IFERROR(__xludf.DUMMYFUNCTION("""COMPUTED_VALUE"""),"No way")</f>
        <v>No way</v>
      </c>
      <c r="H1938" s="1" t="str">
        <f>IFERROR(__xludf.DUMMYFUNCTION("""COMPUTED_VALUE"""),"Yes")</f>
        <v>Yes</v>
      </c>
      <c r="I1938" s="1" t="str">
        <f>IFERROR(__xludf.DUMMYFUNCTION("""COMPUTED_VALUE"""),"Will work for them")</f>
        <v>Will work for them</v>
      </c>
      <c r="J1938" s="1">
        <f>IFERROR(__xludf.DUMMYFUNCTION("""COMPUTED_VALUE"""),5.0)</f>
        <v>5</v>
      </c>
      <c r="K1938" s="1" t="str">
        <f>IFERROR(__xludf.DUMMYFUNCTION("""COMPUTED_VALUE"""),"Hybrid Working Environment with more than 15 days a month at office")</f>
        <v>Hybrid Working Environment with more than 15 days a month at office</v>
      </c>
      <c r="L1938" s="1" t="str">
        <f>IFERROR(__xludf.DUMMYFUNCTION("""COMPUTED_VALUE"""),"Employer who appreciates learning and enables that environment")</f>
        <v>Employer who appreciates learning and enables that environment</v>
      </c>
      <c r="M193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3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938" s="1" t="str">
        <f>IFERROR(__xludf.DUMMYFUNCTION("""COMPUTED_VALUE"""),"Manager who clearly describes what she/he needs")</f>
        <v>Manager who clearly describes what she/he needs</v>
      </c>
      <c r="P1938" s="1" t="str">
        <f>IFERROR(__xludf.DUMMYFUNCTION("""COMPUTED_VALUE"""),"Work with 7 to 10 or more people in my team")</f>
        <v>Work with 7 to 10 or more people in my team</v>
      </c>
      <c r="Q1938" s="1" t="str">
        <f>IFERROR(__xludf.DUMMYFUNCTION("""COMPUTED_VALUE"""),"No")</f>
        <v>No</v>
      </c>
      <c r="R1938" s="1" t="str">
        <f>IFERROR(__xludf.DUMMYFUNCTION("""COMPUTED_VALUE"""),"No way")</f>
        <v>No way</v>
      </c>
      <c r="S1938" s="1" t="str">
        <f>IFERROR(__xludf.DUMMYFUNCTION("""COMPUTED_VALUE"""),"sivakrish91299@gmail.com")</f>
        <v>sivakrish91299@gmail.com</v>
      </c>
    </row>
    <row r="1939">
      <c r="A1939" s="2">
        <f>IFERROR(__xludf.DUMMYFUNCTION("""COMPUTED_VALUE"""),45062.92229023148)</f>
        <v>45062.92229</v>
      </c>
      <c r="B1939" s="1" t="str">
        <f>IFERROR(__xludf.DUMMYFUNCTION("""COMPUTED_VALUE"""),"India")</f>
        <v>India</v>
      </c>
      <c r="C1939" s="1">
        <f>IFERROR(__xludf.DUMMYFUNCTION("""COMPUTED_VALUE"""),506169.0)</f>
        <v>506169</v>
      </c>
      <c r="D1939" s="1" t="str">
        <f>IFERROR(__xludf.DUMMYFUNCTION("""COMPUTED_VALUE"""),"Male")</f>
        <v>Male</v>
      </c>
      <c r="E1939" s="1" t="str">
        <f>IFERROR(__xludf.DUMMYFUNCTION("""COMPUTED_VALUE"""),"My Parents")</f>
        <v>My Parents</v>
      </c>
      <c r="F1939" s="1" t="str">
        <f>IFERROR(__xludf.DUMMYFUNCTION("""COMPUTED_VALUE"""),"Yes, I will earn and do that")</f>
        <v>Yes, I will earn and do that</v>
      </c>
      <c r="G1939" s="1" t="str">
        <f>IFERROR(__xludf.DUMMYFUNCTION("""COMPUTED_VALUE"""),"Will work for 3 years or more")</f>
        <v>Will work for 3 years or more</v>
      </c>
      <c r="H1939" s="1" t="str">
        <f>IFERROR(__xludf.DUMMYFUNCTION("""COMPUTED_VALUE"""),"No")</f>
        <v>No</v>
      </c>
      <c r="I1939" s="1" t="str">
        <f>IFERROR(__xludf.DUMMYFUNCTION("""COMPUTED_VALUE"""),"Will NOT work for them")</f>
        <v>Will NOT work for them</v>
      </c>
      <c r="J1939" s="1">
        <f>IFERROR(__xludf.DUMMYFUNCTION("""COMPUTED_VALUE"""),4.0)</f>
        <v>4</v>
      </c>
      <c r="K1939" s="1" t="str">
        <f>IFERROR(__xludf.DUMMYFUNCTION("""COMPUTED_VALUE"""),"Fully Remote with No option to visit offices")</f>
        <v>Fully Remote with No option to visit offices</v>
      </c>
      <c r="L19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39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939" s="1" t="str">
        <f>IFERROR(__xludf.DUMMYFUNCTION("""COMPUTED_VALUE"""),"Manager who clearly describes what she/he needs")</f>
        <v>Manager who clearly describes what she/he needs</v>
      </c>
      <c r="P1939" s="1" t="str">
        <f>IFERROR(__xludf.DUMMYFUNCTION("""COMPUTED_VALUE"""),"Work with 2 to 3 people in my team")</f>
        <v>Work with 2 to 3 people in my team</v>
      </c>
      <c r="Q1939" s="1" t="str">
        <f>IFERROR(__xludf.DUMMYFUNCTION("""COMPUTED_VALUE"""),"Yes, I Understand this is gonna happen everywhere")</f>
        <v>Yes, I Understand this is gonna happen everywhere</v>
      </c>
      <c r="R1939" s="1" t="str">
        <f>IFERROR(__xludf.DUMMYFUNCTION("""COMPUTED_VALUE"""),"This will be hard to do, but if it is the right company I would try")</f>
        <v>This will be hard to do, but if it is the right company I would try</v>
      </c>
      <c r="S1939" s="1" t="str">
        <f>IFERROR(__xludf.DUMMYFUNCTION("""COMPUTED_VALUE"""),"akhilsunny04@gmail.com")</f>
        <v>akhilsunny04@gmail.com</v>
      </c>
    </row>
    <row r="1940">
      <c r="A1940" s="2">
        <f>IFERROR(__xludf.DUMMYFUNCTION("""COMPUTED_VALUE"""),45062.92242613426)</f>
        <v>45062.92243</v>
      </c>
      <c r="B1940" s="1" t="str">
        <f>IFERROR(__xludf.DUMMYFUNCTION("""COMPUTED_VALUE"""),"India")</f>
        <v>India</v>
      </c>
      <c r="C1940" s="1">
        <f>IFERROR(__xludf.DUMMYFUNCTION("""COMPUTED_VALUE"""),110059.0)</f>
        <v>110059</v>
      </c>
      <c r="D1940" s="1" t="str">
        <f>IFERROR(__xludf.DUMMYFUNCTION("""COMPUTED_VALUE"""),"Female")</f>
        <v>Female</v>
      </c>
      <c r="E1940" s="1" t="str">
        <f>IFERROR(__xludf.DUMMYFUNCTION("""COMPUTED_VALUE"""),"My Parents")</f>
        <v>My Parents</v>
      </c>
      <c r="F1940" s="1" t="str">
        <f>IFERROR(__xludf.DUMMYFUNCTION("""COMPUTED_VALUE"""),"No I would not be pursuing Higher Education outside of India")</f>
        <v>No I would not be pursuing Higher Education outside of India</v>
      </c>
      <c r="G1940" s="1" t="str">
        <f>IFERROR(__xludf.DUMMYFUNCTION("""COMPUTED_VALUE"""),"This will be hard to do, but if it is the right company I would try")</f>
        <v>This will be hard to do, but if it is the right company I would try</v>
      </c>
      <c r="H1940" s="1" t="str">
        <f>IFERROR(__xludf.DUMMYFUNCTION("""COMPUTED_VALUE"""),"Yes")</f>
        <v>Yes</v>
      </c>
      <c r="I1940" s="1" t="str">
        <f>IFERROR(__xludf.DUMMYFUNCTION("""COMPUTED_VALUE"""),"Will NOT work for them")</f>
        <v>Will NOT work for them</v>
      </c>
      <c r="J1940" s="1">
        <f>IFERROR(__xludf.DUMMYFUNCTION("""COMPUTED_VALUE"""),9.0)</f>
        <v>9</v>
      </c>
      <c r="K1940" s="1" t="str">
        <f>IFERROR(__xludf.DUMMYFUNCTION("""COMPUTED_VALUE"""),"Hybrid Working Environment with less than 3 days a month at office")</f>
        <v>Hybrid Working Environment with less than 3 days a month at office</v>
      </c>
      <c r="L19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40" s="1" t="str">
        <f>IFERROR(__xludf.DUMMYFUNCTION("""COMPUTED_VALUE"""),"Design and Creative strategy in any company, Manage and drive End-to-End Projects or Products, Work as a freelancer and do my thing my way, Become a content Creator in some platform")</f>
        <v>Design and Creative strategy in any company, Manage and drive End-to-End Projects or Products, Work as a freelancer and do my thing my way, Become a content Creator in some platform</v>
      </c>
      <c r="O1940" s="1" t="str">
        <f>IFERROR(__xludf.DUMMYFUNCTION("""COMPUTED_VALUE"""),"Manager who sets goal and helps me achieve it")</f>
        <v>Manager who sets goal and helps me achieve it</v>
      </c>
      <c r="P1940" s="1" t="str">
        <f>IFERROR(__xludf.DUMMYFUNCTION("""COMPUTED_VALUE"""),"Work with 5 to 6 people in my team")</f>
        <v>Work with 5 to 6 people in my team</v>
      </c>
      <c r="Q1940" s="1" t="str">
        <f>IFERROR(__xludf.DUMMYFUNCTION("""COMPUTED_VALUE"""),"Yes, I Understand this is gonna happen everywhere")</f>
        <v>Yes, I Understand this is gonna happen everywhere</v>
      </c>
      <c r="R1940" s="1" t="str">
        <f>IFERROR(__xludf.DUMMYFUNCTION("""COMPUTED_VALUE"""),"No way")</f>
        <v>No way</v>
      </c>
      <c r="S1940" s="1" t="str">
        <f>IFERROR(__xludf.DUMMYFUNCTION("""COMPUTED_VALUE"""),"rashiaggarwal03@gmail.com")</f>
        <v>rashiaggarwal03@gmail.com</v>
      </c>
    </row>
    <row r="1941">
      <c r="A1941" s="2">
        <f>IFERROR(__xludf.DUMMYFUNCTION("""COMPUTED_VALUE"""),45062.922788553245)</f>
        <v>45062.92279</v>
      </c>
      <c r="B1941" s="1" t="str">
        <f>IFERROR(__xludf.DUMMYFUNCTION("""COMPUTED_VALUE"""),"India")</f>
        <v>India</v>
      </c>
      <c r="C1941" s="1">
        <f>IFERROR(__xludf.DUMMYFUNCTION("""COMPUTED_VALUE"""),560027.0)</f>
        <v>560027</v>
      </c>
      <c r="D1941" s="1" t="str">
        <f>IFERROR(__xludf.DUMMYFUNCTION("""COMPUTED_VALUE"""),"Female")</f>
        <v>Female</v>
      </c>
      <c r="E1941" s="1" t="str">
        <f>IFERROR(__xludf.DUMMYFUNCTION("""COMPUTED_VALUE"""),"Influencers who had successful careers")</f>
        <v>Influencers who had successful careers</v>
      </c>
      <c r="F1941" s="1" t="str">
        <f>IFERROR(__xludf.DUMMYFUNCTION("""COMPUTED_VALUE"""),"Yes, I will earn and do that")</f>
        <v>Yes, I will earn and do that</v>
      </c>
      <c r="G1941" s="1" t="str">
        <f>IFERROR(__xludf.DUMMYFUNCTION("""COMPUTED_VALUE"""),"Will work for 3 years or more")</f>
        <v>Will work for 3 years or more</v>
      </c>
      <c r="H1941" s="1" t="str">
        <f>IFERROR(__xludf.DUMMYFUNCTION("""COMPUTED_VALUE"""),"No")</f>
        <v>No</v>
      </c>
      <c r="I1941" s="1" t="str">
        <f>IFERROR(__xludf.DUMMYFUNCTION("""COMPUTED_VALUE"""),"Will NOT work for them")</f>
        <v>Will NOT work for them</v>
      </c>
      <c r="J1941" s="1">
        <f>IFERROR(__xludf.DUMMYFUNCTION("""COMPUTED_VALUE"""),10.0)</f>
        <v>10</v>
      </c>
      <c r="K1941" s="1" t="str">
        <f>IFERROR(__xludf.DUMMYFUNCTION("""COMPUTED_VALUE"""),"Hybrid Working Environment with less than 3 days a month at office")</f>
        <v>Hybrid Working Environment with less than 3 days a month at office</v>
      </c>
      <c r="L19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941" s="1" t="str">
        <f>IFERROR(__xludf.DUMMYFUNCTION("""COMPUTED_VALUE"""),"Manager who explains what is expected, sets a goal and helps achieve it")</f>
        <v>Manager who explains what is expected, sets a goal and helps achieve it</v>
      </c>
      <c r="P1941" s="1" t="str">
        <f>IFERROR(__xludf.DUMMYFUNCTION("""COMPUTED_VALUE"""),"Work with 5 to 6 people in my team")</f>
        <v>Work with 5 to 6 people in my team</v>
      </c>
      <c r="Q1941" s="1" t="str">
        <f>IFERROR(__xludf.DUMMYFUNCTION("""COMPUTED_VALUE"""),"Yes, I Understand this is gonna happen everywhere")</f>
        <v>Yes, I Understand this is gonna happen everywhere</v>
      </c>
      <c r="R1941" s="1" t="str">
        <f>IFERROR(__xludf.DUMMYFUNCTION("""COMPUTED_VALUE"""),"This will be hard to do, but if it is the right company I would try")</f>
        <v>This will be hard to do, but if it is the right company I would try</v>
      </c>
      <c r="S1941" s="1" t="str">
        <f>IFERROR(__xludf.DUMMYFUNCTION("""COMPUTED_VALUE"""),"deeksha9596@gmail.com")</f>
        <v>deeksha9596@gmail.com</v>
      </c>
    </row>
    <row r="1942">
      <c r="A1942" s="2">
        <f>IFERROR(__xludf.DUMMYFUNCTION("""COMPUTED_VALUE"""),45062.92348625)</f>
        <v>45062.92349</v>
      </c>
      <c r="B1942" s="1" t="str">
        <f>IFERROR(__xludf.DUMMYFUNCTION("""COMPUTED_VALUE"""),"India")</f>
        <v>India</v>
      </c>
      <c r="C1942" s="1">
        <f>IFERROR(__xludf.DUMMYFUNCTION("""COMPUTED_VALUE"""),208021.0)</f>
        <v>208021</v>
      </c>
      <c r="D1942" s="1" t="str">
        <f>IFERROR(__xludf.DUMMYFUNCTION("""COMPUTED_VALUE"""),"Female")</f>
        <v>Female</v>
      </c>
      <c r="E1942" s="1" t="str">
        <f>IFERROR(__xludf.DUMMYFUNCTION("""COMPUTED_VALUE"""),"Social Media like LinkedIn")</f>
        <v>Social Media like LinkedIn</v>
      </c>
      <c r="F1942" s="1" t="str">
        <f>IFERROR(__xludf.DUMMYFUNCTION("""COMPUTED_VALUE"""),"Yes, I will earn and do that")</f>
        <v>Yes, I will earn and do that</v>
      </c>
      <c r="G1942" s="1" t="str">
        <f>IFERROR(__xludf.DUMMYFUNCTION("""COMPUTED_VALUE"""),"This will be hard to do, but if it is the right company I would try")</f>
        <v>This will be hard to do, but if it is the right company I would try</v>
      </c>
      <c r="H1942" s="1" t="str">
        <f>IFERROR(__xludf.DUMMYFUNCTION("""COMPUTED_VALUE"""),"Yes")</f>
        <v>Yes</v>
      </c>
      <c r="I1942" s="1" t="str">
        <f>IFERROR(__xludf.DUMMYFUNCTION("""COMPUTED_VALUE"""),"Will work for them")</f>
        <v>Will work for them</v>
      </c>
      <c r="J1942" s="1">
        <f>IFERROR(__xludf.DUMMYFUNCTION("""COMPUTED_VALUE"""),5.0)</f>
        <v>5</v>
      </c>
      <c r="K1942" s="1" t="str">
        <f>IFERROR(__xludf.DUMMYFUNCTION("""COMPUTED_VALUE"""),"Hybrid Working Environment with more than 15 days a month at office")</f>
        <v>Hybrid Working Environment with more than 15 days a month at office</v>
      </c>
      <c r="L1942" s="1" t="str">
        <f>IFERROR(__xludf.DUMMYFUNCTION("""COMPUTED_VALUE"""),"Employer who appreciates learning and enables that environment")</f>
        <v>Employer who appreciates learning and enables that environment</v>
      </c>
      <c r="M194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42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942" s="1" t="str">
        <f>IFERROR(__xludf.DUMMYFUNCTION("""COMPUTED_VALUE"""),"Manager who explains what is expected, sets a goal and helps achieve it")</f>
        <v>Manager who explains what is expected, sets a goal and helps achieve it</v>
      </c>
      <c r="P1942" s="1" t="str">
        <f>IFERROR(__xludf.DUMMYFUNCTION("""COMPUTED_VALUE"""),"Work with 5 to 6 people in my team")</f>
        <v>Work with 5 to 6 people in my team</v>
      </c>
      <c r="Q1942" s="1" t="str">
        <f>IFERROR(__xludf.DUMMYFUNCTION("""COMPUTED_VALUE"""),"Yes, I Understand this is gonna happen everywhere")</f>
        <v>Yes, I Understand this is gonna happen everywhere</v>
      </c>
      <c r="R1942" s="1" t="str">
        <f>IFERROR(__xludf.DUMMYFUNCTION("""COMPUTED_VALUE"""),"This will be hard to do, but if it is the right company I would try")</f>
        <v>This will be hard to do, but if it is the right company I would try</v>
      </c>
      <c r="S1942" s="1" t="str">
        <f>IFERROR(__xludf.DUMMYFUNCTION("""COMPUTED_VALUE"""),"guptavanshita10@gmail.com")</f>
        <v>guptavanshita10@gmail.com</v>
      </c>
    </row>
    <row r="1943">
      <c r="A1943" s="2">
        <f>IFERROR(__xludf.DUMMYFUNCTION("""COMPUTED_VALUE"""),45062.923736481476)</f>
        <v>45062.92374</v>
      </c>
      <c r="B1943" s="1" t="str">
        <f>IFERROR(__xludf.DUMMYFUNCTION("""COMPUTED_VALUE"""),"India")</f>
        <v>India</v>
      </c>
      <c r="C1943" s="1">
        <f>IFERROR(__xludf.DUMMYFUNCTION("""COMPUTED_VALUE"""),221003.0)</f>
        <v>221003</v>
      </c>
      <c r="D1943" s="1" t="str">
        <f>IFERROR(__xludf.DUMMYFUNCTION("""COMPUTED_VALUE"""),"Female")</f>
        <v>Female</v>
      </c>
      <c r="E1943" s="1" t="str">
        <f>IFERROR(__xludf.DUMMYFUNCTION("""COMPUTED_VALUE"""),"Social Media like LinkedIn")</f>
        <v>Social Media like LinkedIn</v>
      </c>
      <c r="F1943" s="1" t="str">
        <f>IFERROR(__xludf.DUMMYFUNCTION("""COMPUTED_VALUE"""),"Yes, I will earn and do that")</f>
        <v>Yes, I will earn and do that</v>
      </c>
      <c r="G1943" s="1" t="str">
        <f>IFERROR(__xludf.DUMMYFUNCTION("""COMPUTED_VALUE"""),"Will work for 3 years or more")</f>
        <v>Will work for 3 years or more</v>
      </c>
      <c r="H1943" s="1" t="str">
        <f>IFERROR(__xludf.DUMMYFUNCTION("""COMPUTED_VALUE"""),"No")</f>
        <v>No</v>
      </c>
      <c r="I1943" s="1" t="str">
        <f>IFERROR(__xludf.DUMMYFUNCTION("""COMPUTED_VALUE"""),"Will NOT work for them")</f>
        <v>Will NOT work for them</v>
      </c>
      <c r="J1943" s="1">
        <f>IFERROR(__xludf.DUMMYFUNCTION("""COMPUTED_VALUE"""),2.0)</f>
        <v>2</v>
      </c>
      <c r="K1943" s="1" t="str">
        <f>IFERROR(__xludf.DUMMYFUNCTION("""COMPUTED_VALUE"""),"Fully Remote with Options to travel as and when needed")</f>
        <v>Fully Remote with Options to travel as and when needed</v>
      </c>
      <c r="L1943" s="1" t="str">
        <f>IFERROR(__xludf.DUMMYFUNCTION("""COMPUTED_VALUE"""),"Employer who appreciates learning and enables that environment")</f>
        <v>Employer who appreciates learning and enables that environment</v>
      </c>
      <c r="M194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43" s="1" t="str">
        <f>IFERROR(__xludf.DUMMYFUNCTION("""COMPUTED_VALUE"""),"Design and Creative strategy in any company, Build and develop a Team, Work in a BPO setup for some well known client, Become a content Creator in some platform")</f>
        <v>Design and Creative strategy in any company, Build and develop a Team, Work in a BPO setup for some well known client, Become a content Creator in some platform</v>
      </c>
      <c r="O1943" s="1" t="str">
        <f>IFERROR(__xludf.DUMMYFUNCTION("""COMPUTED_VALUE"""),"Manager who clearly describes what she/he needs")</f>
        <v>Manager who clearly describes what she/he needs</v>
      </c>
      <c r="P1943" s="1" t="str">
        <f>IFERROR(__xludf.DUMMYFUNCTION("""COMPUTED_VALUE"""),"Work with 7 to 10 or more people in my team")</f>
        <v>Work with 7 to 10 or more people in my team</v>
      </c>
      <c r="Q1943" s="1" t="str">
        <f>IFERROR(__xludf.DUMMYFUNCTION("""COMPUTED_VALUE"""),"Yes, I Understand this is gonna happen everywhere")</f>
        <v>Yes, I Understand this is gonna happen everywhere</v>
      </c>
      <c r="R1943" s="1" t="str">
        <f>IFERROR(__xludf.DUMMYFUNCTION("""COMPUTED_VALUE"""),"This will be hard to do, but if it is the right company I would try")</f>
        <v>This will be hard to do, but if it is the right company I would try</v>
      </c>
      <c r="S1943" s="1" t="str">
        <f>IFERROR(__xludf.DUMMYFUNCTION("""COMPUTED_VALUE"""),"19sakshi12@gmail.com")</f>
        <v>19sakshi12@gmail.com</v>
      </c>
    </row>
    <row r="1944">
      <c r="A1944" s="2">
        <f>IFERROR(__xludf.DUMMYFUNCTION("""COMPUTED_VALUE"""),45062.9242803588)</f>
        <v>45062.92428</v>
      </c>
      <c r="B1944" s="1" t="str">
        <f>IFERROR(__xludf.DUMMYFUNCTION("""COMPUTED_VALUE"""),"India")</f>
        <v>India</v>
      </c>
      <c r="C1944" s="1">
        <f>IFERROR(__xludf.DUMMYFUNCTION("""COMPUTED_VALUE"""),711105.0)</f>
        <v>711105</v>
      </c>
      <c r="D1944" s="1" t="str">
        <f>IFERROR(__xludf.DUMMYFUNCTION("""COMPUTED_VALUE"""),"Male")</f>
        <v>Male</v>
      </c>
      <c r="E1944" s="1" t="str">
        <f>IFERROR(__xludf.DUMMYFUNCTION("""COMPUTED_VALUE"""),"Social Media like LinkedIn")</f>
        <v>Social Media like LinkedIn</v>
      </c>
      <c r="F1944" s="1" t="str">
        <f>IFERROR(__xludf.DUMMYFUNCTION("""COMPUTED_VALUE"""),"No I would not be pursuing Higher Education outside of India")</f>
        <v>No I would not be pursuing Higher Education outside of India</v>
      </c>
      <c r="G1944" s="1" t="str">
        <f>IFERROR(__xludf.DUMMYFUNCTION("""COMPUTED_VALUE"""),"This will be hard to do, but if it is the right company I would try")</f>
        <v>This will be hard to do, but if it is the right company I would try</v>
      </c>
      <c r="H1944" s="1" t="str">
        <f>IFERROR(__xludf.DUMMYFUNCTION("""COMPUTED_VALUE"""),"Yes")</f>
        <v>Yes</v>
      </c>
      <c r="I1944" s="1" t="str">
        <f>IFERROR(__xludf.DUMMYFUNCTION("""COMPUTED_VALUE"""),"Will work for them")</f>
        <v>Will work for them</v>
      </c>
      <c r="J1944" s="1">
        <f>IFERROR(__xludf.DUMMYFUNCTION("""COMPUTED_VALUE"""),6.0)</f>
        <v>6</v>
      </c>
      <c r="K1944" s="1" t="str">
        <f>IFERROR(__xludf.DUMMYFUNCTION("""COMPUTED_VALUE"""),"Hybrid Working Environment with less than 3 days a month at office")</f>
        <v>Hybrid Working Environment with less than 3 days a month at office</v>
      </c>
      <c r="L1944" s="1" t="str">
        <f>IFERROR(__xludf.DUMMYFUNCTION("""COMPUTED_VALUE"""),"Employer who appreciates learning and enables that environment")</f>
        <v>Employer who appreciates learning and enables that environment</v>
      </c>
      <c r="M194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4" s="1" t="str">
        <f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1944" s="1" t="str">
        <f>IFERROR(__xludf.DUMMYFUNCTION("""COMPUTED_VALUE"""),"Manager who clearly describes what she/he needs")</f>
        <v>Manager who clearly describes what she/he needs</v>
      </c>
      <c r="P1944" s="1" t="str">
        <f>IFERROR(__xludf.DUMMYFUNCTION("""COMPUTED_VALUE"""),"Work alone, Work with 2 to 3 people in my team")</f>
        <v>Work alone, Work with 2 to 3 people in my team</v>
      </c>
      <c r="Q1944" s="1" t="str">
        <f>IFERROR(__xludf.DUMMYFUNCTION("""COMPUTED_VALUE"""),"Yes, I Understand this is gonna happen everywhere")</f>
        <v>Yes, I Understand this is gonna happen everywhere</v>
      </c>
      <c r="R1944" s="1" t="str">
        <f>IFERROR(__xludf.DUMMYFUNCTION("""COMPUTED_VALUE"""),"This will be hard to do, but if it is the right company I would try")</f>
        <v>This will be hard to do, but if it is the right company I would try</v>
      </c>
      <c r="S1944" s="1" t="str">
        <f>IFERROR(__xludf.DUMMYFUNCTION("""COMPUTED_VALUE"""),"sanujkumar49@gmail.com")</f>
        <v>sanujkumar49@gmail.com</v>
      </c>
    </row>
    <row r="1945">
      <c r="A1945" s="2">
        <f>IFERROR(__xludf.DUMMYFUNCTION("""COMPUTED_VALUE"""),45062.92478267361)</f>
        <v>45062.92478</v>
      </c>
      <c r="B1945" s="1" t="str">
        <f>IFERROR(__xludf.DUMMYFUNCTION("""COMPUTED_VALUE"""),"India")</f>
        <v>India</v>
      </c>
      <c r="C1945" s="1">
        <f>IFERROR(__xludf.DUMMYFUNCTION("""COMPUTED_VALUE"""),263126.0)</f>
        <v>263126</v>
      </c>
      <c r="D1945" s="1" t="str">
        <f>IFERROR(__xludf.DUMMYFUNCTION("""COMPUTED_VALUE"""),"Female")</f>
        <v>Female</v>
      </c>
      <c r="E1945" s="1" t="str">
        <f>IFERROR(__xludf.DUMMYFUNCTION("""COMPUTED_VALUE"""),"My Parents")</f>
        <v>My Parents</v>
      </c>
      <c r="F1945" s="1" t="str">
        <f>IFERROR(__xludf.DUMMYFUNCTION("""COMPUTED_VALUE"""),"No I would not be pursuing Higher Education outside of India")</f>
        <v>No I would not be pursuing Higher Education outside of India</v>
      </c>
      <c r="G1945" s="1" t="str">
        <f>IFERROR(__xludf.DUMMYFUNCTION("""COMPUTED_VALUE"""),"This will be hard to do, but if it is the right company I would try")</f>
        <v>This will be hard to do, but if it is the right company I would try</v>
      </c>
      <c r="H1945" s="1" t="str">
        <f>IFERROR(__xludf.DUMMYFUNCTION("""COMPUTED_VALUE"""),"No")</f>
        <v>No</v>
      </c>
      <c r="I1945" s="1" t="str">
        <f>IFERROR(__xludf.DUMMYFUNCTION("""COMPUTED_VALUE"""),"Will NOT work for them")</f>
        <v>Will NOT work for them</v>
      </c>
      <c r="J1945" s="1">
        <f>IFERROR(__xludf.DUMMYFUNCTION("""COMPUTED_VALUE"""),5.0)</f>
        <v>5</v>
      </c>
      <c r="K1945" s="1" t="str">
        <f>IFERROR(__xludf.DUMMYFUNCTION("""COMPUTED_VALUE"""),"Hybrid Working Environment with less than 3 days a month at office")</f>
        <v>Hybrid Working Environment with less than 3 days a month at office</v>
      </c>
      <c r="L19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45" s="1" t="str">
        <f>IFERROR(__xludf.DUMMYFUNCTION("""COMPUTED_VALUE"""),"Manager who explains what is expected, sets a goal and helps achieve it")</f>
        <v>Manager who explains what is expected, sets a goal and helps achieve it</v>
      </c>
      <c r="P1945" s="1" t="str">
        <f>IFERROR(__xludf.DUMMYFUNCTION("""COMPUTED_VALUE"""),"Work alone, Work with 2 to 3 people in my team")</f>
        <v>Work alone, Work with 2 to 3 people in my team</v>
      </c>
      <c r="Q1945" s="1" t="str">
        <f>IFERROR(__xludf.DUMMYFUNCTION("""COMPUTED_VALUE"""),"Yes, I Understand this is gonna happen everywhere")</f>
        <v>Yes, I Understand this is gonna happen everywhere</v>
      </c>
      <c r="R1945" s="1" t="str">
        <f>IFERROR(__xludf.DUMMYFUNCTION("""COMPUTED_VALUE"""),"This will be hard to do, but if it is the right company I would try")</f>
        <v>This will be hard to do, but if it is the right company I would try</v>
      </c>
      <c r="S1945" s="1" t="str">
        <f>IFERROR(__xludf.DUMMYFUNCTION("""COMPUTED_VALUE"""),"mehranikita750@gmail.com")</f>
        <v>mehranikita750@gmail.com</v>
      </c>
    </row>
    <row r="1946">
      <c r="A1946" s="2">
        <f>IFERROR(__xludf.DUMMYFUNCTION("""COMPUTED_VALUE"""),45062.92482247685)</f>
        <v>45062.92482</v>
      </c>
      <c r="B1946" s="1" t="str">
        <f>IFERROR(__xludf.DUMMYFUNCTION("""COMPUTED_VALUE"""),"India")</f>
        <v>India</v>
      </c>
      <c r="C1946" s="1">
        <f>IFERROR(__xludf.DUMMYFUNCTION("""COMPUTED_VALUE"""),560027.0)</f>
        <v>560027</v>
      </c>
      <c r="D1946" s="1" t="str">
        <f>IFERROR(__xludf.DUMMYFUNCTION("""COMPUTED_VALUE"""),"Female")</f>
        <v>Female</v>
      </c>
      <c r="E1946" s="1" t="str">
        <f>IFERROR(__xludf.DUMMYFUNCTION("""COMPUTED_VALUE"""),"Influencers who had successful careers")</f>
        <v>Influencers who had successful careers</v>
      </c>
      <c r="F1946" s="1" t="str">
        <f>IFERROR(__xludf.DUMMYFUNCTION("""COMPUTED_VALUE"""),"No I would not be pursuing Higher Education outside of India")</f>
        <v>No I would not be pursuing Higher Education outside of India</v>
      </c>
      <c r="G1946" s="1" t="str">
        <f>IFERROR(__xludf.DUMMYFUNCTION("""COMPUTED_VALUE"""),"This will be hard to do, but if it is the right company I would try")</f>
        <v>This will be hard to do, but if it is the right company I would try</v>
      </c>
      <c r="H1946" s="1" t="str">
        <f>IFERROR(__xludf.DUMMYFUNCTION("""COMPUTED_VALUE"""),"No")</f>
        <v>No</v>
      </c>
      <c r="I1946" s="1" t="str">
        <f>IFERROR(__xludf.DUMMYFUNCTION("""COMPUTED_VALUE"""),"Will NOT work for them")</f>
        <v>Will NOT work for them</v>
      </c>
      <c r="J1946" s="1">
        <f>IFERROR(__xludf.DUMMYFUNCTION("""COMPUTED_VALUE"""),4.0)</f>
        <v>4</v>
      </c>
      <c r="K1946" s="1" t="str">
        <f>IFERROR(__xludf.DUMMYFUNCTION("""COMPUTED_VALUE"""),"Hybrid Working Environment with more than 15 days a month at office")</f>
        <v>Hybrid Working Environment with more than 15 days a month at office</v>
      </c>
      <c r="L19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46" s="1" t="str">
        <f>IFERROR(__xludf.DUMMYFUNCTION("""COMPUTED_VALUE"""),"Build and develop a Team, Work as a freelancer and do my thing my way, Become a content Creator in some platform, Entrepreneur or Start Up")</f>
        <v>Build and develop a Team, Work as a freelancer and do my thing my way, Become a content Creator in some platform, Entrepreneur or Start Up</v>
      </c>
      <c r="O1946" s="1" t="str">
        <f>IFERROR(__xludf.DUMMYFUNCTION("""COMPUTED_VALUE"""),"Manager who explains what is expected, sets a goal and helps achieve it")</f>
        <v>Manager who explains what is expected, sets a goal and helps achieve it</v>
      </c>
      <c r="P1946" s="1" t="str">
        <f>IFERROR(__xludf.DUMMYFUNCTION("""COMPUTED_VALUE"""),"Work with 5 to 6 people in my team")</f>
        <v>Work with 5 to 6 people in my team</v>
      </c>
      <c r="Q1946" s="1" t="str">
        <f>IFERROR(__xludf.DUMMYFUNCTION("""COMPUTED_VALUE"""),"No")</f>
        <v>No</v>
      </c>
      <c r="R1946" s="1" t="str">
        <f>IFERROR(__xludf.DUMMYFUNCTION("""COMPUTED_VALUE"""),"No way")</f>
        <v>No way</v>
      </c>
      <c r="S1946" s="1" t="str">
        <f>IFERROR(__xludf.DUMMYFUNCTION("""COMPUTED_VALUE"""),"sharanya9686@gmail.com")</f>
        <v>sharanya9686@gmail.com</v>
      </c>
    </row>
    <row r="1947">
      <c r="A1947" s="2">
        <f>IFERROR(__xludf.DUMMYFUNCTION("""COMPUTED_VALUE"""),45062.92530326389)</f>
        <v>45062.9253</v>
      </c>
      <c r="B1947" s="1" t="str">
        <f>IFERROR(__xludf.DUMMYFUNCTION("""COMPUTED_VALUE"""),"India")</f>
        <v>India</v>
      </c>
      <c r="C1947" s="1">
        <f>IFERROR(__xludf.DUMMYFUNCTION("""COMPUTED_VALUE"""),534313.0)</f>
        <v>534313</v>
      </c>
      <c r="D1947" s="1" t="str">
        <f>IFERROR(__xludf.DUMMYFUNCTION("""COMPUTED_VALUE"""),"Female")</f>
        <v>Female</v>
      </c>
      <c r="E1947" s="1" t="str">
        <f>IFERROR(__xludf.DUMMYFUNCTION("""COMPUTED_VALUE"""),"Influencers who had successful careers")</f>
        <v>Influencers who had successful careers</v>
      </c>
      <c r="F1947" s="1" t="str">
        <f>IFERROR(__xludf.DUMMYFUNCTION("""COMPUTED_VALUE"""),"No I would not be pursuing Higher Education outside of India")</f>
        <v>No I would not be pursuing Higher Education outside of India</v>
      </c>
      <c r="G1947" s="1" t="str">
        <f>IFERROR(__xludf.DUMMYFUNCTION("""COMPUTED_VALUE"""),"This will be hard to do, but if it is the right company I would try")</f>
        <v>This will be hard to do, but if it is the right company I would try</v>
      </c>
      <c r="H1947" s="1" t="str">
        <f>IFERROR(__xludf.DUMMYFUNCTION("""COMPUTED_VALUE"""),"Yes")</f>
        <v>Yes</v>
      </c>
      <c r="I1947" s="1" t="str">
        <f>IFERROR(__xludf.DUMMYFUNCTION("""COMPUTED_VALUE"""),"Will work for them")</f>
        <v>Will work for them</v>
      </c>
      <c r="J1947" s="1">
        <f>IFERROR(__xludf.DUMMYFUNCTION("""COMPUTED_VALUE"""),1.0)</f>
        <v>1</v>
      </c>
      <c r="K1947" s="1" t="str">
        <f>IFERROR(__xludf.DUMMYFUNCTION("""COMPUTED_VALUE"""),"Fully Remote with Options to travel as and when needed")</f>
        <v>Fully Remote with Options to travel as and when needed</v>
      </c>
      <c r="L1947" s="1" t="str">
        <f>IFERROR(__xludf.DUMMYFUNCTION("""COMPUTED_VALUE"""),"Employer who appreciates learning and enables that environment")</f>
        <v>Employer who appreciates learning and enables that environment</v>
      </c>
      <c r="M194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47" s="1" t="str">
        <f>IFERROR(__xludf.DUMMYFUNCTION("""COMPUTED_VALUE"""),"Look deeply into Data and generate insights, Become a content Creator in some platform, Entrepreneur or Start Up, I Want to sell things/Sales")</f>
        <v>Look deeply into Data and generate insights, Become a content Creator in some platform, Entrepreneur or Start Up, I Want to sell things/Sales</v>
      </c>
      <c r="O1947" s="1" t="str">
        <f>IFERROR(__xludf.DUMMYFUNCTION("""COMPUTED_VALUE"""),"Manager who sets goal and helps me achieve it")</f>
        <v>Manager who sets goal and helps me achieve it</v>
      </c>
      <c r="P1947" s="1" t="str">
        <f>IFERROR(__xludf.DUMMYFUNCTION("""COMPUTED_VALUE"""),"Work with 5 to 6 people in my team")</f>
        <v>Work with 5 to 6 people in my team</v>
      </c>
      <c r="Q1947" s="1" t="str">
        <f>IFERROR(__xludf.DUMMYFUNCTION("""COMPUTED_VALUE"""),"Yes, I Understand this is gonna happen everywhere")</f>
        <v>Yes, I Understand this is gonna happen everywhere</v>
      </c>
      <c r="R1947" s="1" t="str">
        <f>IFERROR(__xludf.DUMMYFUNCTION("""COMPUTED_VALUE"""),"This will be hard to do, but if it is the right company I would try")</f>
        <v>This will be hard to do, but if it is the right company I would try</v>
      </c>
      <c r="S1947" s="1" t="str">
        <f>IFERROR(__xludf.DUMMYFUNCTION("""COMPUTED_VALUE"""),"sravanidondapati541@gmail.com")</f>
        <v>sravanidondapati541@gmail.com</v>
      </c>
    </row>
    <row r="1948">
      <c r="A1948" s="2">
        <f>IFERROR(__xludf.DUMMYFUNCTION("""COMPUTED_VALUE"""),45062.92568001157)</f>
        <v>45062.92568</v>
      </c>
      <c r="B1948" s="1" t="str">
        <f>IFERROR(__xludf.DUMMYFUNCTION("""COMPUTED_VALUE"""),"India")</f>
        <v>India</v>
      </c>
      <c r="C1948" s="1">
        <f>IFERROR(__xludf.DUMMYFUNCTION("""COMPUTED_VALUE"""),533429.0)</f>
        <v>533429</v>
      </c>
      <c r="D1948" s="1" t="str">
        <f>IFERROR(__xludf.DUMMYFUNCTION("""COMPUTED_VALUE"""),"Female")</f>
        <v>Female</v>
      </c>
      <c r="E1948" s="1" t="str">
        <f>IFERROR(__xludf.DUMMYFUNCTION("""COMPUTED_VALUE"""),"My Parents")</f>
        <v>My Parents</v>
      </c>
      <c r="F1948" s="1" t="str">
        <f>IFERROR(__xludf.DUMMYFUNCTION("""COMPUTED_VALUE"""),"No I would not be pursuing Higher Education outside of India")</f>
        <v>No I would not be pursuing Higher Education outside of India</v>
      </c>
      <c r="G1948" s="1" t="str">
        <f>IFERROR(__xludf.DUMMYFUNCTION("""COMPUTED_VALUE"""),"Will work for 3 years or more")</f>
        <v>Will work for 3 years or more</v>
      </c>
      <c r="H1948" s="1" t="str">
        <f>IFERROR(__xludf.DUMMYFUNCTION("""COMPUTED_VALUE"""),"No")</f>
        <v>No</v>
      </c>
      <c r="I1948" s="1" t="str">
        <f>IFERROR(__xludf.DUMMYFUNCTION("""COMPUTED_VALUE"""),"Will work for them")</f>
        <v>Will work for them</v>
      </c>
      <c r="J1948" s="1">
        <f>IFERROR(__xludf.DUMMYFUNCTION("""COMPUTED_VALUE"""),10.0)</f>
        <v>10</v>
      </c>
      <c r="K1948" s="1" t="str">
        <f>IFERROR(__xludf.DUMMYFUNCTION("""COMPUTED_VALUE"""),"Every Day Office Environment")</f>
        <v>Every Day Office Environment</v>
      </c>
      <c r="L1948" s="1" t="str">
        <f>IFERROR(__xludf.DUMMYFUNCTION("""COMPUTED_VALUE"""),"Employer who appreciates learning and enables that environment")</f>
        <v>Employer who appreciates learning and enables that environment</v>
      </c>
      <c r="M194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8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948" s="1" t="str">
        <f>IFERROR(__xludf.DUMMYFUNCTION("""COMPUTED_VALUE"""),"Manager who clearly describes what she/he needs")</f>
        <v>Manager who clearly describes what she/he needs</v>
      </c>
      <c r="P1948" s="1" t="str">
        <f>IFERROR(__xludf.DUMMYFUNCTION("""COMPUTED_VALUE"""),"Work with 5 to 6 people in my team")</f>
        <v>Work with 5 to 6 people in my team</v>
      </c>
      <c r="Q1948" s="1" t="str">
        <f>IFERROR(__xludf.DUMMYFUNCTION("""COMPUTED_VALUE"""),"Yes, I Understand this is gonna happen everywhere")</f>
        <v>Yes, I Understand this is gonna happen everywhere</v>
      </c>
      <c r="R1948" s="1" t="str">
        <f>IFERROR(__xludf.DUMMYFUNCTION("""COMPUTED_VALUE"""),"This will be hard to do, but if it is the right company I would try")</f>
        <v>This will be hard to do, but if it is the right company I would try</v>
      </c>
      <c r="S1948" s="1" t="str">
        <f>IFERROR(__xludf.DUMMYFUNCTION("""COMPUTED_VALUE"""),"tsireesha663@gmail.com")</f>
        <v>tsireesha663@gmail.com</v>
      </c>
    </row>
    <row r="1949">
      <c r="A1949" s="2">
        <f>IFERROR(__xludf.DUMMYFUNCTION("""COMPUTED_VALUE"""),45062.925844537036)</f>
        <v>45062.92584</v>
      </c>
      <c r="B1949" s="1" t="str">
        <f>IFERROR(__xludf.DUMMYFUNCTION("""COMPUTED_VALUE"""),"India")</f>
        <v>India</v>
      </c>
      <c r="C1949" s="1">
        <f>IFERROR(__xludf.DUMMYFUNCTION("""COMPUTED_VALUE"""),424201.0)</f>
        <v>424201</v>
      </c>
      <c r="D1949" s="1" t="str">
        <f>IFERROR(__xludf.DUMMYFUNCTION("""COMPUTED_VALUE"""),"Female")</f>
        <v>Female</v>
      </c>
      <c r="E1949" s="1" t="str">
        <f>IFERROR(__xludf.DUMMYFUNCTION("""COMPUTED_VALUE"""),"My Parents")</f>
        <v>My Parents</v>
      </c>
      <c r="F1949" s="1" t="str">
        <f>IFERROR(__xludf.DUMMYFUNCTION("""COMPUTED_VALUE"""),"No I would not be pursuing Higher Education outside of India")</f>
        <v>No I would not be pursuing Higher Education outside of India</v>
      </c>
      <c r="G1949" s="1" t="str">
        <f>IFERROR(__xludf.DUMMYFUNCTION("""COMPUTED_VALUE"""),"Will work for 3 years or more")</f>
        <v>Will work for 3 years or more</v>
      </c>
      <c r="H1949" s="1" t="str">
        <f>IFERROR(__xludf.DUMMYFUNCTION("""COMPUTED_VALUE"""),"No")</f>
        <v>No</v>
      </c>
      <c r="I1949" s="1" t="str">
        <f>IFERROR(__xludf.DUMMYFUNCTION("""COMPUTED_VALUE"""),"Will NOT work for them")</f>
        <v>Will NOT work for them</v>
      </c>
      <c r="J1949" s="1">
        <f>IFERROR(__xludf.DUMMYFUNCTION("""COMPUTED_VALUE"""),2.0)</f>
        <v>2</v>
      </c>
      <c r="K1949" s="1" t="str">
        <f>IFERROR(__xludf.DUMMYFUNCTION("""COMPUTED_VALUE"""),"Hybrid Working Environment with more than 15 days a month at office")</f>
        <v>Hybrid Working Environment with more than 15 days a month at office</v>
      </c>
      <c r="L19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949" s="1" t="str">
        <f>IFERROR(__xludf.DUMMYFUNCTION("""COMPUTED_VALUE"""),"Manager who sets goal and helps me achieve it")</f>
        <v>Manager who sets goal and helps me achieve it</v>
      </c>
      <c r="P1949" s="1" t="str">
        <f>IFERROR(__xludf.DUMMYFUNCTION("""COMPUTED_VALUE"""),"Work with 2 to 3 people in my team")</f>
        <v>Work with 2 to 3 people in my team</v>
      </c>
      <c r="Q1949" s="1" t="str">
        <f>IFERROR(__xludf.DUMMYFUNCTION("""COMPUTED_VALUE"""),"Yes, I Understand this is gonna happen everywhere")</f>
        <v>Yes, I Understand this is gonna happen everywhere</v>
      </c>
      <c r="R1949" s="1" t="str">
        <f>IFERROR(__xludf.DUMMYFUNCTION("""COMPUTED_VALUE"""),"This will be hard to do, but if it is the right company I would try")</f>
        <v>This will be hard to do, but if it is the right company I would try</v>
      </c>
      <c r="S1949" s="1" t="str">
        <f>IFERROR(__xludf.DUMMYFUNCTION("""COMPUTED_VALUE"""),"ratnanibarkha@gmail.com")</f>
        <v>ratnanibarkha@gmail.com</v>
      </c>
    </row>
    <row r="1950">
      <c r="A1950" s="2">
        <f>IFERROR(__xludf.DUMMYFUNCTION("""COMPUTED_VALUE"""),45062.92744493055)</f>
        <v>45062.92744</v>
      </c>
      <c r="B1950" s="1" t="str">
        <f>IFERROR(__xludf.DUMMYFUNCTION("""COMPUTED_VALUE"""),"India")</f>
        <v>India</v>
      </c>
      <c r="C1950" s="1">
        <f>IFERROR(__xludf.DUMMYFUNCTION("""COMPUTED_VALUE"""),533015.0)</f>
        <v>533015</v>
      </c>
      <c r="D1950" s="1" t="str">
        <f>IFERROR(__xludf.DUMMYFUNCTION("""COMPUTED_VALUE"""),"Female")</f>
        <v>Female</v>
      </c>
      <c r="E1950" s="1" t="str">
        <f>IFERROR(__xludf.DUMMYFUNCTION("""COMPUTED_VALUE"""),"People who have changed the world for better")</f>
        <v>People who have changed the world for better</v>
      </c>
      <c r="F1950" s="1" t="str">
        <f>IFERROR(__xludf.DUMMYFUNCTION("""COMPUTED_VALUE"""),"No I would not be pursuing Higher Education outside of India")</f>
        <v>No I would not be pursuing Higher Education outside of India</v>
      </c>
      <c r="G1950" s="1" t="str">
        <f>IFERROR(__xludf.DUMMYFUNCTION("""COMPUTED_VALUE"""),"Will work for 3 years or more")</f>
        <v>Will work for 3 years or more</v>
      </c>
      <c r="H1950" s="1" t="str">
        <f>IFERROR(__xludf.DUMMYFUNCTION("""COMPUTED_VALUE"""),"No")</f>
        <v>No</v>
      </c>
      <c r="I1950" s="1" t="str">
        <f>IFERROR(__xludf.DUMMYFUNCTION("""COMPUTED_VALUE"""),"Will NOT work for them")</f>
        <v>Will NOT work for them</v>
      </c>
      <c r="J1950" s="1">
        <f>IFERROR(__xludf.DUMMYFUNCTION("""COMPUTED_VALUE"""),5.0)</f>
        <v>5</v>
      </c>
      <c r="K1950" s="1" t="str">
        <f>IFERROR(__xludf.DUMMYFUNCTION("""COMPUTED_VALUE"""),"Fully Remote with Options to travel as and when needed")</f>
        <v>Fully Remote with Options to travel as and when needed</v>
      </c>
      <c r="L19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5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950" s="1" t="str">
        <f>IFERROR(__xludf.DUMMYFUNCTION("""COMPUTED_VALUE"""),"Manager who explains what is expected, sets a goal and helps achieve it")</f>
        <v>Manager who explains what is expected, sets a goal and helps achieve it</v>
      </c>
      <c r="P1950" s="1" t="str">
        <f>IFERROR(__xludf.DUMMYFUNCTION("""COMPUTED_VALUE"""),"Work with 5 to 6 people in my team")</f>
        <v>Work with 5 to 6 people in my team</v>
      </c>
      <c r="Q1950" s="1" t="str">
        <f>IFERROR(__xludf.DUMMYFUNCTION("""COMPUTED_VALUE"""),"Yes, I Understand this is gonna happen everywhere")</f>
        <v>Yes, I Understand this is gonna happen everywhere</v>
      </c>
      <c r="R1950" s="1" t="str">
        <f>IFERROR(__xludf.DUMMYFUNCTION("""COMPUTED_VALUE"""),"This will be hard to do, but if it is the right company I would try")</f>
        <v>This will be hard to do, but if it is the right company I would try</v>
      </c>
      <c r="S1950" s="1" t="str">
        <f>IFERROR(__xludf.DUMMYFUNCTION("""COMPUTED_VALUE"""),"nishithakonki@gmail.com")</f>
        <v>nishithakonki@gmail.com</v>
      </c>
    </row>
    <row r="1951">
      <c r="A1951" s="2">
        <f>IFERROR(__xludf.DUMMYFUNCTION("""COMPUTED_VALUE"""),45062.929110717596)</f>
        <v>45062.92911</v>
      </c>
      <c r="B1951" s="1" t="str">
        <f>IFERROR(__xludf.DUMMYFUNCTION("""COMPUTED_VALUE"""),"India")</f>
        <v>India</v>
      </c>
      <c r="C1951" s="1">
        <f>IFERROR(__xludf.DUMMYFUNCTION("""COMPUTED_VALUE"""),620008.0)</f>
        <v>620008</v>
      </c>
      <c r="D1951" s="1" t="str">
        <f>IFERROR(__xludf.DUMMYFUNCTION("""COMPUTED_VALUE"""),"Female")</f>
        <v>Female</v>
      </c>
      <c r="E1951" s="1" t="str">
        <f>IFERROR(__xludf.DUMMYFUNCTION("""COMPUTED_VALUE"""),"Influencers who had successful careers")</f>
        <v>Influencers who had successful careers</v>
      </c>
      <c r="F1951" s="1" t="str">
        <f>IFERROR(__xludf.DUMMYFUNCTION("""COMPUTED_VALUE"""),"No, But if someone could bare the cost I will")</f>
        <v>No, But if someone could bare the cost I will</v>
      </c>
      <c r="G1951" s="1" t="str">
        <f>IFERROR(__xludf.DUMMYFUNCTION("""COMPUTED_VALUE"""),"This will be hard to do, but if it is the right company I would try")</f>
        <v>This will be hard to do, but if it is the right company I would try</v>
      </c>
      <c r="H1951" s="1" t="str">
        <f>IFERROR(__xludf.DUMMYFUNCTION("""COMPUTED_VALUE"""),"No")</f>
        <v>No</v>
      </c>
      <c r="I1951" s="1" t="str">
        <f>IFERROR(__xludf.DUMMYFUNCTION("""COMPUTED_VALUE"""),"Will work for them")</f>
        <v>Will work for them</v>
      </c>
      <c r="J1951" s="1">
        <f>IFERROR(__xludf.DUMMYFUNCTION("""COMPUTED_VALUE"""),2.0)</f>
        <v>2</v>
      </c>
      <c r="K1951" s="1" t="str">
        <f>IFERROR(__xludf.DUMMYFUNCTION("""COMPUTED_VALUE"""),"Hybrid Working Environment with more than 15 days a month at office")</f>
        <v>Hybrid Working Environment with more than 15 days a month at office</v>
      </c>
      <c r="L1951" s="1" t="str">
        <f>IFERROR(__xludf.DUMMYFUNCTION("""COMPUTED_VALUE"""),"Employer who appreciates learning and enables that environment")</f>
        <v>Employer who appreciates learning and enables that environment</v>
      </c>
      <c r="M19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5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951" s="1" t="str">
        <f>IFERROR(__xludf.DUMMYFUNCTION("""COMPUTED_VALUE"""),"Manager who explains what is expected, sets a goal and helps achieve it")</f>
        <v>Manager who explains what is expected, sets a goal and helps achieve it</v>
      </c>
      <c r="P1951" s="1" t="str">
        <f>IFERROR(__xludf.DUMMYFUNCTION("""COMPUTED_VALUE"""),"Work with 2 to 3 people in my team, Work with 5 to 6 people in my team")</f>
        <v>Work with 2 to 3 people in my team, Work with 5 to 6 people in my team</v>
      </c>
      <c r="Q1951" s="1" t="str">
        <f>IFERROR(__xludf.DUMMYFUNCTION("""COMPUTED_VALUE"""),"Yes, I Understand this is gonna happen everywhere")</f>
        <v>Yes, I Understand this is gonna happen everywhere</v>
      </c>
      <c r="R1951" s="1" t="str">
        <f>IFERROR(__xludf.DUMMYFUNCTION("""COMPUTED_VALUE"""),"This will be hard to do, but if it is the right company I would try")</f>
        <v>This will be hard to do, but if it is the right company I would try</v>
      </c>
      <c r="S1951" s="1" t="str">
        <f>IFERROR(__xludf.DUMMYFUNCTION("""COMPUTED_VALUE"""),"nithyashri002@gmail.com")</f>
        <v>nithyashri002@gmail.com</v>
      </c>
    </row>
    <row r="1952">
      <c r="A1952" s="2">
        <f>IFERROR(__xludf.DUMMYFUNCTION("""COMPUTED_VALUE"""),45062.92968917824)</f>
        <v>45062.92969</v>
      </c>
      <c r="B1952" s="1" t="str">
        <f>IFERROR(__xludf.DUMMYFUNCTION("""COMPUTED_VALUE"""),"India")</f>
        <v>India</v>
      </c>
      <c r="C1952" s="1">
        <f>IFERROR(__xludf.DUMMYFUNCTION("""COMPUTED_VALUE"""),208002.0)</f>
        <v>208002</v>
      </c>
      <c r="D1952" s="1" t="str">
        <f>IFERROR(__xludf.DUMMYFUNCTION("""COMPUTED_VALUE"""),"Female")</f>
        <v>Female</v>
      </c>
      <c r="E1952" s="1" t="str">
        <f>IFERROR(__xludf.DUMMYFUNCTION("""COMPUTED_VALUE"""),"Influencers who had successful careers")</f>
        <v>Influencers who had successful careers</v>
      </c>
      <c r="F1952" s="1" t="str">
        <f>IFERROR(__xludf.DUMMYFUNCTION("""COMPUTED_VALUE"""),"Yes, I will earn and do that")</f>
        <v>Yes, I will earn and do that</v>
      </c>
      <c r="G1952" s="1" t="str">
        <f>IFERROR(__xludf.DUMMYFUNCTION("""COMPUTED_VALUE"""),"This will be hard to do, but if it is the right company I would try")</f>
        <v>This will be hard to do, but if it is the right company I would try</v>
      </c>
      <c r="H1952" s="1" t="str">
        <f>IFERROR(__xludf.DUMMYFUNCTION("""COMPUTED_VALUE"""),"No")</f>
        <v>No</v>
      </c>
      <c r="I1952" s="1" t="str">
        <f>IFERROR(__xludf.DUMMYFUNCTION("""COMPUTED_VALUE"""),"Will NOT work for them")</f>
        <v>Will NOT work for them</v>
      </c>
      <c r="J1952" s="1">
        <f>IFERROR(__xludf.DUMMYFUNCTION("""COMPUTED_VALUE"""),5.0)</f>
        <v>5</v>
      </c>
      <c r="K1952" s="1" t="str">
        <f>IFERROR(__xludf.DUMMYFUNCTION("""COMPUTED_VALUE"""),"Fully Remote with Options to travel as and when needed")</f>
        <v>Fully Remote with Options to travel as and when needed</v>
      </c>
      <c r="L19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52" s="1" t="str">
        <f>IFERROR(__xludf.DUMMYFUNCTION("""COMPUTED_VALUE"""),"Manage and drive End-to-End Projects or Products, Design and Develop amazing software, Work as a freelancer and do my thing my way, An Artificial Intelligence Specialist / Talking to Robots")</f>
        <v>Manage and drive End-to-End Projects or Products, Design and Develop amazing software, Work as a freelancer and do my thing my way, An Artificial Intelligence Specialist / Talking to Robots</v>
      </c>
      <c r="O1952" s="1" t="str">
        <f>IFERROR(__xludf.DUMMYFUNCTION("""COMPUTED_VALUE"""),"Manager who explains what is expected, sets a goal and helps achieve it")</f>
        <v>Manager who explains what is expected, sets a goal and helps achieve it</v>
      </c>
      <c r="P1952" s="1" t="str">
        <f>IFERROR(__xludf.DUMMYFUNCTION("""COMPUTED_VALUE"""),"Work with more than 10 people in my team")</f>
        <v>Work with more than 10 people in my team</v>
      </c>
      <c r="Q1952" s="1" t="str">
        <f>IFERROR(__xludf.DUMMYFUNCTION("""COMPUTED_VALUE"""),"No")</f>
        <v>No</v>
      </c>
      <c r="R1952" s="1" t="str">
        <f>IFERROR(__xludf.DUMMYFUNCTION("""COMPUTED_VALUE"""),"No way")</f>
        <v>No way</v>
      </c>
      <c r="S1952" s="1" t="str">
        <f>IFERROR(__xludf.DUMMYFUNCTION("""COMPUTED_VALUE"""),"priyanshi26tripathi@gmail.com")</f>
        <v>priyanshi26tripathi@gmail.com</v>
      </c>
    </row>
    <row r="1953">
      <c r="A1953" s="2">
        <f>IFERROR(__xludf.DUMMYFUNCTION("""COMPUTED_VALUE"""),45062.92993520833)</f>
        <v>45062.92994</v>
      </c>
      <c r="B1953" s="1" t="str">
        <f>IFERROR(__xludf.DUMMYFUNCTION("""COMPUTED_VALUE"""),"India")</f>
        <v>India</v>
      </c>
      <c r="C1953" s="1">
        <f>IFERROR(__xludf.DUMMYFUNCTION("""COMPUTED_VALUE"""),533016.0)</f>
        <v>533016</v>
      </c>
      <c r="D1953" s="1" t="str">
        <f>IFERROR(__xludf.DUMMYFUNCTION("""COMPUTED_VALUE"""),"Male")</f>
        <v>Male</v>
      </c>
      <c r="E1953" s="1" t="str">
        <f>IFERROR(__xludf.DUMMYFUNCTION("""COMPUTED_VALUE"""),"People who have changed the world for better")</f>
        <v>People who have changed the world for better</v>
      </c>
      <c r="F1953" s="1" t="str">
        <f>IFERROR(__xludf.DUMMYFUNCTION("""COMPUTED_VALUE"""),"No I would not be pursuing Higher Education outside of India")</f>
        <v>No I would not be pursuing Higher Education outside of India</v>
      </c>
      <c r="G1953" s="1" t="str">
        <f>IFERROR(__xludf.DUMMYFUNCTION("""COMPUTED_VALUE"""),"Will work for 3 years or more")</f>
        <v>Will work for 3 years or more</v>
      </c>
      <c r="H1953" s="1" t="str">
        <f>IFERROR(__xludf.DUMMYFUNCTION("""COMPUTED_VALUE"""),"No")</f>
        <v>No</v>
      </c>
      <c r="I1953" s="1" t="str">
        <f>IFERROR(__xludf.DUMMYFUNCTION("""COMPUTED_VALUE"""),"Will NOT work for them")</f>
        <v>Will NOT work for them</v>
      </c>
      <c r="J1953" s="1">
        <f>IFERROR(__xludf.DUMMYFUNCTION("""COMPUTED_VALUE"""),1.0)</f>
        <v>1</v>
      </c>
      <c r="K1953" s="1" t="str">
        <f>IFERROR(__xludf.DUMMYFUNCTION("""COMPUTED_VALUE"""),"Hybrid Working Environment with more than 15 days a month at office")</f>
        <v>Hybrid Working Environment with more than 15 days a month at office</v>
      </c>
      <c r="L1953" s="1" t="str">
        <f>IFERROR(__xludf.DUMMYFUNCTION("""COMPUTED_VALUE"""),"Employer who appreciates learning and enables that environment")</f>
        <v>Employer who appreciates learning and enables that environment</v>
      </c>
      <c r="M195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53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953" s="1" t="str">
        <f>IFERROR(__xludf.DUMMYFUNCTION("""COMPUTED_VALUE"""),"Manager who explains what is expected, sets a goal and helps achieve it")</f>
        <v>Manager who explains what is expected, sets a goal and helps achieve it</v>
      </c>
      <c r="P1953" s="1" t="str">
        <f>IFERROR(__xludf.DUMMYFUNCTION("""COMPUTED_VALUE"""),"Work with more than 10 people in my team")</f>
        <v>Work with more than 10 people in my team</v>
      </c>
      <c r="Q1953" s="1" t="str">
        <f>IFERROR(__xludf.DUMMYFUNCTION("""COMPUTED_VALUE"""),"Yes, I Understand this is gonna happen everywhere")</f>
        <v>Yes, I Understand this is gonna happen everywhere</v>
      </c>
      <c r="R1953" s="1" t="str">
        <f>IFERROR(__xludf.DUMMYFUNCTION("""COMPUTED_VALUE"""),"This will be hard to do, but if it is the right company I would try")</f>
        <v>This will be hard to do, but if it is the right company I would try</v>
      </c>
      <c r="S1953" s="1" t="str">
        <f>IFERROR(__xludf.DUMMYFUNCTION("""COMPUTED_VALUE"""),"marthand.reddipalli@gmail.com")</f>
        <v>marthand.reddipalli@gmail.com</v>
      </c>
    </row>
    <row r="1954">
      <c r="A1954" s="2">
        <f>IFERROR(__xludf.DUMMYFUNCTION("""COMPUTED_VALUE"""),45062.930192314816)</f>
        <v>45062.93019</v>
      </c>
      <c r="B1954" s="1" t="str">
        <f>IFERROR(__xludf.DUMMYFUNCTION("""COMPUTED_VALUE"""),"India")</f>
        <v>India</v>
      </c>
      <c r="C1954" s="1">
        <f>IFERROR(__xludf.DUMMYFUNCTION("""COMPUTED_VALUE"""),411057.0)</f>
        <v>411057</v>
      </c>
      <c r="D1954" s="1" t="str">
        <f>IFERROR(__xludf.DUMMYFUNCTION("""COMPUTED_VALUE"""),"Female")</f>
        <v>Female</v>
      </c>
      <c r="E1954" s="1" t="str">
        <f>IFERROR(__xludf.DUMMYFUNCTION("""COMPUTED_VALUE"""),"Influencers who had successful careers")</f>
        <v>Influencers who had successful careers</v>
      </c>
      <c r="F1954" s="1" t="str">
        <f>IFERROR(__xludf.DUMMYFUNCTION("""COMPUTED_VALUE"""),"Yes, I will earn and do that")</f>
        <v>Yes, I will earn and do that</v>
      </c>
      <c r="G1954" s="1" t="str">
        <f>IFERROR(__xludf.DUMMYFUNCTION("""COMPUTED_VALUE"""),"This will be hard to do, but if it is the right company I would try")</f>
        <v>This will be hard to do, but if it is the right company I would try</v>
      </c>
      <c r="H1954" s="1" t="str">
        <f>IFERROR(__xludf.DUMMYFUNCTION("""COMPUTED_VALUE"""),"No")</f>
        <v>No</v>
      </c>
      <c r="I1954" s="1" t="str">
        <f>IFERROR(__xludf.DUMMYFUNCTION("""COMPUTED_VALUE"""),"Will NOT work for them")</f>
        <v>Will NOT work for them</v>
      </c>
      <c r="J1954" s="1">
        <f>IFERROR(__xludf.DUMMYFUNCTION("""COMPUTED_VALUE"""),1.0)</f>
        <v>1</v>
      </c>
      <c r="K1954" s="1" t="str">
        <f>IFERROR(__xludf.DUMMYFUNCTION("""COMPUTED_VALUE"""),"Hybrid Working Environment with less than 3 days a month at office")</f>
        <v>Hybrid Working Environment with less than 3 days a month at office</v>
      </c>
      <c r="L1954" s="1" t="str">
        <f>IFERROR(__xludf.DUMMYFUNCTION("""COMPUTED_VALUE"""),"Employer who appreciates learning and enables that environment")</f>
        <v>Employer who appreciates learning and enables that environment</v>
      </c>
      <c r="M195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54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954" s="1" t="str">
        <f>IFERROR(__xludf.DUMMYFUNCTION("""COMPUTED_VALUE"""),"Manager who sets goal and helps me achieve it")</f>
        <v>Manager who sets goal and helps me achieve it</v>
      </c>
      <c r="P1954" s="1" t="str">
        <f>IFERROR(__xludf.DUMMYFUNCTION("""COMPUTED_VALUE"""),"Work with 5 to 6 people in my team")</f>
        <v>Work with 5 to 6 people in my team</v>
      </c>
      <c r="Q1954" s="1" t="str">
        <f>IFERROR(__xludf.DUMMYFUNCTION("""COMPUTED_VALUE"""),"No")</f>
        <v>No</v>
      </c>
      <c r="R1954" s="1" t="str">
        <f>IFERROR(__xludf.DUMMYFUNCTION("""COMPUTED_VALUE"""),"No way")</f>
        <v>No way</v>
      </c>
      <c r="S1954" s="1" t="str">
        <f>IFERROR(__xludf.DUMMYFUNCTION("""COMPUTED_VALUE"""),"kamakshimishra704@gmail.com")</f>
        <v>kamakshimishra704@gmail.com</v>
      </c>
    </row>
    <row r="1955">
      <c r="A1955" s="2">
        <f>IFERROR(__xludf.DUMMYFUNCTION("""COMPUTED_VALUE"""),45062.930209074075)</f>
        <v>45062.93021</v>
      </c>
      <c r="B1955" s="1" t="str">
        <f>IFERROR(__xludf.DUMMYFUNCTION("""COMPUTED_VALUE"""),"India")</f>
        <v>India</v>
      </c>
      <c r="C1955" s="1">
        <f>IFERROR(__xludf.DUMMYFUNCTION("""COMPUTED_VALUE"""),208021.0)</f>
        <v>208021</v>
      </c>
      <c r="D1955" s="1" t="str">
        <f>IFERROR(__xludf.DUMMYFUNCTION("""COMPUTED_VALUE"""),"Male")</f>
        <v>Male</v>
      </c>
      <c r="E1955" s="1" t="str">
        <f>IFERROR(__xludf.DUMMYFUNCTION("""COMPUTED_VALUE"""),"Influencers who had successful careers")</f>
        <v>Influencers who had successful careers</v>
      </c>
      <c r="F1955" s="1" t="str">
        <f>IFERROR(__xludf.DUMMYFUNCTION("""COMPUTED_VALUE"""),"Yes, I will earn and do that")</f>
        <v>Yes, I will earn and do that</v>
      </c>
      <c r="G1955" s="1" t="str">
        <f>IFERROR(__xludf.DUMMYFUNCTION("""COMPUTED_VALUE"""),"This will be hard to do, but if it is the right company I would try")</f>
        <v>This will be hard to do, but if it is the right company I would try</v>
      </c>
      <c r="H1955" s="1" t="str">
        <f>IFERROR(__xludf.DUMMYFUNCTION("""COMPUTED_VALUE"""),"Yes")</f>
        <v>Yes</v>
      </c>
      <c r="I1955" s="1" t="str">
        <f>IFERROR(__xludf.DUMMYFUNCTION("""COMPUTED_VALUE"""),"Will NOT work for them")</f>
        <v>Will NOT work for them</v>
      </c>
      <c r="J1955" s="1">
        <f>IFERROR(__xludf.DUMMYFUNCTION("""COMPUTED_VALUE"""),5.0)</f>
        <v>5</v>
      </c>
      <c r="K1955" s="1" t="str">
        <f>IFERROR(__xludf.DUMMYFUNCTION("""COMPUTED_VALUE"""),"Hybrid Working Environment with more than 15 days a month at office")</f>
        <v>Hybrid Working Environment with more than 15 days a month at office</v>
      </c>
      <c r="L1955" s="1" t="str">
        <f>IFERROR(__xludf.DUMMYFUNCTION("""COMPUTED_VALUE"""),"Employer who rewards learning and enables that environment")</f>
        <v>Employer who rewards learning and enables that environment</v>
      </c>
      <c r="M195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55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955" s="1" t="str">
        <f>IFERROR(__xludf.DUMMYFUNCTION("""COMPUTED_VALUE"""),"Manager who clearly describes what she/he needs")</f>
        <v>Manager who clearly describes what she/he needs</v>
      </c>
      <c r="P1955" s="1" t="str">
        <f>IFERROR(__xludf.DUMMYFUNCTION("""COMPUTED_VALUE"""),"Work with 2 to 3 people in my team")</f>
        <v>Work with 2 to 3 people in my team</v>
      </c>
      <c r="Q1955" s="1" t="str">
        <f>IFERROR(__xludf.DUMMYFUNCTION("""COMPUTED_VALUE"""),"Yes, I Understand this is gonna happen everywhere")</f>
        <v>Yes, I Understand this is gonna happen everywhere</v>
      </c>
      <c r="R1955" s="1" t="str">
        <f>IFERROR(__xludf.DUMMYFUNCTION("""COMPUTED_VALUE"""),"This will be hard to do, but if it is the right company I would try")</f>
        <v>This will be hard to do, but if it is the right company I would try</v>
      </c>
      <c r="S1955" s="1" t="str">
        <f>IFERROR(__xludf.DUMMYFUNCTION("""COMPUTED_VALUE"""),"m.d.cricshukla@gmail.com")</f>
        <v>m.d.cricshukla@gmail.com</v>
      </c>
    </row>
    <row r="1956">
      <c r="A1956" s="2">
        <f>IFERROR(__xludf.DUMMYFUNCTION("""COMPUTED_VALUE"""),45062.93025592592)</f>
        <v>45062.93026</v>
      </c>
      <c r="B1956" s="1" t="str">
        <f>IFERROR(__xludf.DUMMYFUNCTION("""COMPUTED_VALUE"""),"India")</f>
        <v>India</v>
      </c>
      <c r="C1956" s="1">
        <f>IFERROR(__xludf.DUMMYFUNCTION("""COMPUTED_VALUE"""),208021.0)</f>
        <v>208021</v>
      </c>
      <c r="D1956" s="1" t="str">
        <f>IFERROR(__xludf.DUMMYFUNCTION("""COMPUTED_VALUE"""),"Male")</f>
        <v>Male</v>
      </c>
      <c r="E1956" s="1" t="str">
        <f>IFERROR(__xludf.DUMMYFUNCTION("""COMPUTED_VALUE"""),"Influencers who had successful careers")</f>
        <v>Influencers who had successful careers</v>
      </c>
      <c r="F1956" s="1" t="str">
        <f>IFERROR(__xludf.DUMMYFUNCTION("""COMPUTED_VALUE"""),"Yes, I will earn and do that")</f>
        <v>Yes, I will earn and do that</v>
      </c>
      <c r="G1956" s="1" t="str">
        <f>IFERROR(__xludf.DUMMYFUNCTION("""COMPUTED_VALUE"""),"This will be hard to do, but if it is the right company I would try")</f>
        <v>This will be hard to do, but if it is the right company I would try</v>
      </c>
      <c r="H1956" s="1" t="str">
        <f>IFERROR(__xludf.DUMMYFUNCTION("""COMPUTED_VALUE"""),"No")</f>
        <v>No</v>
      </c>
      <c r="I1956" s="1" t="str">
        <f>IFERROR(__xludf.DUMMYFUNCTION("""COMPUTED_VALUE"""),"Will NOT work for them")</f>
        <v>Will NOT work for them</v>
      </c>
      <c r="J1956" s="1">
        <f>IFERROR(__xludf.DUMMYFUNCTION("""COMPUTED_VALUE"""),10.0)</f>
        <v>10</v>
      </c>
      <c r="K1956" s="1" t="str">
        <f>IFERROR(__xludf.DUMMYFUNCTION("""COMPUTED_VALUE"""),"Fully Remote with No option to visit offices")</f>
        <v>Fully Remote with No option to visit offices</v>
      </c>
      <c r="L1956" s="1" t="str">
        <f>IFERROR(__xludf.DUMMYFUNCTION("""COMPUTED_VALUE"""),"Employer who appreciates learning and enables that environment")</f>
        <v>Employer who appreciates learning and enables that environment</v>
      </c>
      <c r="M195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56" s="1" t="str">
        <f>IFERROR(__xludf.DUMMYFUNCTION("""COMPUTED_VALUE"""),"Design and Creative strategy in any company, Business Operations in any organization, Work as a freelancer and do my thing my way, I Want to sell things/Sales")</f>
        <v>Design and Creative strategy in any company, Business Operations in any organization, Work as a freelancer and do my thing my way, I Want to sell things/Sales</v>
      </c>
      <c r="O1956" s="1" t="str">
        <f>IFERROR(__xludf.DUMMYFUNCTION("""COMPUTED_VALUE"""),"Manager who clearly describes what she/he needs")</f>
        <v>Manager who clearly describes what she/he needs</v>
      </c>
      <c r="P1956" s="1" t="str">
        <f>IFERROR(__xludf.DUMMYFUNCTION("""COMPUTED_VALUE"""),"Work alone")</f>
        <v>Work alone</v>
      </c>
      <c r="Q1956" s="1" t="str">
        <f>IFERROR(__xludf.DUMMYFUNCTION("""COMPUTED_VALUE"""),"Yes, I Understand this is gonna happen everywhere")</f>
        <v>Yes, I Understand this is gonna happen everywhere</v>
      </c>
      <c r="R1956" s="1" t="str">
        <f>IFERROR(__xludf.DUMMYFUNCTION("""COMPUTED_VALUE"""),"This will be hard to do, but if it is the right company I would try")</f>
        <v>This will be hard to do, but if it is the right company I would try</v>
      </c>
      <c r="S1956" s="1" t="str">
        <f>IFERROR(__xludf.DUMMYFUNCTION("""COMPUTED_VALUE"""),"soniom626@gmail.com")</f>
        <v>soniom626@gmail.com</v>
      </c>
    </row>
    <row r="1957">
      <c r="A1957" s="2">
        <f>IFERROR(__xludf.DUMMYFUNCTION("""COMPUTED_VALUE"""),45062.9307275926)</f>
        <v>45062.93073</v>
      </c>
      <c r="B1957" s="1" t="str">
        <f>IFERROR(__xludf.DUMMYFUNCTION("""COMPUTED_VALUE"""),"India")</f>
        <v>India</v>
      </c>
      <c r="C1957" s="1">
        <f>IFERROR(__xludf.DUMMYFUNCTION("""COMPUTED_VALUE"""),533429.0)</f>
        <v>533429</v>
      </c>
      <c r="D1957" s="1" t="str">
        <f>IFERROR(__xludf.DUMMYFUNCTION("""COMPUTED_VALUE"""),"Female")</f>
        <v>Female</v>
      </c>
      <c r="E1957" s="1" t="str">
        <f>IFERROR(__xludf.DUMMYFUNCTION("""COMPUTED_VALUE"""),"Social Media like LinkedIn")</f>
        <v>Social Media like LinkedIn</v>
      </c>
      <c r="F1957" s="1" t="str">
        <f>IFERROR(__xludf.DUMMYFUNCTION("""COMPUTED_VALUE"""),"No I would not be pursuing Higher Education outside of India")</f>
        <v>No I would not be pursuing Higher Education outside of India</v>
      </c>
      <c r="G1957" s="1" t="str">
        <f>IFERROR(__xludf.DUMMYFUNCTION("""COMPUTED_VALUE"""),"This will be hard to do, but if it is the right company I would try")</f>
        <v>This will be hard to do, but if it is the right company I would try</v>
      </c>
      <c r="H1957" s="1" t="str">
        <f>IFERROR(__xludf.DUMMYFUNCTION("""COMPUTED_VALUE"""),"No")</f>
        <v>No</v>
      </c>
      <c r="I1957" s="1" t="str">
        <f>IFERROR(__xludf.DUMMYFUNCTION("""COMPUTED_VALUE"""),"Will work for them")</f>
        <v>Will work for them</v>
      </c>
      <c r="J1957" s="1">
        <f>IFERROR(__xludf.DUMMYFUNCTION("""COMPUTED_VALUE"""),3.0)</f>
        <v>3</v>
      </c>
      <c r="K1957" s="1" t="str">
        <f>IFERROR(__xludf.DUMMYFUNCTION("""COMPUTED_VALUE"""),"Every Day Office Environment")</f>
        <v>Every Day Office Environment</v>
      </c>
      <c r="L1957" s="1" t="str">
        <f>IFERROR(__xludf.DUMMYFUNCTION("""COMPUTED_VALUE"""),"Employer who appreciates learning and enables that environment")</f>
        <v>Employer who appreciates learning and enables that environment</v>
      </c>
      <c r="M195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57" s="1" t="str">
        <f>IFERROR(__xludf.DUMMYFUNCTION("""COMPUTED_VALUE"""),"Teaching in any of the institutes/colleges/online or offline, Build and develop a Team, Work in a BPO setup for some well known client, Entrepreneur or Start Up")</f>
        <v>Teaching in any of the institutes/colleges/online or offline, Build and develop a Team, Work in a BPO setup for some well known client, Entrepreneur or Start Up</v>
      </c>
      <c r="O1957" s="1" t="str">
        <f>IFERROR(__xludf.DUMMYFUNCTION("""COMPUTED_VALUE"""),"Manager who explains what is expected, sets a goal and helps achieve it")</f>
        <v>Manager who explains what is expected, sets a goal and helps achieve it</v>
      </c>
      <c r="P1957" s="1" t="str">
        <f>IFERROR(__xludf.DUMMYFUNCTION("""COMPUTED_VALUE"""),"Work with 7 to 10 or more people in my team")</f>
        <v>Work with 7 to 10 or more people in my team</v>
      </c>
      <c r="Q1957" s="1" t="str">
        <f>IFERROR(__xludf.DUMMYFUNCTION("""COMPUTED_VALUE"""),"No")</f>
        <v>No</v>
      </c>
      <c r="R1957" s="1" t="str">
        <f>IFERROR(__xludf.DUMMYFUNCTION("""COMPUTED_VALUE"""),"This will be hard to do, but if it is the right company I would try")</f>
        <v>This will be hard to do, but if it is the right company I would try</v>
      </c>
      <c r="S1957" s="1" t="str">
        <f>IFERROR(__xludf.DUMMYFUNCTION("""COMPUTED_VALUE"""),"revathi.kondapalli006@gmail.com")</f>
        <v>revathi.kondapalli006@gmail.com</v>
      </c>
    </row>
    <row r="1958">
      <c r="A1958" s="2">
        <f>IFERROR(__xludf.DUMMYFUNCTION("""COMPUTED_VALUE"""),45062.930950752314)</f>
        <v>45062.93095</v>
      </c>
      <c r="B1958" s="1" t="str">
        <f>IFERROR(__xludf.DUMMYFUNCTION("""COMPUTED_VALUE"""),"India")</f>
        <v>India</v>
      </c>
      <c r="C1958" s="1">
        <f>IFERROR(__xludf.DUMMYFUNCTION("""COMPUTED_VALUE"""),80013.0)</f>
        <v>80013</v>
      </c>
      <c r="D1958" s="1" t="str">
        <f>IFERROR(__xludf.DUMMYFUNCTION("""COMPUTED_VALUE"""),"Male")</f>
        <v>Male</v>
      </c>
      <c r="E1958" s="1" t="str">
        <f>IFERROR(__xludf.DUMMYFUNCTION("""COMPUTED_VALUE"""),"People who have changed the world for better")</f>
        <v>People who have changed the world for better</v>
      </c>
      <c r="F1958" s="1" t="str">
        <f>IFERROR(__xludf.DUMMYFUNCTION("""COMPUTED_VALUE"""),"No I would not be pursuing Higher Education outside of India")</f>
        <v>No I would not be pursuing Higher Education outside of India</v>
      </c>
      <c r="G1958" s="1" t="str">
        <f>IFERROR(__xludf.DUMMYFUNCTION("""COMPUTED_VALUE"""),"Will work for 3 years or more")</f>
        <v>Will work for 3 years or more</v>
      </c>
      <c r="H1958" s="1" t="str">
        <f>IFERROR(__xludf.DUMMYFUNCTION("""COMPUTED_VALUE"""),"No")</f>
        <v>No</v>
      </c>
      <c r="I1958" s="1" t="str">
        <f>IFERROR(__xludf.DUMMYFUNCTION("""COMPUTED_VALUE"""),"Will NOT work for them")</f>
        <v>Will NOT work for them</v>
      </c>
      <c r="J1958" s="1">
        <f>IFERROR(__xludf.DUMMYFUNCTION("""COMPUTED_VALUE"""),2.0)</f>
        <v>2</v>
      </c>
      <c r="K1958" s="1" t="str">
        <f>IFERROR(__xludf.DUMMYFUNCTION("""COMPUTED_VALUE"""),"Hybrid Working Environment with less than 3 days a month at office")</f>
        <v>Hybrid Working Environment with less than 3 days a month at office</v>
      </c>
      <c r="L1958" s="1" t="str">
        <f>IFERROR(__xludf.DUMMYFUNCTION("""COMPUTED_VALUE"""),"Employer who rewards learning and enables that environment")</f>
        <v>Employer who rewards learning and enables that environment</v>
      </c>
      <c r="M195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58" s="1" t="str">
        <f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1958" s="1" t="str">
        <f>IFERROR(__xludf.DUMMYFUNCTION("""COMPUTED_VALUE"""),"Manager who explains what is expected, sets a goal and helps achieve it")</f>
        <v>Manager who explains what is expected, sets a goal and helps achieve it</v>
      </c>
      <c r="P1958" s="1" t="str">
        <f>IFERROR(__xludf.DUMMYFUNCTION("""COMPUTED_VALUE"""),"Work with more than 10 people in my team")</f>
        <v>Work with more than 10 people in my team</v>
      </c>
      <c r="Q1958" s="1" t="str">
        <f>IFERROR(__xludf.DUMMYFUNCTION("""COMPUTED_VALUE"""),"Yes, I Understand this is gonna happen everywhere")</f>
        <v>Yes, I Understand this is gonna happen everywhere</v>
      </c>
      <c r="R1958" s="1" t="str">
        <f>IFERROR(__xludf.DUMMYFUNCTION("""COMPUTED_VALUE"""),"This will be hard to do, but if it is the right company I would try")</f>
        <v>This will be hard to do, but if it is the right company I would try</v>
      </c>
      <c r="S1958" s="1" t="str">
        <f>IFERROR(__xludf.DUMMYFUNCTION("""COMPUTED_VALUE"""),"yusufiqbal3385@gmail.com")</f>
        <v>yusufiqbal3385@gmail.com</v>
      </c>
    </row>
    <row r="1959">
      <c r="A1959" s="2">
        <f>IFERROR(__xludf.DUMMYFUNCTION("""COMPUTED_VALUE"""),45062.931540150465)</f>
        <v>45062.93154</v>
      </c>
      <c r="B1959" s="1" t="str">
        <f>IFERROR(__xludf.DUMMYFUNCTION("""COMPUTED_VALUE"""),"India")</f>
        <v>India</v>
      </c>
      <c r="C1959" s="1">
        <f>IFERROR(__xludf.DUMMYFUNCTION("""COMPUTED_VALUE"""),416010.0)</f>
        <v>416010</v>
      </c>
      <c r="D1959" s="1" t="str">
        <f>IFERROR(__xludf.DUMMYFUNCTION("""COMPUTED_VALUE"""),"Male")</f>
        <v>Male</v>
      </c>
      <c r="E1959" s="1" t="str">
        <f>IFERROR(__xludf.DUMMYFUNCTION("""COMPUTED_VALUE"""),"People from my circle, but not family members")</f>
        <v>People from my circle, but not family members</v>
      </c>
      <c r="F1959" s="1" t="str">
        <f>IFERROR(__xludf.DUMMYFUNCTION("""COMPUTED_VALUE"""),"No, But if someone could bare the cost I will")</f>
        <v>No, But if someone could bare the cost I will</v>
      </c>
      <c r="G1959" s="1" t="str">
        <f>IFERROR(__xludf.DUMMYFUNCTION("""COMPUTED_VALUE"""),"This will be hard to do, but if it is the right company I would try")</f>
        <v>This will be hard to do, but if it is the right company I would try</v>
      </c>
      <c r="H1959" s="1" t="str">
        <f>IFERROR(__xludf.DUMMYFUNCTION("""COMPUTED_VALUE"""),"No")</f>
        <v>No</v>
      </c>
      <c r="I1959" s="1" t="str">
        <f>IFERROR(__xludf.DUMMYFUNCTION("""COMPUTED_VALUE"""),"Will NOT work for them")</f>
        <v>Will NOT work for them</v>
      </c>
      <c r="J1959" s="1">
        <f>IFERROR(__xludf.DUMMYFUNCTION("""COMPUTED_VALUE"""),7.0)</f>
        <v>7</v>
      </c>
      <c r="K1959" s="1" t="str">
        <f>IFERROR(__xludf.DUMMYFUNCTION("""COMPUTED_VALUE"""),"Hybrid Working Environment with more than 15 days a month at office")</f>
        <v>Hybrid Working Environment with more than 15 days a month at office</v>
      </c>
      <c r="L19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59" s="1" t="str">
        <f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1959" s="1" t="str">
        <f>IFERROR(__xludf.DUMMYFUNCTION("""COMPUTED_VALUE"""),"Manager who explains what is expected, sets a goal and helps achieve it")</f>
        <v>Manager who explains what is expected, sets a goal and helps achieve it</v>
      </c>
      <c r="P1959" s="1" t="str">
        <f>IFERROR(__xludf.DUMMYFUNCTION("""COMPUTED_VALUE"""),"Work with 2 to 3 people in my team, Work with 5 to 6 people in my team")</f>
        <v>Work with 2 to 3 people in my team, Work with 5 to 6 people in my team</v>
      </c>
      <c r="Q1959" s="1" t="str">
        <f>IFERROR(__xludf.DUMMYFUNCTION("""COMPUTED_VALUE"""),"Yes, I Understand this is gonna happen everywhere")</f>
        <v>Yes, I Understand this is gonna happen everywhere</v>
      </c>
      <c r="R1959" s="1" t="str">
        <f>IFERROR(__xludf.DUMMYFUNCTION("""COMPUTED_VALUE"""),"This will be hard to do, but if it is the right company I would try")</f>
        <v>This will be hard to do, but if it is the right company I would try</v>
      </c>
      <c r="S1959" s="1" t="str">
        <f>IFERROR(__xludf.DUMMYFUNCTION("""COMPUTED_VALUE"""),"tanmaykamte16@gmail.com")</f>
        <v>tanmaykamte16@gmail.com</v>
      </c>
    </row>
    <row r="1960">
      <c r="A1960" s="2">
        <f>IFERROR(__xludf.DUMMYFUNCTION("""COMPUTED_VALUE"""),45062.93215774305)</f>
        <v>45062.93216</v>
      </c>
      <c r="B1960" s="1" t="str">
        <f>IFERROR(__xludf.DUMMYFUNCTION("""COMPUTED_VALUE"""),"India")</f>
        <v>India</v>
      </c>
      <c r="C1960" s="1">
        <f>IFERROR(__xludf.DUMMYFUNCTION("""COMPUTED_VALUE"""),711204.0)</f>
        <v>711204</v>
      </c>
      <c r="D1960" s="1" t="str">
        <f>IFERROR(__xludf.DUMMYFUNCTION("""COMPUTED_VALUE"""),"Male")</f>
        <v>Male</v>
      </c>
      <c r="E1960" s="1" t="str">
        <f>IFERROR(__xludf.DUMMYFUNCTION("""COMPUTED_VALUE"""),"Social Media like LinkedIn")</f>
        <v>Social Media like LinkedIn</v>
      </c>
      <c r="F1960" s="1" t="str">
        <f>IFERROR(__xludf.DUMMYFUNCTION("""COMPUTED_VALUE"""),"Yes, I will earn and do that")</f>
        <v>Yes, I will earn and do that</v>
      </c>
      <c r="G1960" s="1" t="str">
        <f>IFERROR(__xludf.DUMMYFUNCTION("""COMPUTED_VALUE"""),"Will work for 3 years or more")</f>
        <v>Will work for 3 years or more</v>
      </c>
      <c r="H1960" s="1" t="str">
        <f>IFERROR(__xludf.DUMMYFUNCTION("""COMPUTED_VALUE"""),"Yes")</f>
        <v>Yes</v>
      </c>
      <c r="I1960" s="1" t="str">
        <f>IFERROR(__xludf.DUMMYFUNCTION("""COMPUTED_VALUE"""),"Will work for them")</f>
        <v>Will work for them</v>
      </c>
      <c r="J1960" s="1">
        <f>IFERROR(__xludf.DUMMYFUNCTION("""COMPUTED_VALUE"""),5.0)</f>
        <v>5</v>
      </c>
      <c r="K1960" s="1" t="str">
        <f>IFERROR(__xludf.DUMMYFUNCTION("""COMPUTED_VALUE"""),"Fully Remote with Options to travel as and when needed")</f>
        <v>Fully Remote with Options to travel as and when needed</v>
      </c>
      <c r="L19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60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960" s="1" t="str">
        <f>IFERROR(__xludf.DUMMYFUNCTION("""COMPUTED_VALUE"""),"Manager who sets goal and helps me achieve it")</f>
        <v>Manager who sets goal and helps me achieve it</v>
      </c>
      <c r="P196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960" s="1" t="str">
        <f>IFERROR(__xludf.DUMMYFUNCTION("""COMPUTED_VALUE"""),"No")</f>
        <v>No</v>
      </c>
      <c r="R1960" s="1" t="str">
        <f>IFERROR(__xludf.DUMMYFUNCTION("""COMPUTED_VALUE"""),"This will be hard to do, but if it is the right company I would try")</f>
        <v>This will be hard to do, but if it is the right company I would try</v>
      </c>
      <c r="S1960" s="1" t="str">
        <f>IFERROR(__xludf.DUMMYFUNCTION("""COMPUTED_VALUE"""),"aprasad1509@gmail.com")</f>
        <v>aprasad1509@gmail.com</v>
      </c>
    </row>
    <row r="1961">
      <c r="A1961" s="2">
        <f>IFERROR(__xludf.DUMMYFUNCTION("""COMPUTED_VALUE"""),45062.93492697917)</f>
        <v>45062.93493</v>
      </c>
      <c r="B1961" s="1" t="str">
        <f>IFERROR(__xludf.DUMMYFUNCTION("""COMPUTED_VALUE"""),"India")</f>
        <v>India</v>
      </c>
      <c r="C1961" s="1">
        <f>IFERROR(__xludf.DUMMYFUNCTION("""COMPUTED_VALUE"""),533429.0)</f>
        <v>533429</v>
      </c>
      <c r="D1961" s="1" t="str">
        <f>IFERROR(__xludf.DUMMYFUNCTION("""COMPUTED_VALUE"""),"Male")</f>
        <v>Male</v>
      </c>
      <c r="E1961" s="1" t="str">
        <f>IFERROR(__xludf.DUMMYFUNCTION("""COMPUTED_VALUE"""),"My Parents")</f>
        <v>My Parents</v>
      </c>
      <c r="F1961" s="1" t="str">
        <f>IFERROR(__xludf.DUMMYFUNCTION("""COMPUTED_VALUE"""),"Yes, I will earn and do that")</f>
        <v>Yes, I will earn and do that</v>
      </c>
      <c r="G1961" s="1" t="str">
        <f>IFERROR(__xludf.DUMMYFUNCTION("""COMPUTED_VALUE"""),"This will be hard to do, but if it is the right company I would try")</f>
        <v>This will be hard to do, but if it is the right company I would try</v>
      </c>
      <c r="H1961" s="1" t="str">
        <f>IFERROR(__xludf.DUMMYFUNCTION("""COMPUTED_VALUE"""),"No")</f>
        <v>No</v>
      </c>
      <c r="I1961" s="1" t="str">
        <f>IFERROR(__xludf.DUMMYFUNCTION("""COMPUTED_VALUE"""),"Will NOT work for them")</f>
        <v>Will NOT work for them</v>
      </c>
      <c r="J1961" s="1">
        <f>IFERROR(__xludf.DUMMYFUNCTION("""COMPUTED_VALUE"""),4.0)</f>
        <v>4</v>
      </c>
      <c r="K1961" s="1" t="str">
        <f>IFERROR(__xludf.DUMMYFUNCTION("""COMPUTED_VALUE"""),"Fully Remote with Options to travel as and when needed")</f>
        <v>Fully Remote with Options to travel as and when needed</v>
      </c>
      <c r="L1961" s="1" t="str">
        <f>IFERROR(__xludf.DUMMYFUNCTION("""COMPUTED_VALUE"""),"Employer who rewards learning and enables that environment")</f>
        <v>Employer who rewards learning and enables that environment</v>
      </c>
      <c r="M196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961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1961" s="1" t="str">
        <f>IFERROR(__xludf.DUMMYFUNCTION("""COMPUTED_VALUE"""),"Manager who explains what is expected, sets a goal and helps achieve it")</f>
        <v>Manager who explains what is expected, sets a goal and helps achieve it</v>
      </c>
      <c r="P1961" s="1" t="str">
        <f>IFERROR(__xludf.DUMMYFUNCTION("""COMPUTED_VALUE"""),"Work alone")</f>
        <v>Work alone</v>
      </c>
      <c r="Q1961" s="1" t="str">
        <f>IFERROR(__xludf.DUMMYFUNCTION("""COMPUTED_VALUE"""),"No")</f>
        <v>No</v>
      </c>
      <c r="R1961" s="1" t="str">
        <f>IFERROR(__xludf.DUMMYFUNCTION("""COMPUTED_VALUE"""),"This will be hard to do, but if it is the right company I would try")</f>
        <v>This will be hard to do, but if it is the right company I would try</v>
      </c>
      <c r="S1961" s="1" t="str">
        <f>IFERROR(__xludf.DUMMYFUNCTION("""COMPUTED_VALUE"""),"saikumarbajji2947@gmail.com")</f>
        <v>saikumarbajji2947@gmail.com</v>
      </c>
    </row>
    <row r="1962">
      <c r="A1962" s="2">
        <f>IFERROR(__xludf.DUMMYFUNCTION("""COMPUTED_VALUE"""),45062.9349435301)</f>
        <v>45062.93494</v>
      </c>
      <c r="B1962" s="1" t="str">
        <f>IFERROR(__xludf.DUMMYFUNCTION("""COMPUTED_VALUE"""),"India")</f>
        <v>India</v>
      </c>
      <c r="C1962" s="1">
        <f>IFERROR(__xludf.DUMMYFUNCTION("""COMPUTED_VALUE"""),637001.0)</f>
        <v>637001</v>
      </c>
      <c r="D1962" s="1" t="str">
        <f>IFERROR(__xludf.DUMMYFUNCTION("""COMPUTED_VALUE"""),"Female")</f>
        <v>Female</v>
      </c>
      <c r="E1962" s="1" t="str">
        <f>IFERROR(__xludf.DUMMYFUNCTION("""COMPUTED_VALUE"""),"Influencers who had successful careers")</f>
        <v>Influencers who had successful careers</v>
      </c>
      <c r="F1962" s="1" t="str">
        <f>IFERROR(__xludf.DUMMYFUNCTION("""COMPUTED_VALUE"""),"Yes, I will earn and do that")</f>
        <v>Yes, I will earn and do that</v>
      </c>
      <c r="G1962" s="1" t="str">
        <f>IFERROR(__xludf.DUMMYFUNCTION("""COMPUTED_VALUE"""),"This will be hard to do, but if it is the right company I would try")</f>
        <v>This will be hard to do, but if it is the right company I would try</v>
      </c>
      <c r="H1962" s="1" t="str">
        <f>IFERROR(__xludf.DUMMYFUNCTION("""COMPUTED_VALUE"""),"No")</f>
        <v>No</v>
      </c>
      <c r="I1962" s="1" t="str">
        <f>IFERROR(__xludf.DUMMYFUNCTION("""COMPUTED_VALUE"""),"Will NOT work for them")</f>
        <v>Will NOT work for them</v>
      </c>
      <c r="J1962" s="1">
        <f>IFERROR(__xludf.DUMMYFUNCTION("""COMPUTED_VALUE"""),3.0)</f>
        <v>3</v>
      </c>
      <c r="K1962" s="1" t="str">
        <f>IFERROR(__xludf.DUMMYFUNCTION("""COMPUTED_VALUE"""),"Hybrid Working Environment with more than 15 days a month at office")</f>
        <v>Hybrid Working Environment with more than 15 days a month at office</v>
      </c>
      <c r="L1962" s="1" t="str">
        <f>IFERROR(__xludf.DUMMYFUNCTION("""COMPUTED_VALUE"""),"Employer who appreciates learning and enables that environment")</f>
        <v>Employer who appreciates learning and enables that environment</v>
      </c>
      <c r="M1962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962" s="1" t="str">
        <f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1962" s="1" t="str">
        <f>IFERROR(__xludf.DUMMYFUNCTION("""COMPUTED_VALUE"""),"Manager who sets goal and helps me achieve it")</f>
        <v>Manager who sets goal and helps me achieve it</v>
      </c>
      <c r="P1962" s="1" t="str">
        <f>IFERROR(__xludf.DUMMYFUNCTION("""COMPUTED_VALUE"""),"Work with 2 to 3 people in my team")</f>
        <v>Work with 2 to 3 people in my team</v>
      </c>
      <c r="Q1962" s="1" t="str">
        <f>IFERROR(__xludf.DUMMYFUNCTION("""COMPUTED_VALUE"""),"Yes, I Understand this is gonna happen everywhere")</f>
        <v>Yes, I Understand this is gonna happen everywhere</v>
      </c>
      <c r="R1962" s="1" t="str">
        <f>IFERROR(__xludf.DUMMYFUNCTION("""COMPUTED_VALUE"""),"This will be hard to do, but if it is the right company I would try")</f>
        <v>This will be hard to do, but if it is the right company I would try</v>
      </c>
      <c r="S1962" s="1" t="str">
        <f>IFERROR(__xludf.DUMMYFUNCTION("""COMPUTED_VALUE"""),"subhikamurugan21@gmail.com")</f>
        <v>subhikamurugan21@gmail.com</v>
      </c>
    </row>
    <row r="1963">
      <c r="A1963" s="2">
        <f>IFERROR(__xludf.DUMMYFUNCTION("""COMPUTED_VALUE"""),45062.93522658564)</f>
        <v>45062.93523</v>
      </c>
      <c r="B1963" s="1" t="str">
        <f>IFERROR(__xludf.DUMMYFUNCTION("""COMPUTED_VALUE"""),"India")</f>
        <v>India</v>
      </c>
      <c r="C1963" s="1">
        <f>IFERROR(__xludf.DUMMYFUNCTION("""COMPUTED_VALUE"""),263139.0)</f>
        <v>263139</v>
      </c>
      <c r="D1963" s="1" t="str">
        <f>IFERROR(__xludf.DUMMYFUNCTION("""COMPUTED_VALUE"""),"Male")</f>
        <v>Male</v>
      </c>
      <c r="E1963" s="1" t="str">
        <f>IFERROR(__xludf.DUMMYFUNCTION("""COMPUTED_VALUE"""),"Social Media like LinkedIn")</f>
        <v>Social Media like LinkedIn</v>
      </c>
      <c r="F1963" s="1" t="str">
        <f>IFERROR(__xludf.DUMMYFUNCTION("""COMPUTED_VALUE"""),"Yes, I will earn and do that")</f>
        <v>Yes, I will earn and do that</v>
      </c>
      <c r="G1963" s="1" t="str">
        <f>IFERROR(__xludf.DUMMYFUNCTION("""COMPUTED_VALUE"""),"This will be hard to do, but if it is the right company I would try")</f>
        <v>This will be hard to do, but if it is the right company I would try</v>
      </c>
      <c r="H1963" s="1" t="str">
        <f>IFERROR(__xludf.DUMMYFUNCTION("""COMPUTED_VALUE"""),"Yes")</f>
        <v>Yes</v>
      </c>
      <c r="I1963" s="1" t="str">
        <f>IFERROR(__xludf.DUMMYFUNCTION("""COMPUTED_VALUE"""),"Will work for them")</f>
        <v>Will work for them</v>
      </c>
      <c r="J1963" s="1">
        <f>IFERROR(__xludf.DUMMYFUNCTION("""COMPUTED_VALUE"""),9.0)</f>
        <v>9</v>
      </c>
      <c r="K1963" s="1" t="str">
        <f>IFERROR(__xludf.DUMMYFUNCTION("""COMPUTED_VALUE"""),"Hybrid Working Environment with more than 15 days a month at office")</f>
        <v>Hybrid Working Environment with more than 15 days a month at office</v>
      </c>
      <c r="L19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63" s="1" t="str">
        <f>IFERROR(__xludf.DUMMYFUNCTION("""COMPUTED_VALUE"""),"Teaching in any of the institutes/colleges/online or offline, Business Operations in any organization, Look deeply into Data and generate insights, Become a content Creator in some platform")</f>
        <v>Teaching in any of the institutes/colleges/online or offline, Business Operations in any organization, Look deeply into Data and generate insights, Become a content Creator in some platform</v>
      </c>
      <c r="O1963" s="1" t="str">
        <f>IFERROR(__xludf.DUMMYFUNCTION("""COMPUTED_VALUE"""),"Manager who clearly describes what she/he needs")</f>
        <v>Manager who clearly describes what she/he needs</v>
      </c>
      <c r="P1963" s="1" t="str">
        <f>IFERROR(__xludf.DUMMYFUNCTION("""COMPUTED_VALUE"""),"Work with 2 to 3 people in my team")</f>
        <v>Work with 2 to 3 people in my team</v>
      </c>
      <c r="Q1963" s="1" t="str">
        <f>IFERROR(__xludf.DUMMYFUNCTION("""COMPUTED_VALUE"""),"Yes, I Understand this is gonna happen everywhere")</f>
        <v>Yes, I Understand this is gonna happen everywhere</v>
      </c>
      <c r="R1963" s="1" t="str">
        <f>IFERROR(__xludf.DUMMYFUNCTION("""COMPUTED_VALUE"""),"This will be hard to do, but if it is the right company I would try")</f>
        <v>This will be hard to do, but if it is the right company I would try</v>
      </c>
      <c r="S1963" s="1" t="str">
        <f>IFERROR(__xludf.DUMMYFUNCTION("""COMPUTED_VALUE"""),"piyushmehra94129@gmail.com")</f>
        <v>piyushmehra94129@gmail.com</v>
      </c>
    </row>
    <row r="1964">
      <c r="A1964" s="2">
        <f>IFERROR(__xludf.DUMMYFUNCTION("""COMPUTED_VALUE"""),45062.93525930555)</f>
        <v>45062.93526</v>
      </c>
      <c r="B1964" s="1" t="str">
        <f>IFERROR(__xludf.DUMMYFUNCTION("""COMPUTED_VALUE"""),"India")</f>
        <v>India</v>
      </c>
      <c r="C1964" s="1">
        <f>IFERROR(__xludf.DUMMYFUNCTION("""COMPUTED_VALUE"""),302012.0)</f>
        <v>302012</v>
      </c>
      <c r="D1964" s="1" t="str">
        <f>IFERROR(__xludf.DUMMYFUNCTION("""COMPUTED_VALUE"""),"Female")</f>
        <v>Female</v>
      </c>
      <c r="E1964" s="1" t="str">
        <f>IFERROR(__xludf.DUMMYFUNCTION("""COMPUTED_VALUE"""),"My Parents")</f>
        <v>My Parents</v>
      </c>
      <c r="F1964" s="1" t="str">
        <f>IFERROR(__xludf.DUMMYFUNCTION("""COMPUTED_VALUE"""),"No I would not be pursuing Higher Education outside of India")</f>
        <v>No I would not be pursuing Higher Education outside of India</v>
      </c>
      <c r="G1964" s="1" t="str">
        <f>IFERROR(__xludf.DUMMYFUNCTION("""COMPUTED_VALUE"""),"This will be hard to do, but if it is the right company I would try")</f>
        <v>This will be hard to do, but if it is the right company I would try</v>
      </c>
      <c r="H1964" s="1" t="str">
        <f>IFERROR(__xludf.DUMMYFUNCTION("""COMPUTED_VALUE"""),"Yes")</f>
        <v>Yes</v>
      </c>
      <c r="I1964" s="1" t="str">
        <f>IFERROR(__xludf.DUMMYFUNCTION("""COMPUTED_VALUE"""),"Will work for them")</f>
        <v>Will work for them</v>
      </c>
      <c r="J1964" s="1">
        <f>IFERROR(__xludf.DUMMYFUNCTION("""COMPUTED_VALUE"""),5.0)</f>
        <v>5</v>
      </c>
      <c r="K1964" s="1" t="str">
        <f>IFERROR(__xludf.DUMMYFUNCTION("""COMPUTED_VALUE"""),"Every Day Office Environment")</f>
        <v>Every Day Office Environment</v>
      </c>
      <c r="L1964" s="1" t="str">
        <f>IFERROR(__xludf.DUMMYFUNCTION("""COMPUTED_VALUE"""),"Employer who appreciates learning and enables that environment")</f>
        <v>Employer who appreciates learning and enables that environment</v>
      </c>
      <c r="M196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64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1964" s="1" t="str">
        <f>IFERROR(__xludf.DUMMYFUNCTION("""COMPUTED_VALUE"""),"Manager who sets goal and helps me achieve it")</f>
        <v>Manager who sets goal and helps me achieve it</v>
      </c>
      <c r="P1964" s="1" t="str">
        <f>IFERROR(__xludf.DUMMYFUNCTION("""COMPUTED_VALUE"""),"Work with 5 to 6 people in my team")</f>
        <v>Work with 5 to 6 people in my team</v>
      </c>
      <c r="Q1964" s="1" t="str">
        <f>IFERROR(__xludf.DUMMYFUNCTION("""COMPUTED_VALUE"""),"No")</f>
        <v>No</v>
      </c>
      <c r="R1964" s="1" t="str">
        <f>IFERROR(__xludf.DUMMYFUNCTION("""COMPUTED_VALUE"""),"No way")</f>
        <v>No way</v>
      </c>
      <c r="S1964" s="1" t="str">
        <f>IFERROR(__xludf.DUMMYFUNCTION("""COMPUTED_VALUE"""),"geetaprajapat0912@gmail.com")</f>
        <v>geetaprajapat0912@gmail.com</v>
      </c>
    </row>
    <row r="1965">
      <c r="A1965" s="2">
        <f>IFERROR(__xludf.DUMMYFUNCTION("""COMPUTED_VALUE"""),45062.93542109954)</f>
        <v>45062.93542</v>
      </c>
      <c r="B1965" s="1" t="str">
        <f>IFERROR(__xludf.DUMMYFUNCTION("""COMPUTED_VALUE"""),"India")</f>
        <v>India</v>
      </c>
      <c r="C1965" s="1">
        <f>IFERROR(__xludf.DUMMYFUNCTION("""COMPUTED_VALUE"""),110089.0)</f>
        <v>110089</v>
      </c>
      <c r="D1965" s="1" t="str">
        <f>IFERROR(__xludf.DUMMYFUNCTION("""COMPUTED_VALUE"""),"Female")</f>
        <v>Female</v>
      </c>
      <c r="E1965" s="1" t="str">
        <f>IFERROR(__xludf.DUMMYFUNCTION("""COMPUTED_VALUE"""),"Influencers who had successful careers")</f>
        <v>Influencers who had successful careers</v>
      </c>
      <c r="F1965" s="1" t="str">
        <f>IFERROR(__xludf.DUMMYFUNCTION("""COMPUTED_VALUE"""),"No, But if someone could bare the cost I will")</f>
        <v>No, But if someone could bare the cost I will</v>
      </c>
      <c r="G1965" s="1" t="str">
        <f>IFERROR(__xludf.DUMMYFUNCTION("""COMPUTED_VALUE"""),"Will work for 3 years or more")</f>
        <v>Will work for 3 years or more</v>
      </c>
      <c r="H1965" s="1" t="str">
        <f>IFERROR(__xludf.DUMMYFUNCTION("""COMPUTED_VALUE"""),"No")</f>
        <v>No</v>
      </c>
      <c r="I1965" s="1" t="str">
        <f>IFERROR(__xludf.DUMMYFUNCTION("""COMPUTED_VALUE"""),"Will NOT work for them")</f>
        <v>Will NOT work for them</v>
      </c>
      <c r="J1965" s="1">
        <f>IFERROR(__xludf.DUMMYFUNCTION("""COMPUTED_VALUE"""),1.0)</f>
        <v>1</v>
      </c>
      <c r="K1965" s="1" t="str">
        <f>IFERROR(__xludf.DUMMYFUNCTION("""COMPUTED_VALUE"""),"Fully Remote with No option to visit offices")</f>
        <v>Fully Remote with No option to visit offices</v>
      </c>
      <c r="L19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65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965" s="1" t="str">
        <f>IFERROR(__xludf.DUMMYFUNCTION("""COMPUTED_VALUE"""),"Manager who explains what is expected, sets a goal and helps achieve it")</f>
        <v>Manager who explains what is expected, sets a goal and helps achieve it</v>
      </c>
      <c r="P1965" s="1" t="str">
        <f>IFERROR(__xludf.DUMMYFUNCTION("""COMPUTED_VALUE"""),"Work alone")</f>
        <v>Work alone</v>
      </c>
      <c r="Q1965" s="1" t="str">
        <f>IFERROR(__xludf.DUMMYFUNCTION("""COMPUTED_VALUE"""),"No")</f>
        <v>No</v>
      </c>
      <c r="R1965" s="1" t="str">
        <f>IFERROR(__xludf.DUMMYFUNCTION("""COMPUTED_VALUE"""),"Will work for 7 years or more")</f>
        <v>Will work for 7 years or more</v>
      </c>
      <c r="S1965" s="1" t="str">
        <f>IFERROR(__xludf.DUMMYFUNCTION("""COMPUTED_VALUE"""),"babbar.meena1977@gmail.com")</f>
        <v>babbar.meena1977@gmail.com</v>
      </c>
    </row>
    <row r="1966">
      <c r="A1966" s="2">
        <f>IFERROR(__xludf.DUMMYFUNCTION("""COMPUTED_VALUE"""),45062.93631725694)</f>
        <v>45062.93632</v>
      </c>
      <c r="B1966" s="1" t="str">
        <f>IFERROR(__xludf.DUMMYFUNCTION("""COMPUTED_VALUE"""),"India")</f>
        <v>India</v>
      </c>
      <c r="C1966" s="1">
        <f>IFERROR(__xludf.DUMMYFUNCTION("""COMPUTED_VALUE"""),641603.0)</f>
        <v>641603</v>
      </c>
      <c r="D1966" s="1" t="str">
        <f>IFERROR(__xludf.DUMMYFUNCTION("""COMPUTED_VALUE"""),"Male")</f>
        <v>Male</v>
      </c>
      <c r="E1966" s="1" t="str">
        <f>IFERROR(__xludf.DUMMYFUNCTION("""COMPUTED_VALUE"""),"People who have changed the world for better")</f>
        <v>People who have changed the world for better</v>
      </c>
      <c r="F1966" s="1" t="str">
        <f>IFERROR(__xludf.DUMMYFUNCTION("""COMPUTED_VALUE"""),"No I would not be pursuing Higher Education outside of India")</f>
        <v>No I would not be pursuing Higher Education outside of India</v>
      </c>
      <c r="G1966" s="1" t="str">
        <f>IFERROR(__xludf.DUMMYFUNCTION("""COMPUTED_VALUE"""),"This will be hard to do, but if it is the right company I would try")</f>
        <v>This will be hard to do, but if it is the right company I would try</v>
      </c>
      <c r="H1966" s="1" t="str">
        <f>IFERROR(__xludf.DUMMYFUNCTION("""COMPUTED_VALUE"""),"Yes")</f>
        <v>Yes</v>
      </c>
      <c r="I1966" s="1" t="str">
        <f>IFERROR(__xludf.DUMMYFUNCTION("""COMPUTED_VALUE"""),"Will NOT work for them")</f>
        <v>Will NOT work for them</v>
      </c>
      <c r="J1966" s="1">
        <f>IFERROR(__xludf.DUMMYFUNCTION("""COMPUTED_VALUE"""),5.0)</f>
        <v>5</v>
      </c>
      <c r="K1966" s="1" t="str">
        <f>IFERROR(__xludf.DUMMYFUNCTION("""COMPUTED_VALUE"""),"Every Day Office Environment")</f>
        <v>Every Day Office Environment</v>
      </c>
      <c r="L1966" s="1" t="str">
        <f>IFERROR(__xludf.DUMMYFUNCTION("""COMPUTED_VALUE"""),"Employer who rewards learning and enables that environment")</f>
        <v>Employer who rewards learning and enables that environment</v>
      </c>
      <c r="M1966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966" s="1" t="str">
        <f>IFERROR(__xludf.DUMMYFUNCTION("""COMPUTED_VALUE"""),"Design and Creative strategy in any company, Build and develop a Team, Work in a BPO setup for some well known client, An Artificial Intelligence Specialist / Talking to Robots")</f>
        <v>Design and Creative strategy in any company, Build and develop a Team, Work in a BPO setup for some well known client, An Artificial Intelligence Specialist / Talking to Robots</v>
      </c>
      <c r="O1966" s="1" t="str">
        <f>IFERROR(__xludf.DUMMYFUNCTION("""COMPUTED_VALUE"""),"Manager who sets targets and expects me to achieve it")</f>
        <v>Manager who sets targets and expects me to achieve it</v>
      </c>
      <c r="P1966" s="1" t="str">
        <f>IFERROR(__xludf.DUMMYFUNCTION("""COMPUTED_VALUE"""),"Work with more than 10 people in my team")</f>
        <v>Work with more than 10 people in my team</v>
      </c>
      <c r="Q1966" s="1" t="str">
        <f>IFERROR(__xludf.DUMMYFUNCTION("""COMPUTED_VALUE"""),"Yes, I Understand this is gonna happen everywhere")</f>
        <v>Yes, I Understand this is gonna happen everywhere</v>
      </c>
      <c r="R1966" s="1" t="str">
        <f>IFERROR(__xludf.DUMMYFUNCTION("""COMPUTED_VALUE"""),"Will work for 7 years or more")</f>
        <v>Will work for 7 years or more</v>
      </c>
      <c r="S1966" s="1" t="str">
        <f>IFERROR(__xludf.DUMMYFUNCTION("""COMPUTED_VALUE"""),"tamilselvanduraisaamy@gmail.com")</f>
        <v>tamilselvanduraisaamy@gmail.com</v>
      </c>
    </row>
    <row r="1967">
      <c r="A1967" s="2">
        <f>IFERROR(__xludf.DUMMYFUNCTION("""COMPUTED_VALUE"""),45062.936769803244)</f>
        <v>45062.93677</v>
      </c>
      <c r="B1967" s="1" t="str">
        <f>IFERROR(__xludf.DUMMYFUNCTION("""COMPUTED_VALUE"""),"India")</f>
        <v>India</v>
      </c>
      <c r="C1967" s="1">
        <f>IFERROR(__xludf.DUMMYFUNCTION("""COMPUTED_VALUE"""),208021.0)</f>
        <v>208021</v>
      </c>
      <c r="D1967" s="1" t="str">
        <f>IFERROR(__xludf.DUMMYFUNCTION("""COMPUTED_VALUE"""),"Female")</f>
        <v>Female</v>
      </c>
      <c r="E1967" s="1" t="str">
        <f>IFERROR(__xludf.DUMMYFUNCTION("""COMPUTED_VALUE"""),"Influencers who had successful careers")</f>
        <v>Influencers who had successful careers</v>
      </c>
      <c r="F1967" s="1" t="str">
        <f>IFERROR(__xludf.DUMMYFUNCTION("""COMPUTED_VALUE"""),"No I would not be pursuing Higher Education outside of India")</f>
        <v>No I would not be pursuing Higher Education outside of India</v>
      </c>
      <c r="G1967" s="1" t="str">
        <f>IFERROR(__xludf.DUMMYFUNCTION("""COMPUTED_VALUE"""),"Will work for 3 years or more")</f>
        <v>Will work for 3 years or more</v>
      </c>
      <c r="H1967" s="1" t="str">
        <f>IFERROR(__xludf.DUMMYFUNCTION("""COMPUTED_VALUE"""),"No")</f>
        <v>No</v>
      </c>
      <c r="I1967" s="1" t="str">
        <f>IFERROR(__xludf.DUMMYFUNCTION("""COMPUTED_VALUE"""),"Will NOT work for them")</f>
        <v>Will NOT work for them</v>
      </c>
      <c r="J1967" s="1">
        <f>IFERROR(__xludf.DUMMYFUNCTION("""COMPUTED_VALUE"""),5.0)</f>
        <v>5</v>
      </c>
      <c r="K1967" s="1" t="str">
        <f>IFERROR(__xludf.DUMMYFUNCTION("""COMPUTED_VALUE"""),"Every Day Office Environment")</f>
        <v>Every Day Office Environment</v>
      </c>
      <c r="L1967" s="1" t="str">
        <f>IFERROR(__xludf.DUMMYFUNCTION("""COMPUTED_VALUE"""),"Employer who rewards learning and enables that environment")</f>
        <v>Employer who rewards learning and enables that environment</v>
      </c>
      <c r="M196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67" s="1" t="str">
        <f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1967" s="1" t="str">
        <f>IFERROR(__xludf.DUMMYFUNCTION("""COMPUTED_VALUE"""),"Manager who clearly describes what she/he needs")</f>
        <v>Manager who clearly describes what she/he needs</v>
      </c>
      <c r="P1967" s="1" t="str">
        <f>IFERROR(__xludf.DUMMYFUNCTION("""COMPUTED_VALUE"""),"Work with more than 10 people in my team")</f>
        <v>Work with more than 10 people in my team</v>
      </c>
      <c r="Q1967" s="1" t="str">
        <f>IFERROR(__xludf.DUMMYFUNCTION("""COMPUTED_VALUE"""),"Yes, I Understand this is gonna happen everywhere")</f>
        <v>Yes, I Understand this is gonna happen everywhere</v>
      </c>
      <c r="R1967" s="1" t="str">
        <f>IFERROR(__xludf.DUMMYFUNCTION("""COMPUTED_VALUE"""),"Will work for 7 years or more")</f>
        <v>Will work for 7 years or more</v>
      </c>
      <c r="S1967" s="1" t="str">
        <f>IFERROR(__xludf.DUMMYFUNCTION("""COMPUTED_VALUE"""),"anjushukl6@gmail.com")</f>
        <v>anjushukl6@gmail.com</v>
      </c>
    </row>
    <row r="1968">
      <c r="A1968" s="2">
        <f>IFERROR(__xludf.DUMMYFUNCTION("""COMPUTED_VALUE"""),45062.938471747686)</f>
        <v>45062.93847</v>
      </c>
      <c r="B1968" s="1" t="str">
        <f>IFERROR(__xludf.DUMMYFUNCTION("""COMPUTED_VALUE"""),"India")</f>
        <v>India</v>
      </c>
      <c r="C1968" s="1">
        <f>IFERROR(__xludf.DUMMYFUNCTION("""COMPUTED_VALUE"""),121106.0)</f>
        <v>121106</v>
      </c>
      <c r="D1968" s="1" t="str">
        <f>IFERROR(__xludf.DUMMYFUNCTION("""COMPUTED_VALUE"""),"Male")</f>
        <v>Male</v>
      </c>
      <c r="E1968" s="1" t="str">
        <f>IFERROR(__xludf.DUMMYFUNCTION("""COMPUTED_VALUE"""),"People from my circle, but not family members")</f>
        <v>People from my circle, but not family members</v>
      </c>
      <c r="F1968" s="1" t="str">
        <f>IFERROR(__xludf.DUMMYFUNCTION("""COMPUTED_VALUE"""),"No, But if someone could bare the cost I will")</f>
        <v>No, But if someone could bare the cost I will</v>
      </c>
      <c r="G1968" s="1" t="str">
        <f>IFERROR(__xludf.DUMMYFUNCTION("""COMPUTED_VALUE"""),"Will work for 3 years or more")</f>
        <v>Will work for 3 years or more</v>
      </c>
      <c r="H1968" s="1" t="str">
        <f>IFERROR(__xludf.DUMMYFUNCTION("""COMPUTED_VALUE"""),"No")</f>
        <v>No</v>
      </c>
      <c r="I1968" s="1" t="str">
        <f>IFERROR(__xludf.DUMMYFUNCTION("""COMPUTED_VALUE"""),"Will NOT work for them")</f>
        <v>Will NOT work for them</v>
      </c>
      <c r="J1968" s="1">
        <f>IFERROR(__xludf.DUMMYFUNCTION("""COMPUTED_VALUE"""),5.0)</f>
        <v>5</v>
      </c>
      <c r="K1968" s="1" t="str">
        <f>IFERROR(__xludf.DUMMYFUNCTION("""COMPUTED_VALUE"""),"Hybrid Working Environment with less than 3 days a month at office")</f>
        <v>Hybrid Working Environment with less than 3 days a month at office</v>
      </c>
      <c r="L19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68" s="1" t="str">
        <f>IFERROR(__xludf.DUMMYFUNCTION("""COMPUTED_VALUE"""),"Business Operations in any organization, Work in a BPO setup for some well known client, Work as a freelancer and do my thing my way, Manufacturing / Oil and Gas/ Construction / Hard Physical Work related")</f>
        <v>Business Operations in any organization, Work in a BPO setup for some well known client, Work as a freelancer and do my thing my way, Manufacturing / Oil and Gas/ Construction / Hard Physical Work related</v>
      </c>
      <c r="O1968" s="1" t="str">
        <f>IFERROR(__xludf.DUMMYFUNCTION("""COMPUTED_VALUE"""),"Manager who sets goal and helps me achieve it")</f>
        <v>Manager who sets goal and helps me achieve it</v>
      </c>
      <c r="P1968" s="1" t="str">
        <f>IFERROR(__xludf.DUMMYFUNCTION("""COMPUTED_VALUE"""),"Work with 5 to 6 people in my team")</f>
        <v>Work with 5 to 6 people in my team</v>
      </c>
      <c r="Q1968" s="1" t="str">
        <f>IFERROR(__xludf.DUMMYFUNCTION("""COMPUTED_VALUE"""),"Yes, I Understand this is gonna happen everywhere")</f>
        <v>Yes, I Understand this is gonna happen everywhere</v>
      </c>
      <c r="R1968" s="1" t="str">
        <f>IFERROR(__xludf.DUMMYFUNCTION("""COMPUTED_VALUE"""),"This will be hard to do, but if it is the right company I would try")</f>
        <v>This will be hard to do, but if it is the right company I would try</v>
      </c>
      <c r="S1968" s="1" t="str">
        <f>IFERROR(__xludf.DUMMYFUNCTION("""COMPUTED_VALUE"""),"harshitagarwal325@gmail.com")</f>
        <v>harshitagarwal325@gmail.com</v>
      </c>
    </row>
    <row r="1969">
      <c r="A1969" s="2">
        <f>IFERROR(__xludf.DUMMYFUNCTION("""COMPUTED_VALUE"""),45062.93980902778)</f>
        <v>45062.93981</v>
      </c>
      <c r="B1969" s="1" t="str">
        <f>IFERROR(__xludf.DUMMYFUNCTION("""COMPUTED_VALUE"""),"India")</f>
        <v>India</v>
      </c>
      <c r="C1969" s="1">
        <f>IFERROR(__xludf.DUMMYFUNCTION("""COMPUTED_VALUE"""),221011.0)</f>
        <v>221011</v>
      </c>
      <c r="D1969" s="1" t="str">
        <f>IFERROR(__xludf.DUMMYFUNCTION("""COMPUTED_VALUE"""),"Female")</f>
        <v>Female</v>
      </c>
      <c r="E1969" s="1" t="str">
        <f>IFERROR(__xludf.DUMMYFUNCTION("""COMPUTED_VALUE"""),"My Parents")</f>
        <v>My Parents</v>
      </c>
      <c r="F1969" s="1" t="str">
        <f>IFERROR(__xludf.DUMMYFUNCTION("""COMPUTED_VALUE"""),"No, But if someone could bare the cost I will")</f>
        <v>No, But if someone could bare the cost I will</v>
      </c>
      <c r="G1969" s="1" t="str">
        <f>IFERROR(__xludf.DUMMYFUNCTION("""COMPUTED_VALUE"""),"Will work for 3 years or more")</f>
        <v>Will work for 3 years or more</v>
      </c>
      <c r="H1969" s="1" t="str">
        <f>IFERROR(__xludf.DUMMYFUNCTION("""COMPUTED_VALUE"""),"No")</f>
        <v>No</v>
      </c>
      <c r="I1969" s="1" t="str">
        <f>IFERROR(__xludf.DUMMYFUNCTION("""COMPUTED_VALUE"""),"Will NOT work for them")</f>
        <v>Will NOT work for them</v>
      </c>
      <c r="J1969" s="1">
        <f>IFERROR(__xludf.DUMMYFUNCTION("""COMPUTED_VALUE"""),5.0)</f>
        <v>5</v>
      </c>
      <c r="K1969" s="1" t="str">
        <f>IFERROR(__xludf.DUMMYFUNCTION("""COMPUTED_VALUE"""),"Hybrid Working Environment with more than 15 days a month at office")</f>
        <v>Hybrid Working Environment with more than 15 days a month at office</v>
      </c>
      <c r="L196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96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69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969" s="1" t="str">
        <f>IFERROR(__xludf.DUMMYFUNCTION("""COMPUTED_VALUE"""),"Manager who clearly describes what she/he needs")</f>
        <v>Manager who clearly describes what she/he needs</v>
      </c>
      <c r="P1969" s="1" t="str">
        <f>IFERROR(__xludf.DUMMYFUNCTION("""COMPUTED_VALUE"""),"Work with 2 to 3 people in my team")</f>
        <v>Work with 2 to 3 people in my team</v>
      </c>
      <c r="Q1969" s="1" t="str">
        <f>IFERROR(__xludf.DUMMYFUNCTION("""COMPUTED_VALUE"""),"Yes, I Understand this is gonna happen everywhere")</f>
        <v>Yes, I Understand this is gonna happen everywhere</v>
      </c>
      <c r="R1969" s="1" t="str">
        <f>IFERROR(__xludf.DUMMYFUNCTION("""COMPUTED_VALUE"""),"Will work for 7 years or more")</f>
        <v>Will work for 7 years or more</v>
      </c>
      <c r="S1969" s="1" t="str">
        <f>IFERROR(__xludf.DUMMYFUNCTION("""COMPUTED_VALUE"""),"ps3300544@gmail.com")</f>
        <v>ps3300544@gmail.com</v>
      </c>
    </row>
    <row r="1970">
      <c r="A1970" s="2">
        <f>IFERROR(__xludf.DUMMYFUNCTION("""COMPUTED_VALUE"""),45062.94080295139)</f>
        <v>45062.9408</v>
      </c>
      <c r="B1970" s="1" t="str">
        <f>IFERROR(__xludf.DUMMYFUNCTION("""COMPUTED_VALUE"""),"India")</f>
        <v>India</v>
      </c>
      <c r="C1970" s="1">
        <f>IFERROR(__xludf.DUMMYFUNCTION("""COMPUTED_VALUE"""),711106.0)</f>
        <v>711106</v>
      </c>
      <c r="D1970" s="1" t="str">
        <f>IFERROR(__xludf.DUMMYFUNCTION("""COMPUTED_VALUE"""),"Female")</f>
        <v>Female</v>
      </c>
      <c r="E1970" s="1" t="str">
        <f>IFERROR(__xludf.DUMMYFUNCTION("""COMPUTED_VALUE"""),"People who have changed the world for better")</f>
        <v>People who have changed the world for better</v>
      </c>
      <c r="F1970" s="1" t="str">
        <f>IFERROR(__xludf.DUMMYFUNCTION("""COMPUTED_VALUE"""),"No I would not be pursuing Higher Education outside of India")</f>
        <v>No I would not be pursuing Higher Education outside of India</v>
      </c>
      <c r="G1970" s="1" t="str">
        <f>IFERROR(__xludf.DUMMYFUNCTION("""COMPUTED_VALUE"""),"Will work for 3 years or more")</f>
        <v>Will work for 3 years or more</v>
      </c>
      <c r="H1970" s="1" t="str">
        <f>IFERROR(__xludf.DUMMYFUNCTION("""COMPUTED_VALUE"""),"No")</f>
        <v>No</v>
      </c>
      <c r="I1970" s="1" t="str">
        <f>IFERROR(__xludf.DUMMYFUNCTION("""COMPUTED_VALUE"""),"Will NOT work for them")</f>
        <v>Will NOT work for them</v>
      </c>
      <c r="J1970" s="1">
        <f>IFERROR(__xludf.DUMMYFUNCTION("""COMPUTED_VALUE"""),1.0)</f>
        <v>1</v>
      </c>
      <c r="K1970" s="1" t="str">
        <f>IFERROR(__xludf.DUMMYFUNCTION("""COMPUTED_VALUE"""),"Every Day Office Environment")</f>
        <v>Every Day Office Environment</v>
      </c>
      <c r="L19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70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970" s="1" t="str">
        <f>IFERROR(__xludf.DUMMYFUNCTION("""COMPUTED_VALUE"""),"Manager who explains what is expected, sets a goal and helps achieve it")</f>
        <v>Manager who explains what is expected, sets a goal and helps achieve it</v>
      </c>
      <c r="P1970" s="1" t="str">
        <f>IFERROR(__xludf.DUMMYFUNCTION("""COMPUTED_VALUE"""),"Work with 5 to 6 people in my team")</f>
        <v>Work with 5 to 6 people in my team</v>
      </c>
      <c r="Q1970" s="1" t="str">
        <f>IFERROR(__xludf.DUMMYFUNCTION("""COMPUTED_VALUE"""),"Yes, I Understand this is gonna happen everywhere")</f>
        <v>Yes, I Understand this is gonna happen everywhere</v>
      </c>
      <c r="R1970" s="1" t="str">
        <f>IFERROR(__xludf.DUMMYFUNCTION("""COMPUTED_VALUE"""),"This will be hard to do, but if it is the right company I would try")</f>
        <v>This will be hard to do, but if it is the right company I would try</v>
      </c>
      <c r="S1970" s="1" t="str">
        <f>IFERROR(__xludf.DUMMYFUNCTION("""COMPUTED_VALUE"""),"priyarai39586@gmail.com")</f>
        <v>priyarai39586@gmail.com</v>
      </c>
    </row>
    <row r="1971">
      <c r="A1971" s="2">
        <f>IFERROR(__xludf.DUMMYFUNCTION("""COMPUTED_VALUE"""),45062.94084755787)</f>
        <v>45062.94085</v>
      </c>
      <c r="B1971" s="1" t="str">
        <f>IFERROR(__xludf.DUMMYFUNCTION("""COMPUTED_VALUE"""),"India")</f>
        <v>India</v>
      </c>
      <c r="C1971" s="1">
        <f>IFERROR(__xludf.DUMMYFUNCTION("""COMPUTED_VALUE"""),110045.0)</f>
        <v>110045</v>
      </c>
      <c r="D1971" s="1" t="str">
        <f>IFERROR(__xludf.DUMMYFUNCTION("""COMPUTED_VALUE"""),"Male")</f>
        <v>Male</v>
      </c>
      <c r="E1971" s="1" t="str">
        <f>IFERROR(__xludf.DUMMYFUNCTION("""COMPUTED_VALUE"""),"Influencers who had successful careers")</f>
        <v>Influencers who had successful careers</v>
      </c>
      <c r="F1971" s="1" t="str">
        <f>IFERROR(__xludf.DUMMYFUNCTION("""COMPUTED_VALUE"""),"Yes, I will earn and do that")</f>
        <v>Yes, I will earn and do that</v>
      </c>
      <c r="G1971" s="1" t="str">
        <f>IFERROR(__xludf.DUMMYFUNCTION("""COMPUTED_VALUE"""),"Will work for 3 years or more")</f>
        <v>Will work for 3 years or more</v>
      </c>
      <c r="H1971" s="1" t="str">
        <f>IFERROR(__xludf.DUMMYFUNCTION("""COMPUTED_VALUE"""),"No")</f>
        <v>No</v>
      </c>
      <c r="I1971" s="1" t="str">
        <f>IFERROR(__xludf.DUMMYFUNCTION("""COMPUTED_VALUE"""),"Will NOT work for them")</f>
        <v>Will NOT work for them</v>
      </c>
      <c r="J1971" s="1">
        <f>IFERROR(__xludf.DUMMYFUNCTION("""COMPUTED_VALUE"""),8.0)</f>
        <v>8</v>
      </c>
      <c r="K1971" s="1" t="str">
        <f>IFERROR(__xludf.DUMMYFUNCTION("""COMPUTED_VALUE"""),"Hybrid Working Environment with more than 15 days a month at office")</f>
        <v>Hybrid Working Environment with more than 15 days a month at office</v>
      </c>
      <c r="L1971" s="1" t="str">
        <f>IFERROR(__xludf.DUMMYFUNCTION("""COMPUTED_VALUE"""),"Employer who rewards learning and enables that environment")</f>
        <v>Employer who rewards learning and enables that environment</v>
      </c>
      <c r="M197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71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971" s="1" t="str">
        <f>IFERROR(__xludf.DUMMYFUNCTION("""COMPUTED_VALUE"""),"Manager who explains what is expected, sets a goal and helps achieve it")</f>
        <v>Manager who explains what is expected, sets a goal and helps achieve it</v>
      </c>
      <c r="P1971" s="1" t="str">
        <f>IFERROR(__xludf.DUMMYFUNCTION("""COMPUTED_VALUE"""),"Work with 5 to 6 people in my team")</f>
        <v>Work with 5 to 6 people in my team</v>
      </c>
      <c r="Q1971" s="1" t="str">
        <f>IFERROR(__xludf.DUMMYFUNCTION("""COMPUTED_VALUE"""),"Yes, I Understand this is gonna happen everywhere")</f>
        <v>Yes, I Understand this is gonna happen everywhere</v>
      </c>
      <c r="R1971" s="1" t="str">
        <f>IFERROR(__xludf.DUMMYFUNCTION("""COMPUTED_VALUE"""),"This will be hard to do, but if it is the right company I would try")</f>
        <v>This will be hard to do, but if it is the right company I would try</v>
      </c>
      <c r="S1971" s="1" t="str">
        <f>IFERROR(__xludf.DUMMYFUNCTION("""COMPUTED_VALUE"""),"sinhaanish018@gmail.com")</f>
        <v>sinhaanish018@gmail.com</v>
      </c>
    </row>
    <row r="1972">
      <c r="A1972" s="2">
        <f>IFERROR(__xludf.DUMMYFUNCTION("""COMPUTED_VALUE"""),45062.94090732639)</f>
        <v>45062.94091</v>
      </c>
      <c r="B1972" s="1" t="str">
        <f>IFERROR(__xludf.DUMMYFUNCTION("""COMPUTED_VALUE"""),"India")</f>
        <v>India</v>
      </c>
      <c r="C1972" s="1">
        <f>IFERROR(__xludf.DUMMYFUNCTION("""COMPUTED_VALUE"""),624709.0)</f>
        <v>624709</v>
      </c>
      <c r="D1972" s="1" t="str">
        <f>IFERROR(__xludf.DUMMYFUNCTION("""COMPUTED_VALUE"""),"Female")</f>
        <v>Female</v>
      </c>
      <c r="E1972" s="1" t="str">
        <f>IFERROR(__xludf.DUMMYFUNCTION("""COMPUTED_VALUE"""),"People from my circle, but not family members")</f>
        <v>People from my circle, but not family members</v>
      </c>
      <c r="F1972" s="1" t="str">
        <f>IFERROR(__xludf.DUMMYFUNCTION("""COMPUTED_VALUE"""),"No I would not be pursuing Higher Education outside of India")</f>
        <v>No I would not be pursuing Higher Education outside of India</v>
      </c>
      <c r="G1972" s="1" t="str">
        <f>IFERROR(__xludf.DUMMYFUNCTION("""COMPUTED_VALUE"""),"Will work for 3 years or more")</f>
        <v>Will work for 3 years or more</v>
      </c>
      <c r="H1972" s="1" t="str">
        <f>IFERROR(__xludf.DUMMYFUNCTION("""COMPUTED_VALUE"""),"No")</f>
        <v>No</v>
      </c>
      <c r="I1972" s="1" t="str">
        <f>IFERROR(__xludf.DUMMYFUNCTION("""COMPUTED_VALUE"""),"Will NOT work for them")</f>
        <v>Will NOT work for them</v>
      </c>
      <c r="J1972" s="1">
        <f>IFERROR(__xludf.DUMMYFUNCTION("""COMPUTED_VALUE"""),7.0)</f>
        <v>7</v>
      </c>
      <c r="K1972" s="1" t="str">
        <f>IFERROR(__xludf.DUMMYFUNCTION("""COMPUTED_VALUE"""),"Fully Remote with Options to travel as and when needed")</f>
        <v>Fully Remote with Options to travel as and when needed</v>
      </c>
      <c r="L19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72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1972" s="1" t="str">
        <f>IFERROR(__xludf.DUMMYFUNCTION("""COMPUTED_VALUE"""),"Manager who explains what is expected, sets a goal and helps achieve it")</f>
        <v>Manager who explains what is expected, sets a goal and helps achieve it</v>
      </c>
      <c r="P1972" s="1" t="str">
        <f>IFERROR(__xludf.DUMMYFUNCTION("""COMPUTED_VALUE"""),"Work with 2 to 3 people in my team")</f>
        <v>Work with 2 to 3 people in my team</v>
      </c>
      <c r="Q1972" s="1" t="str">
        <f>IFERROR(__xludf.DUMMYFUNCTION("""COMPUTED_VALUE"""),"No")</f>
        <v>No</v>
      </c>
      <c r="R1972" s="1" t="str">
        <f>IFERROR(__xludf.DUMMYFUNCTION("""COMPUTED_VALUE"""),"This will be hard to do, but if it is the right company I would try")</f>
        <v>This will be hard to do, but if it is the right company I would try</v>
      </c>
      <c r="S1972" s="1" t="str">
        <f>IFERROR(__xludf.DUMMYFUNCTION("""COMPUTED_VALUE"""),"arunamurugesan989@gmail.com")</f>
        <v>arunamurugesan989@gmail.com</v>
      </c>
    </row>
    <row r="1973">
      <c r="A1973" s="2">
        <f>IFERROR(__xludf.DUMMYFUNCTION("""COMPUTED_VALUE"""),45062.941002638894)</f>
        <v>45062.941</v>
      </c>
      <c r="B1973" s="1" t="str">
        <f>IFERROR(__xludf.DUMMYFUNCTION("""COMPUTED_VALUE"""),"India")</f>
        <v>India</v>
      </c>
      <c r="C1973" s="1">
        <f>IFERROR(__xludf.DUMMYFUNCTION("""COMPUTED_VALUE"""),221002.0)</f>
        <v>221002</v>
      </c>
      <c r="D1973" s="1" t="str">
        <f>IFERROR(__xludf.DUMMYFUNCTION("""COMPUTED_VALUE"""),"Female")</f>
        <v>Female</v>
      </c>
      <c r="E1973" s="1" t="str">
        <f>IFERROR(__xludf.DUMMYFUNCTION("""COMPUTED_VALUE"""),"Social Media like LinkedIn")</f>
        <v>Social Media like LinkedIn</v>
      </c>
      <c r="F1973" s="1" t="str">
        <f>IFERROR(__xludf.DUMMYFUNCTION("""COMPUTED_VALUE"""),"Yes, I will earn and do that")</f>
        <v>Yes, I will earn and do that</v>
      </c>
      <c r="G1973" s="1" t="str">
        <f>IFERROR(__xludf.DUMMYFUNCTION("""COMPUTED_VALUE"""),"No way")</f>
        <v>No way</v>
      </c>
      <c r="H1973" s="1" t="str">
        <f>IFERROR(__xludf.DUMMYFUNCTION("""COMPUTED_VALUE"""),"Yes")</f>
        <v>Yes</v>
      </c>
      <c r="I1973" s="1" t="str">
        <f>IFERROR(__xludf.DUMMYFUNCTION("""COMPUTED_VALUE"""),"Will work for them")</f>
        <v>Will work for them</v>
      </c>
      <c r="J1973" s="1">
        <f>IFERROR(__xludf.DUMMYFUNCTION("""COMPUTED_VALUE"""),2.0)</f>
        <v>2</v>
      </c>
      <c r="K1973" s="1" t="str">
        <f>IFERROR(__xludf.DUMMYFUNCTION("""COMPUTED_VALUE"""),"Every Day Office Environment")</f>
        <v>Every Day Office Environment</v>
      </c>
      <c r="L1973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973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73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1973" s="1" t="str">
        <f>IFERROR(__xludf.DUMMYFUNCTION("""COMPUTED_VALUE"""),"Manager who sets targets and expects me to achieve it")</f>
        <v>Manager who sets targets and expects me to achieve it</v>
      </c>
      <c r="P1973" s="1" t="str">
        <f>IFERROR(__xludf.DUMMYFUNCTION("""COMPUTED_VALUE"""),"Work with 2 to 3 people in my team")</f>
        <v>Work with 2 to 3 people in my team</v>
      </c>
      <c r="Q1973" s="1" t="str">
        <f>IFERROR(__xludf.DUMMYFUNCTION("""COMPUTED_VALUE"""),"Yes, I Understand this is gonna happen everywhere")</f>
        <v>Yes, I Understand this is gonna happen everywhere</v>
      </c>
      <c r="R1973" s="1" t="str">
        <f>IFERROR(__xludf.DUMMYFUNCTION("""COMPUTED_VALUE"""),"Will work for 7 years or more")</f>
        <v>Will work for 7 years or more</v>
      </c>
      <c r="S1973" s="1" t="str">
        <f>IFERROR(__xludf.DUMMYFUNCTION("""COMPUTED_VALUE"""),"vaishnavisri492@gmail.com")</f>
        <v>vaishnavisri492@gmail.com</v>
      </c>
    </row>
    <row r="1974">
      <c r="A1974" s="2">
        <f>IFERROR(__xludf.DUMMYFUNCTION("""COMPUTED_VALUE"""),45062.94332222222)</f>
        <v>45062.94332</v>
      </c>
      <c r="B1974" s="1" t="str">
        <f>IFERROR(__xludf.DUMMYFUNCTION("""COMPUTED_VALUE"""),"India")</f>
        <v>India</v>
      </c>
      <c r="C1974" s="1">
        <f>IFERROR(__xludf.DUMMYFUNCTION("""COMPUTED_VALUE"""),630702.0)</f>
        <v>630702</v>
      </c>
      <c r="D1974" s="1" t="str">
        <f>IFERROR(__xludf.DUMMYFUNCTION("""COMPUTED_VALUE"""),"Female")</f>
        <v>Female</v>
      </c>
      <c r="E1974" s="1" t="str">
        <f>IFERROR(__xludf.DUMMYFUNCTION("""COMPUTED_VALUE"""),"My Parents")</f>
        <v>My Parents</v>
      </c>
      <c r="F1974" s="1" t="str">
        <f>IFERROR(__xludf.DUMMYFUNCTION("""COMPUTED_VALUE"""),"No, But if someone could bare the cost I will")</f>
        <v>No, But if someone could bare the cost I will</v>
      </c>
      <c r="G1974" s="1" t="str">
        <f>IFERROR(__xludf.DUMMYFUNCTION("""COMPUTED_VALUE"""),"This will be hard to do, but if it is the right company I would try")</f>
        <v>This will be hard to do, but if it is the right company I would try</v>
      </c>
      <c r="H1974" s="1" t="str">
        <f>IFERROR(__xludf.DUMMYFUNCTION("""COMPUTED_VALUE"""),"No")</f>
        <v>No</v>
      </c>
      <c r="I1974" s="1" t="str">
        <f>IFERROR(__xludf.DUMMYFUNCTION("""COMPUTED_VALUE"""),"Will NOT work for them")</f>
        <v>Will NOT work for them</v>
      </c>
      <c r="J1974" s="1">
        <f>IFERROR(__xludf.DUMMYFUNCTION("""COMPUTED_VALUE"""),3.0)</f>
        <v>3</v>
      </c>
      <c r="K1974" s="1" t="str">
        <f>IFERROR(__xludf.DUMMYFUNCTION("""COMPUTED_VALUE"""),"Every Day Office Environment")</f>
        <v>Every Day Office Environment</v>
      </c>
      <c r="L1974" s="1" t="str">
        <f>IFERROR(__xludf.DUMMYFUNCTION("""COMPUTED_VALUE"""),"Employer who rewards learning and enables that environment")</f>
        <v>Employer who rewards learning and enables that environment</v>
      </c>
      <c r="M197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74" s="1" t="str">
        <f>IFERROR(__xludf.DUMMYFUNCTION("""COMPUTED_VALUE"""),"Design and Creative strategy in any company, Build and develop a Team, Design and Develop amazing software, Work in a BPO setup for some well known client")</f>
        <v>Design and Creative strategy in any company, Build and develop a Team, Design and Develop amazing software, Work in a BPO setup for some well known client</v>
      </c>
      <c r="O1974" s="1" t="str">
        <f>IFERROR(__xludf.DUMMYFUNCTION("""COMPUTED_VALUE"""),"Manager who clearly describes what she/he needs")</f>
        <v>Manager who clearly describes what she/he needs</v>
      </c>
      <c r="P1974" s="1" t="str">
        <f>IFERROR(__xludf.DUMMYFUNCTION("""COMPUTED_VALUE"""),"Work with 5 to 6 people in my team")</f>
        <v>Work with 5 to 6 people in my team</v>
      </c>
      <c r="Q1974" s="1" t="str">
        <f>IFERROR(__xludf.DUMMYFUNCTION("""COMPUTED_VALUE"""),"Yes")</f>
        <v>Yes</v>
      </c>
      <c r="R1974" s="1" t="str">
        <f>IFERROR(__xludf.DUMMYFUNCTION("""COMPUTED_VALUE"""),"Will work for 7 years or more")</f>
        <v>Will work for 7 years or more</v>
      </c>
      <c r="S1974" s="1" t="str">
        <f>IFERROR(__xludf.DUMMYFUNCTION("""COMPUTED_VALUE"""),"joycyjoycy0605@gmail.com")</f>
        <v>joycyjoycy0605@gmail.com</v>
      </c>
    </row>
    <row r="1975">
      <c r="A1975" s="2">
        <f>IFERROR(__xludf.DUMMYFUNCTION("""COMPUTED_VALUE"""),45062.943588055554)</f>
        <v>45062.94359</v>
      </c>
      <c r="B1975" s="1" t="str">
        <f>IFERROR(__xludf.DUMMYFUNCTION("""COMPUTED_VALUE"""),"India")</f>
        <v>India</v>
      </c>
      <c r="C1975" s="1">
        <f>IFERROR(__xludf.DUMMYFUNCTION("""COMPUTED_VALUE"""),424201.0)</f>
        <v>424201</v>
      </c>
      <c r="D1975" s="1" t="str">
        <f>IFERROR(__xludf.DUMMYFUNCTION("""COMPUTED_VALUE"""),"Female")</f>
        <v>Female</v>
      </c>
      <c r="E1975" s="1" t="str">
        <f>IFERROR(__xludf.DUMMYFUNCTION("""COMPUTED_VALUE"""),"My Parents")</f>
        <v>My Parents</v>
      </c>
      <c r="F1975" s="1" t="str">
        <f>IFERROR(__xludf.DUMMYFUNCTION("""COMPUTED_VALUE"""),"Yes, I will earn and do that")</f>
        <v>Yes, I will earn and do that</v>
      </c>
      <c r="G1975" s="1" t="str">
        <f>IFERROR(__xludf.DUMMYFUNCTION("""COMPUTED_VALUE"""),"No way")</f>
        <v>No way</v>
      </c>
      <c r="H1975" s="1" t="str">
        <f>IFERROR(__xludf.DUMMYFUNCTION("""COMPUTED_VALUE"""),"Yes")</f>
        <v>Yes</v>
      </c>
      <c r="I1975" s="1" t="str">
        <f>IFERROR(__xludf.DUMMYFUNCTION("""COMPUTED_VALUE"""),"Will NOT work for them")</f>
        <v>Will NOT work for them</v>
      </c>
      <c r="J1975" s="1">
        <f>IFERROR(__xludf.DUMMYFUNCTION("""COMPUTED_VALUE"""),2.0)</f>
        <v>2</v>
      </c>
      <c r="K1975" s="1" t="str">
        <f>IFERROR(__xludf.DUMMYFUNCTION("""COMPUTED_VALUE"""),"Every Day Office Environment")</f>
        <v>Every Day Office Environment</v>
      </c>
      <c r="L1975" s="1" t="str">
        <f>IFERROR(__xludf.DUMMYFUNCTION("""COMPUTED_VALUE"""),"Employer who rewards learning and enables that environment")</f>
        <v>Employer who rewards learning and enables that environment</v>
      </c>
      <c r="M197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7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975" s="1" t="str">
        <f>IFERROR(__xludf.DUMMYFUNCTION("""COMPUTED_VALUE"""),"Manager who sets targets and expects me to achieve it")</f>
        <v>Manager who sets targets and expects me to achieve it</v>
      </c>
      <c r="P1975" s="1" t="str">
        <f>IFERROR(__xludf.DUMMYFUNCTION("""COMPUTED_VALUE"""),"Work with 2 to 3 people in my team")</f>
        <v>Work with 2 to 3 people in my team</v>
      </c>
      <c r="Q1975" s="1" t="str">
        <f>IFERROR(__xludf.DUMMYFUNCTION("""COMPUTED_VALUE"""),"Yes")</f>
        <v>Yes</v>
      </c>
      <c r="R1975" s="1" t="str">
        <f>IFERROR(__xludf.DUMMYFUNCTION("""COMPUTED_VALUE"""),"Will work for 7 years or more")</f>
        <v>Will work for 7 years or more</v>
      </c>
      <c r="S1975" s="1" t="str">
        <f>IFERROR(__xludf.DUMMYFUNCTION("""COMPUTED_VALUE"""),"harshadapatel2412@gmail.com")</f>
        <v>harshadapatel2412@gmail.com</v>
      </c>
    </row>
    <row r="1976">
      <c r="A1976" s="2">
        <f>IFERROR(__xludf.DUMMYFUNCTION("""COMPUTED_VALUE"""),45062.94496224537)</f>
        <v>45062.94496</v>
      </c>
      <c r="B1976" s="1" t="str">
        <f>IFERROR(__xludf.DUMMYFUNCTION("""COMPUTED_VALUE"""),"India")</f>
        <v>India</v>
      </c>
      <c r="C1976" s="1">
        <f>IFERROR(__xludf.DUMMYFUNCTION("""COMPUTED_VALUE"""),533429.0)</f>
        <v>533429</v>
      </c>
      <c r="D1976" s="1" t="str">
        <f>IFERROR(__xludf.DUMMYFUNCTION("""COMPUTED_VALUE"""),"Male")</f>
        <v>Male</v>
      </c>
      <c r="E1976" s="1" t="str">
        <f>IFERROR(__xludf.DUMMYFUNCTION("""COMPUTED_VALUE"""),"Influencers who had successful careers")</f>
        <v>Influencers who had successful careers</v>
      </c>
      <c r="F1976" s="1" t="str">
        <f>IFERROR(__xludf.DUMMYFUNCTION("""COMPUTED_VALUE"""),"No, But if someone could bare the cost I will")</f>
        <v>No, But if someone could bare the cost I will</v>
      </c>
      <c r="G1976" s="1" t="str">
        <f>IFERROR(__xludf.DUMMYFUNCTION("""COMPUTED_VALUE"""),"This will be hard to do, but if it is the right company I would try")</f>
        <v>This will be hard to do, but if it is the right company I would try</v>
      </c>
      <c r="H1976" s="1" t="str">
        <f>IFERROR(__xludf.DUMMYFUNCTION("""COMPUTED_VALUE"""),"No")</f>
        <v>No</v>
      </c>
      <c r="I1976" s="1" t="str">
        <f>IFERROR(__xludf.DUMMYFUNCTION("""COMPUTED_VALUE"""),"Will NOT work for them")</f>
        <v>Will NOT work for them</v>
      </c>
      <c r="J1976" s="1">
        <f>IFERROR(__xludf.DUMMYFUNCTION("""COMPUTED_VALUE"""),3.0)</f>
        <v>3</v>
      </c>
      <c r="K1976" s="1" t="str">
        <f>IFERROR(__xludf.DUMMYFUNCTION("""COMPUTED_VALUE"""),"Hybrid Working Environment with more than 15 days a month at office")</f>
        <v>Hybrid Working Environment with more than 15 days a month at office</v>
      </c>
      <c r="L19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76" s="1" t="str">
        <f>IFERROR(__xludf.DUMMYFUNCTION("""COMPUTED_VALUE"""),"Teaching in any of the institutes/colleges/online or offline, Become a content Creator in some platform, I Want to sell things/Sales, An Artificial Intelligence Specialist / Talking to Robots")</f>
        <v>Teaching in any of the institutes/colleges/online or offline, Become a content Creator in some platform, I Want to sell things/Sales, An Artificial Intelligence Specialist / Talking to Robots</v>
      </c>
      <c r="O1976" s="1" t="str">
        <f>IFERROR(__xludf.DUMMYFUNCTION("""COMPUTED_VALUE"""),"Manager who explains what is expected, sets a goal and helps achieve it")</f>
        <v>Manager who explains what is expected, sets a goal and helps achieve it</v>
      </c>
      <c r="P1976" s="1" t="str">
        <f>IFERROR(__xludf.DUMMYFUNCTION("""COMPUTED_VALUE"""),"Work with 5 to 6 people in my team")</f>
        <v>Work with 5 to 6 people in my team</v>
      </c>
      <c r="Q1976" s="1" t="str">
        <f>IFERROR(__xludf.DUMMYFUNCTION("""COMPUTED_VALUE"""),"No")</f>
        <v>No</v>
      </c>
      <c r="R1976" s="1" t="str">
        <f>IFERROR(__xludf.DUMMYFUNCTION("""COMPUTED_VALUE"""),"This will be hard to do, but if it is the right company I would try")</f>
        <v>This will be hard to do, but if it is the right company I would try</v>
      </c>
      <c r="S1976" s="1" t="str">
        <f>IFERROR(__xludf.DUMMYFUNCTION("""COMPUTED_VALUE"""),"bondrunarendra20@gmail.com")</f>
        <v>bondrunarendra20@gmail.com</v>
      </c>
    </row>
    <row r="1977">
      <c r="A1977" s="2">
        <f>IFERROR(__xludf.DUMMYFUNCTION("""COMPUTED_VALUE"""),45062.94594174769)</f>
        <v>45062.94594</v>
      </c>
      <c r="B1977" s="1" t="str">
        <f>IFERROR(__xludf.DUMMYFUNCTION("""COMPUTED_VALUE"""),"India")</f>
        <v>India</v>
      </c>
      <c r="C1977" s="1">
        <f>IFERROR(__xludf.DUMMYFUNCTION("""COMPUTED_VALUE"""),624003.0)</f>
        <v>624003</v>
      </c>
      <c r="D1977" s="1" t="str">
        <f>IFERROR(__xludf.DUMMYFUNCTION("""COMPUTED_VALUE"""),"Male")</f>
        <v>Male</v>
      </c>
      <c r="E1977" s="1" t="str">
        <f>IFERROR(__xludf.DUMMYFUNCTION("""COMPUTED_VALUE"""),"My Parents")</f>
        <v>My Parents</v>
      </c>
      <c r="F1977" s="1" t="str">
        <f>IFERROR(__xludf.DUMMYFUNCTION("""COMPUTED_VALUE"""),"Yes, I will earn and do that")</f>
        <v>Yes, I will earn and do that</v>
      </c>
      <c r="G1977" s="1" t="str">
        <f>IFERROR(__xludf.DUMMYFUNCTION("""COMPUTED_VALUE"""),"This will be hard to do, but if it is the right company I would try")</f>
        <v>This will be hard to do, but if it is the right company I would try</v>
      </c>
      <c r="H1977" s="1" t="str">
        <f>IFERROR(__xludf.DUMMYFUNCTION("""COMPUTED_VALUE"""),"Yes")</f>
        <v>Yes</v>
      </c>
      <c r="I1977" s="1" t="str">
        <f>IFERROR(__xludf.DUMMYFUNCTION("""COMPUTED_VALUE"""),"Will work for them")</f>
        <v>Will work for them</v>
      </c>
      <c r="J1977" s="1">
        <f>IFERROR(__xludf.DUMMYFUNCTION("""COMPUTED_VALUE"""),3.0)</f>
        <v>3</v>
      </c>
      <c r="K1977" s="1" t="str">
        <f>IFERROR(__xludf.DUMMYFUNCTION("""COMPUTED_VALUE"""),"Hybrid Working Environment with more than 15 days a month at office")</f>
        <v>Hybrid Working Environment with more than 15 days a month at office</v>
      </c>
      <c r="L19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77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1977" s="1" t="str">
        <f>IFERROR(__xludf.DUMMYFUNCTION("""COMPUTED_VALUE"""),"Manager who clearly describes what she/he needs")</f>
        <v>Manager who clearly describes what she/he needs</v>
      </c>
      <c r="P1977" s="1" t="str">
        <f>IFERROR(__xludf.DUMMYFUNCTION("""COMPUTED_VALUE"""),"Work with 5 to 6 people in my team")</f>
        <v>Work with 5 to 6 people in my team</v>
      </c>
      <c r="Q1977" s="1" t="str">
        <f>IFERROR(__xludf.DUMMYFUNCTION("""COMPUTED_VALUE"""),"Yes, I Understand this is gonna happen everywhere")</f>
        <v>Yes, I Understand this is gonna happen everywhere</v>
      </c>
      <c r="R1977" s="1" t="str">
        <f>IFERROR(__xludf.DUMMYFUNCTION("""COMPUTED_VALUE"""),"No way")</f>
        <v>No way</v>
      </c>
      <c r="S1977" s="1" t="str">
        <f>IFERROR(__xludf.DUMMYFUNCTION("""COMPUTED_VALUE"""),"haydengonzelo@gmail.com")</f>
        <v>haydengonzelo@gmail.com</v>
      </c>
    </row>
    <row r="1978">
      <c r="A1978" s="2">
        <f>IFERROR(__xludf.DUMMYFUNCTION("""COMPUTED_VALUE"""),45062.947108981476)</f>
        <v>45062.94711</v>
      </c>
      <c r="B1978" s="1" t="str">
        <f>IFERROR(__xludf.DUMMYFUNCTION("""COMPUTED_VALUE"""),"India")</f>
        <v>India</v>
      </c>
      <c r="C1978" s="1">
        <f>IFERROR(__xludf.DUMMYFUNCTION("""COMPUTED_VALUE"""),431602.0)</f>
        <v>431602</v>
      </c>
      <c r="D1978" s="1" t="str">
        <f>IFERROR(__xludf.DUMMYFUNCTION("""COMPUTED_VALUE"""),"Male")</f>
        <v>Male</v>
      </c>
      <c r="E1978" s="1" t="str">
        <f>IFERROR(__xludf.DUMMYFUNCTION("""COMPUTED_VALUE"""),"My Parents")</f>
        <v>My Parents</v>
      </c>
      <c r="F1978" s="1" t="str">
        <f>IFERROR(__xludf.DUMMYFUNCTION("""COMPUTED_VALUE"""),"No I would not be pursuing Higher Education outside of India")</f>
        <v>No I would not be pursuing Higher Education outside of India</v>
      </c>
      <c r="G1978" s="1" t="str">
        <f>IFERROR(__xludf.DUMMYFUNCTION("""COMPUTED_VALUE"""),"This will be hard to do, but if it is the right company I would try")</f>
        <v>This will be hard to do, but if it is the right company I would try</v>
      </c>
      <c r="H1978" s="1" t="str">
        <f>IFERROR(__xludf.DUMMYFUNCTION("""COMPUTED_VALUE"""),"No")</f>
        <v>No</v>
      </c>
      <c r="I1978" s="1" t="str">
        <f>IFERROR(__xludf.DUMMYFUNCTION("""COMPUTED_VALUE"""),"Will NOT work for them")</f>
        <v>Will NOT work for them</v>
      </c>
      <c r="J1978" s="1">
        <f>IFERROR(__xludf.DUMMYFUNCTION("""COMPUTED_VALUE"""),6.0)</f>
        <v>6</v>
      </c>
      <c r="K1978" s="1" t="str">
        <f>IFERROR(__xludf.DUMMYFUNCTION("""COMPUTED_VALUE"""),"Hybrid Working Environment with more than 15 days a month at office")</f>
        <v>Hybrid Working Environment with more than 15 days a month at office</v>
      </c>
      <c r="L1978" s="1" t="str">
        <f>IFERROR(__xludf.DUMMYFUNCTION("""COMPUTED_VALUE"""),"Employer who rewards learning and enables that environment")</f>
        <v>Employer who rewards learning and enables that environment</v>
      </c>
      <c r="M197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78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978" s="1" t="str">
        <f>IFERROR(__xludf.DUMMYFUNCTION("""COMPUTED_VALUE"""),"Manager who clearly describes what she/he needs")</f>
        <v>Manager who clearly describes what she/he needs</v>
      </c>
      <c r="P1978" s="1" t="str">
        <f>IFERROR(__xludf.DUMMYFUNCTION("""COMPUTED_VALUE"""),"Work with 2 to 3 people in my team")</f>
        <v>Work with 2 to 3 people in my team</v>
      </c>
      <c r="Q1978" s="1" t="str">
        <f>IFERROR(__xludf.DUMMYFUNCTION("""COMPUTED_VALUE"""),"Yes, I Understand this is gonna happen everywhere")</f>
        <v>Yes, I Understand this is gonna happen everywhere</v>
      </c>
      <c r="R1978" s="1" t="str">
        <f>IFERROR(__xludf.DUMMYFUNCTION("""COMPUTED_VALUE"""),"No way")</f>
        <v>No way</v>
      </c>
      <c r="S1978" s="1" t="str">
        <f>IFERROR(__xludf.DUMMYFUNCTION("""COMPUTED_VALUE"""),"vishalu519@gmail.com")</f>
        <v>vishalu519@gmail.com</v>
      </c>
    </row>
    <row r="1979">
      <c r="A1979" s="2">
        <f>IFERROR(__xludf.DUMMYFUNCTION("""COMPUTED_VALUE"""),45062.9478425)</f>
        <v>45062.94784</v>
      </c>
      <c r="B1979" s="1" t="str">
        <f>IFERROR(__xludf.DUMMYFUNCTION("""COMPUTED_VALUE"""),"India")</f>
        <v>India</v>
      </c>
      <c r="C1979" s="1">
        <f>IFERROR(__xludf.DUMMYFUNCTION("""COMPUTED_VALUE"""),800013.0)</f>
        <v>800013</v>
      </c>
      <c r="D1979" s="1" t="str">
        <f>IFERROR(__xludf.DUMMYFUNCTION("""COMPUTED_VALUE"""),"Female")</f>
        <v>Female</v>
      </c>
      <c r="E1979" s="1" t="str">
        <f>IFERROR(__xludf.DUMMYFUNCTION("""COMPUTED_VALUE"""),"People who have changed the world for better")</f>
        <v>People who have changed the world for better</v>
      </c>
      <c r="F1979" s="1" t="str">
        <f>IFERROR(__xludf.DUMMYFUNCTION("""COMPUTED_VALUE"""),"No, But if someone could bare the cost I will")</f>
        <v>No, But if someone could bare the cost I will</v>
      </c>
      <c r="G1979" s="1" t="str">
        <f>IFERROR(__xludf.DUMMYFUNCTION("""COMPUTED_VALUE"""),"This will be hard to do, but if it is the right company I would try")</f>
        <v>This will be hard to do, but if it is the right company I would try</v>
      </c>
      <c r="H1979" s="1" t="str">
        <f>IFERROR(__xludf.DUMMYFUNCTION("""COMPUTED_VALUE"""),"No")</f>
        <v>No</v>
      </c>
      <c r="I1979" s="1" t="str">
        <f>IFERROR(__xludf.DUMMYFUNCTION("""COMPUTED_VALUE"""),"Will NOT work for them")</f>
        <v>Will NOT work for them</v>
      </c>
      <c r="J1979" s="1">
        <f>IFERROR(__xludf.DUMMYFUNCTION("""COMPUTED_VALUE"""),6.0)</f>
        <v>6</v>
      </c>
      <c r="K1979" s="1" t="str">
        <f>IFERROR(__xludf.DUMMYFUNCTION("""COMPUTED_VALUE"""),"Hybrid Working Environment with less than 3 days a month at office")</f>
        <v>Hybrid Working Environment with less than 3 days a month at office</v>
      </c>
      <c r="L19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979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979" s="1" t="str">
        <f>IFERROR(__xludf.DUMMYFUNCTION("""COMPUTED_VALUE"""),"Manager who explains what is expected, sets a goal and helps achieve it")</f>
        <v>Manager who explains what is expected, sets a goal and helps achieve it</v>
      </c>
      <c r="P1979" s="1" t="str">
        <f>IFERROR(__xludf.DUMMYFUNCTION("""COMPUTED_VALUE"""),"Work with 2 to 3 people in my team")</f>
        <v>Work with 2 to 3 people in my team</v>
      </c>
      <c r="Q1979" s="1" t="str">
        <f>IFERROR(__xludf.DUMMYFUNCTION("""COMPUTED_VALUE"""),"Yes, I Understand this is gonna happen everywhere")</f>
        <v>Yes, I Understand this is gonna happen everywhere</v>
      </c>
      <c r="R1979" s="1" t="str">
        <f>IFERROR(__xludf.DUMMYFUNCTION("""COMPUTED_VALUE"""),"No way")</f>
        <v>No way</v>
      </c>
      <c r="S1979" s="1" t="str">
        <f>IFERROR(__xludf.DUMMYFUNCTION("""COMPUTED_VALUE"""),"srishtishreya77@gmail.com")</f>
        <v>srishtishreya77@gmail.com</v>
      </c>
    </row>
    <row r="1980">
      <c r="A1980" s="2">
        <f>IFERROR(__xludf.DUMMYFUNCTION("""COMPUTED_VALUE"""),45062.94805918982)</f>
        <v>45062.94806</v>
      </c>
      <c r="B1980" s="1" t="str">
        <f>IFERROR(__xludf.DUMMYFUNCTION("""COMPUTED_VALUE"""),"India")</f>
        <v>India</v>
      </c>
      <c r="C1980" s="1">
        <f>IFERROR(__xludf.DUMMYFUNCTION("""COMPUTED_VALUE"""),110009.0)</f>
        <v>110009</v>
      </c>
      <c r="D1980" s="1" t="str">
        <f>IFERROR(__xludf.DUMMYFUNCTION("""COMPUTED_VALUE"""),"Female")</f>
        <v>Female</v>
      </c>
      <c r="E1980" s="1" t="str">
        <f>IFERROR(__xludf.DUMMYFUNCTION("""COMPUTED_VALUE"""),"My Parents")</f>
        <v>My Parents</v>
      </c>
      <c r="F1980" s="1" t="str">
        <f>IFERROR(__xludf.DUMMYFUNCTION("""COMPUTED_VALUE"""),"Yes, I will earn and do that")</f>
        <v>Yes, I will earn and do that</v>
      </c>
      <c r="G1980" s="1" t="str">
        <f>IFERROR(__xludf.DUMMYFUNCTION("""COMPUTED_VALUE"""),"This will be hard to do, but if it is the right company I would try")</f>
        <v>This will be hard to do, but if it is the right company I would try</v>
      </c>
      <c r="H1980" s="1" t="str">
        <f>IFERROR(__xludf.DUMMYFUNCTION("""COMPUTED_VALUE"""),"Yes")</f>
        <v>Yes</v>
      </c>
      <c r="I1980" s="1" t="str">
        <f>IFERROR(__xludf.DUMMYFUNCTION("""COMPUTED_VALUE"""),"Will NOT work for them")</f>
        <v>Will NOT work for them</v>
      </c>
      <c r="J1980" s="1">
        <f>IFERROR(__xludf.DUMMYFUNCTION("""COMPUTED_VALUE"""),3.0)</f>
        <v>3</v>
      </c>
      <c r="K1980" s="1" t="str">
        <f>IFERROR(__xludf.DUMMYFUNCTION("""COMPUTED_VALUE"""),"Hybrid Working Environment with more than 15 days a month at office")</f>
        <v>Hybrid Working Environment with more than 15 days a month at office</v>
      </c>
      <c r="L1980" s="1" t="str">
        <f>IFERROR(__xludf.DUMMYFUNCTION("""COMPUTED_VALUE"""),"Employer who rewards learning and enables that environment")</f>
        <v>Employer who rewards learning and enables that environment</v>
      </c>
      <c r="M198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80" s="1" t="str">
        <f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1980" s="1" t="str">
        <f>IFERROR(__xludf.DUMMYFUNCTION("""COMPUTED_VALUE"""),"Manager who sets goal and helps me achieve it")</f>
        <v>Manager who sets goal and helps me achieve it</v>
      </c>
      <c r="P1980" s="1" t="str">
        <f>IFERROR(__xludf.DUMMYFUNCTION("""COMPUTED_VALUE"""),"Work with 2 to 3 people in my team, Work with 5 to 6 people in my team")</f>
        <v>Work with 2 to 3 people in my team, Work with 5 to 6 people in my team</v>
      </c>
      <c r="Q1980" s="1" t="str">
        <f>IFERROR(__xludf.DUMMYFUNCTION("""COMPUTED_VALUE"""),"No")</f>
        <v>No</v>
      </c>
      <c r="R1980" s="1" t="str">
        <f>IFERROR(__xludf.DUMMYFUNCTION("""COMPUTED_VALUE"""),"This will be hard to do, but if it is the right company I would try")</f>
        <v>This will be hard to do, but if it is the right company I would try</v>
      </c>
      <c r="S1980" s="1" t="str">
        <f>IFERROR(__xludf.DUMMYFUNCTION("""COMPUTED_VALUE"""),"sitarasigi1@gmail.com")</f>
        <v>sitarasigi1@gmail.com</v>
      </c>
    </row>
    <row r="1981">
      <c r="A1981" s="2">
        <f>IFERROR(__xludf.DUMMYFUNCTION("""COMPUTED_VALUE"""),45062.94919083333)</f>
        <v>45062.94919</v>
      </c>
      <c r="B1981" s="1" t="str">
        <f>IFERROR(__xludf.DUMMYFUNCTION("""COMPUTED_VALUE"""),"India")</f>
        <v>India</v>
      </c>
      <c r="C1981" s="1">
        <f>IFERROR(__xludf.DUMMYFUNCTION("""COMPUTED_VALUE"""),533428.0)</f>
        <v>533428</v>
      </c>
      <c r="D1981" s="1" t="str">
        <f>IFERROR(__xludf.DUMMYFUNCTION("""COMPUTED_VALUE"""),"Female")</f>
        <v>Female</v>
      </c>
      <c r="E1981" s="1" t="str">
        <f>IFERROR(__xludf.DUMMYFUNCTION("""COMPUTED_VALUE"""),"People from my circle, but not family members")</f>
        <v>People from my circle, but not family members</v>
      </c>
      <c r="F1981" s="1" t="str">
        <f>IFERROR(__xludf.DUMMYFUNCTION("""COMPUTED_VALUE"""),"No I would not be pursuing Higher Education outside of India")</f>
        <v>No I would not be pursuing Higher Education outside of India</v>
      </c>
      <c r="G1981" s="1" t="str">
        <f>IFERROR(__xludf.DUMMYFUNCTION("""COMPUTED_VALUE"""),"No way")</f>
        <v>No way</v>
      </c>
      <c r="H1981" s="1" t="str">
        <f>IFERROR(__xludf.DUMMYFUNCTION("""COMPUTED_VALUE"""),"No")</f>
        <v>No</v>
      </c>
      <c r="I1981" s="1" t="str">
        <f>IFERROR(__xludf.DUMMYFUNCTION("""COMPUTED_VALUE"""),"Will work for them")</f>
        <v>Will work for them</v>
      </c>
      <c r="J1981" s="1">
        <f>IFERROR(__xludf.DUMMYFUNCTION("""COMPUTED_VALUE"""),1.0)</f>
        <v>1</v>
      </c>
      <c r="K1981" s="1" t="str">
        <f>IFERROR(__xludf.DUMMYFUNCTION("""COMPUTED_VALUE"""),"Every Day Office Environment")</f>
        <v>Every Day Office Environment</v>
      </c>
      <c r="L1981" s="1" t="str">
        <f>IFERROR(__xludf.DUMMYFUNCTION("""COMPUTED_VALUE"""),"Employer who appreciates learning and enables that environment")</f>
        <v>Employer who appreciates learning and enables that environment</v>
      </c>
      <c r="M198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81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981" s="1" t="str">
        <f>IFERROR(__xludf.DUMMYFUNCTION("""COMPUTED_VALUE"""),"Manager who clearly describes what she/he needs")</f>
        <v>Manager who clearly describes what she/he needs</v>
      </c>
      <c r="P1981" s="1" t="str">
        <f>IFERROR(__xludf.DUMMYFUNCTION("""COMPUTED_VALUE"""),"Work alone")</f>
        <v>Work alone</v>
      </c>
      <c r="Q1981" s="1" t="str">
        <f>IFERROR(__xludf.DUMMYFUNCTION("""COMPUTED_VALUE"""),"Yes, I Understand this is gonna happen everywhere")</f>
        <v>Yes, I Understand this is gonna happen everywhere</v>
      </c>
      <c r="R1981" s="1" t="str">
        <f>IFERROR(__xludf.DUMMYFUNCTION("""COMPUTED_VALUE"""),"No way")</f>
        <v>No way</v>
      </c>
      <c r="S1981" s="1" t="str">
        <f>IFERROR(__xludf.DUMMYFUNCTION("""COMPUTED_VALUE"""),"sruthiseva0710@gmail.com")</f>
        <v>sruthiseva0710@gmail.com</v>
      </c>
    </row>
    <row r="1982">
      <c r="A1982" s="2">
        <f>IFERROR(__xludf.DUMMYFUNCTION("""COMPUTED_VALUE"""),45062.95020280093)</f>
        <v>45062.9502</v>
      </c>
      <c r="B1982" s="1" t="str">
        <f>IFERROR(__xludf.DUMMYFUNCTION("""COMPUTED_VALUE"""),"India")</f>
        <v>India</v>
      </c>
      <c r="C1982" s="1">
        <f>IFERROR(__xludf.DUMMYFUNCTION("""COMPUTED_VALUE"""),132105.0)</f>
        <v>132105</v>
      </c>
      <c r="D1982" s="1" t="str">
        <f>IFERROR(__xludf.DUMMYFUNCTION("""COMPUTED_VALUE"""),"Male")</f>
        <v>Male</v>
      </c>
      <c r="E1982" s="1" t="str">
        <f>IFERROR(__xludf.DUMMYFUNCTION("""COMPUTED_VALUE"""),"My Parents")</f>
        <v>My Parents</v>
      </c>
      <c r="F1982" s="1" t="str">
        <f>IFERROR(__xludf.DUMMYFUNCTION("""COMPUTED_VALUE"""),"Yes, I will earn and do that")</f>
        <v>Yes, I will earn and do that</v>
      </c>
      <c r="G1982" s="1" t="str">
        <f>IFERROR(__xludf.DUMMYFUNCTION("""COMPUTED_VALUE"""),"Will work for 3 years or more")</f>
        <v>Will work for 3 years or more</v>
      </c>
      <c r="H1982" s="1" t="str">
        <f>IFERROR(__xludf.DUMMYFUNCTION("""COMPUTED_VALUE"""),"Yes")</f>
        <v>Yes</v>
      </c>
      <c r="I1982" s="1" t="str">
        <f>IFERROR(__xludf.DUMMYFUNCTION("""COMPUTED_VALUE"""),"Will work for them")</f>
        <v>Will work for them</v>
      </c>
      <c r="J1982" s="1">
        <f>IFERROR(__xludf.DUMMYFUNCTION("""COMPUTED_VALUE"""),1.0)</f>
        <v>1</v>
      </c>
      <c r="K1982" s="1" t="str">
        <f>IFERROR(__xludf.DUMMYFUNCTION("""COMPUTED_VALUE"""),"Every Day Office Environment")</f>
        <v>Every Day Office Environment</v>
      </c>
      <c r="L1982" s="1" t="str">
        <f>IFERROR(__xludf.DUMMYFUNCTION("""COMPUTED_VALUE"""),"Employer who appreciates learning and enables that environment")</f>
        <v>Employer who appreciates learning and enables that environment</v>
      </c>
      <c r="M198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82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982" s="1" t="str">
        <f>IFERROR(__xludf.DUMMYFUNCTION("""COMPUTED_VALUE"""),"Manager who clearly describes what she/he needs")</f>
        <v>Manager who clearly describes what she/he needs</v>
      </c>
      <c r="P1982" s="1" t="str">
        <f>IFERROR(__xludf.DUMMYFUNCTION("""COMPUTED_VALUE"""),"Work alone")</f>
        <v>Work alone</v>
      </c>
      <c r="Q1982" s="1" t="str">
        <f>IFERROR(__xludf.DUMMYFUNCTION("""COMPUTED_VALUE"""),"Yes")</f>
        <v>Yes</v>
      </c>
      <c r="R1982" s="1" t="str">
        <f>IFERROR(__xludf.DUMMYFUNCTION("""COMPUTED_VALUE"""),"Will work for 7 years or more")</f>
        <v>Will work for 7 years or more</v>
      </c>
      <c r="S1982" s="1" t="str">
        <f>IFERROR(__xludf.DUMMYFUNCTION("""COMPUTED_VALUE"""),"yashsaroha012@gmail.com")</f>
        <v>yashsaroha012@gmail.com</v>
      </c>
    </row>
    <row r="1983">
      <c r="A1983" s="2">
        <f>IFERROR(__xludf.DUMMYFUNCTION("""COMPUTED_VALUE"""),45062.95107983796)</f>
        <v>45062.95108</v>
      </c>
      <c r="B1983" s="1" t="str">
        <f>IFERROR(__xludf.DUMMYFUNCTION("""COMPUTED_VALUE"""),"India")</f>
        <v>India</v>
      </c>
      <c r="C1983" s="1">
        <f>IFERROR(__xludf.DUMMYFUNCTION("""COMPUTED_VALUE"""),110089.0)</f>
        <v>110089</v>
      </c>
      <c r="D1983" s="1" t="str">
        <f>IFERROR(__xludf.DUMMYFUNCTION("""COMPUTED_VALUE"""),"Female")</f>
        <v>Female</v>
      </c>
      <c r="E1983" s="1" t="str">
        <f>IFERROR(__xludf.DUMMYFUNCTION("""COMPUTED_VALUE"""),"People who have changed the world for better")</f>
        <v>People who have changed the world for better</v>
      </c>
      <c r="F1983" s="1" t="str">
        <f>IFERROR(__xludf.DUMMYFUNCTION("""COMPUTED_VALUE"""),"Yes, I will earn and do that")</f>
        <v>Yes, I will earn and do that</v>
      </c>
      <c r="G1983" s="1" t="str">
        <f>IFERROR(__xludf.DUMMYFUNCTION("""COMPUTED_VALUE"""),"This will be hard to do, but if it is the right company I would try")</f>
        <v>This will be hard to do, but if it is the right company I would try</v>
      </c>
      <c r="H1983" s="1" t="str">
        <f>IFERROR(__xludf.DUMMYFUNCTION("""COMPUTED_VALUE"""),"No")</f>
        <v>No</v>
      </c>
      <c r="I1983" s="1" t="str">
        <f>IFERROR(__xludf.DUMMYFUNCTION("""COMPUTED_VALUE"""),"Will NOT work for them")</f>
        <v>Will NOT work for them</v>
      </c>
      <c r="J1983" s="1">
        <f>IFERROR(__xludf.DUMMYFUNCTION("""COMPUTED_VALUE"""),1.0)</f>
        <v>1</v>
      </c>
      <c r="K1983" s="1" t="str">
        <f>IFERROR(__xludf.DUMMYFUNCTION("""COMPUTED_VALUE"""),"Every Day Office Environment")</f>
        <v>Every Day Office Environment</v>
      </c>
      <c r="L1983" s="1" t="str">
        <f>IFERROR(__xludf.DUMMYFUNCTION("""COMPUTED_VALUE"""),"Employer who appreciates learning and enables that environment")</f>
        <v>Employer who appreciates learning and enables that environment</v>
      </c>
      <c r="M19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83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983" s="1" t="str">
        <f>IFERROR(__xludf.DUMMYFUNCTION("""COMPUTED_VALUE"""),"Manager who explains what is expected, sets a goal and helps achieve it")</f>
        <v>Manager who explains what is expected, sets a goal and helps achieve it</v>
      </c>
      <c r="P1983" s="1" t="str">
        <f>IFERROR(__xludf.DUMMYFUNCTION("""COMPUTED_VALUE"""),"Work with 5 to 6 people in my team")</f>
        <v>Work with 5 to 6 people in my team</v>
      </c>
      <c r="Q1983" s="1" t="str">
        <f>IFERROR(__xludf.DUMMYFUNCTION("""COMPUTED_VALUE"""),"Yes, I Understand this is gonna happen everywhere")</f>
        <v>Yes, I Understand this is gonna happen everywhere</v>
      </c>
      <c r="R1983" s="1" t="str">
        <f>IFERROR(__xludf.DUMMYFUNCTION("""COMPUTED_VALUE"""),"No way")</f>
        <v>No way</v>
      </c>
      <c r="S1983" s="1" t="str">
        <f>IFERROR(__xludf.DUMMYFUNCTION("""COMPUTED_VALUE"""),"anunairstar2000@gmail.com")</f>
        <v>anunairstar2000@gmail.com</v>
      </c>
    </row>
    <row r="1984">
      <c r="A1984" s="2">
        <f>IFERROR(__xludf.DUMMYFUNCTION("""COMPUTED_VALUE"""),45062.95212716435)</f>
        <v>45062.95213</v>
      </c>
      <c r="B1984" s="1" t="str">
        <f>IFERROR(__xludf.DUMMYFUNCTION("""COMPUTED_VALUE"""),"India")</f>
        <v>India</v>
      </c>
      <c r="C1984" s="1">
        <f>IFERROR(__xludf.DUMMYFUNCTION("""COMPUTED_VALUE"""),628552.0)</f>
        <v>628552</v>
      </c>
      <c r="D1984" s="1" t="str">
        <f>IFERROR(__xludf.DUMMYFUNCTION("""COMPUTED_VALUE"""),"Female")</f>
        <v>Female</v>
      </c>
      <c r="E1984" s="1" t="str">
        <f>IFERROR(__xludf.DUMMYFUNCTION("""COMPUTED_VALUE"""),"My Parents")</f>
        <v>My Parents</v>
      </c>
      <c r="F1984" s="1" t="str">
        <f>IFERROR(__xludf.DUMMYFUNCTION("""COMPUTED_VALUE"""),"No I would not be pursuing Higher Education outside of India")</f>
        <v>No I would not be pursuing Higher Education outside of India</v>
      </c>
      <c r="G1984" s="1" t="str">
        <f>IFERROR(__xludf.DUMMYFUNCTION("""COMPUTED_VALUE"""),"This will be hard to do, but if it is the right company I would try")</f>
        <v>This will be hard to do, but if it is the right company I would try</v>
      </c>
      <c r="H1984" s="1" t="str">
        <f>IFERROR(__xludf.DUMMYFUNCTION("""COMPUTED_VALUE"""),"Yes")</f>
        <v>Yes</v>
      </c>
      <c r="I1984" s="1" t="str">
        <f>IFERROR(__xludf.DUMMYFUNCTION("""COMPUTED_VALUE"""),"Will work for them")</f>
        <v>Will work for them</v>
      </c>
      <c r="J1984" s="1">
        <f>IFERROR(__xludf.DUMMYFUNCTION("""COMPUTED_VALUE"""),5.0)</f>
        <v>5</v>
      </c>
      <c r="K1984" s="1" t="str">
        <f>IFERROR(__xludf.DUMMYFUNCTION("""COMPUTED_VALUE"""),"Every Day Office Environment")</f>
        <v>Every Day Office Environment</v>
      </c>
      <c r="L1984" s="1" t="str">
        <f>IFERROR(__xludf.DUMMYFUNCTION("""COMPUTED_VALUE"""),"Employer who appreciates learning and enables that environment")</f>
        <v>Employer who appreciates learning and enables that environment</v>
      </c>
      <c r="M198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84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984" s="1" t="str">
        <f>IFERROR(__xludf.DUMMYFUNCTION("""COMPUTED_VALUE"""),"Manager who clearly describes what she/he needs")</f>
        <v>Manager who clearly describes what she/he needs</v>
      </c>
      <c r="P1984" s="1" t="str">
        <f>IFERROR(__xludf.DUMMYFUNCTION("""COMPUTED_VALUE"""),"Work with more than 10 people in my team")</f>
        <v>Work with more than 10 people in my team</v>
      </c>
      <c r="Q1984" s="1" t="str">
        <f>IFERROR(__xludf.DUMMYFUNCTION("""COMPUTED_VALUE"""),"No")</f>
        <v>No</v>
      </c>
      <c r="R1984" s="1" t="str">
        <f>IFERROR(__xludf.DUMMYFUNCTION("""COMPUTED_VALUE"""),"This will be hard to do, but if it is the right company I would try")</f>
        <v>This will be hard to do, but if it is the right company I would try</v>
      </c>
      <c r="S1984" s="1" t="str">
        <f>IFERROR(__xludf.DUMMYFUNCTION("""COMPUTED_VALUE"""),"deepigaraja34@gmail.com")</f>
        <v>deepigaraja34@gmail.com</v>
      </c>
    </row>
    <row r="1985">
      <c r="A1985" s="2">
        <f>IFERROR(__xludf.DUMMYFUNCTION("""COMPUTED_VALUE"""),45062.9529875463)</f>
        <v>45062.95299</v>
      </c>
      <c r="B1985" s="1" t="str">
        <f>IFERROR(__xludf.DUMMYFUNCTION("""COMPUTED_VALUE"""),"India")</f>
        <v>India</v>
      </c>
      <c r="C1985" s="1">
        <f>IFERROR(__xludf.DUMMYFUNCTION("""COMPUTED_VALUE"""),560030.0)</f>
        <v>560030</v>
      </c>
      <c r="D1985" s="1" t="str">
        <f>IFERROR(__xludf.DUMMYFUNCTION("""COMPUTED_VALUE"""),"Male")</f>
        <v>Male</v>
      </c>
      <c r="E1985" s="1" t="str">
        <f>IFERROR(__xludf.DUMMYFUNCTION("""COMPUTED_VALUE"""),"My Parents")</f>
        <v>My Parents</v>
      </c>
      <c r="F1985" s="1" t="str">
        <f>IFERROR(__xludf.DUMMYFUNCTION("""COMPUTED_VALUE"""),"Yes, I will earn and do that")</f>
        <v>Yes, I will earn and do that</v>
      </c>
      <c r="G1985" s="1" t="str">
        <f>IFERROR(__xludf.DUMMYFUNCTION("""COMPUTED_VALUE"""),"Will work for 3 years or more")</f>
        <v>Will work for 3 years or more</v>
      </c>
      <c r="H1985" s="1" t="str">
        <f>IFERROR(__xludf.DUMMYFUNCTION("""COMPUTED_VALUE"""),"Yes")</f>
        <v>Yes</v>
      </c>
      <c r="I1985" s="1" t="str">
        <f>IFERROR(__xludf.DUMMYFUNCTION("""COMPUTED_VALUE"""),"Will work for them")</f>
        <v>Will work for them</v>
      </c>
      <c r="J1985" s="1">
        <f>IFERROR(__xludf.DUMMYFUNCTION("""COMPUTED_VALUE"""),6.0)</f>
        <v>6</v>
      </c>
      <c r="K1985" s="1" t="str">
        <f>IFERROR(__xludf.DUMMYFUNCTION("""COMPUTED_VALUE"""),"Every Day Office Environment")</f>
        <v>Every Day Office Environment</v>
      </c>
      <c r="L1985" s="1" t="str">
        <f>IFERROR(__xludf.DUMMYFUNCTION("""COMPUTED_VALUE"""),"Employer who appreciates learning and enables that environment")</f>
        <v>Employer who appreciates learning and enables that environment</v>
      </c>
      <c r="M198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85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985" s="1" t="str">
        <f>IFERROR(__xludf.DUMMYFUNCTION("""COMPUTED_VALUE"""),"Manager who sets targets and expects me to achieve it")</f>
        <v>Manager who sets targets and expects me to achieve it</v>
      </c>
      <c r="P1985" s="1" t="str">
        <f>IFERROR(__xludf.DUMMYFUNCTION("""COMPUTED_VALUE"""),"Work with 5 to 6 people in my team")</f>
        <v>Work with 5 to 6 people in my team</v>
      </c>
      <c r="Q1985" s="1" t="str">
        <f>IFERROR(__xludf.DUMMYFUNCTION("""COMPUTED_VALUE"""),"Yes, I Understand this is gonna happen everywhere")</f>
        <v>Yes, I Understand this is gonna happen everywhere</v>
      </c>
      <c r="R1985" s="1" t="str">
        <f>IFERROR(__xludf.DUMMYFUNCTION("""COMPUTED_VALUE"""),"Will work for 7 years or more")</f>
        <v>Will work for 7 years or more</v>
      </c>
      <c r="S1985" s="1" t="str">
        <f>IFERROR(__xludf.DUMMYFUNCTION("""COMPUTED_VALUE"""),"deekshith.suresh007@gmail.com")</f>
        <v>deekshith.suresh007@gmail.com</v>
      </c>
    </row>
    <row r="1986">
      <c r="A1986" s="2">
        <f>IFERROR(__xludf.DUMMYFUNCTION("""COMPUTED_VALUE"""),45062.95304605324)</f>
        <v>45062.95305</v>
      </c>
      <c r="B1986" s="1" t="str">
        <f>IFERROR(__xludf.DUMMYFUNCTION("""COMPUTED_VALUE"""),"India")</f>
        <v>India</v>
      </c>
      <c r="C1986" s="1">
        <f>IFERROR(__xludf.DUMMYFUNCTION("""COMPUTED_VALUE"""),110026.0)</f>
        <v>110026</v>
      </c>
      <c r="D1986" s="1" t="str">
        <f>IFERROR(__xludf.DUMMYFUNCTION("""COMPUTED_VALUE"""),"Male")</f>
        <v>Male</v>
      </c>
      <c r="E1986" s="1" t="str">
        <f>IFERROR(__xludf.DUMMYFUNCTION("""COMPUTED_VALUE"""),"My Parents")</f>
        <v>My Parents</v>
      </c>
      <c r="F1986" s="1" t="str">
        <f>IFERROR(__xludf.DUMMYFUNCTION("""COMPUTED_VALUE"""),"No, But if someone could bare the cost I will")</f>
        <v>No, But if someone could bare the cost I will</v>
      </c>
      <c r="G1986" s="1" t="str">
        <f>IFERROR(__xludf.DUMMYFUNCTION("""COMPUTED_VALUE"""),"This will be hard to do, but if it is the right company I would try")</f>
        <v>This will be hard to do, but if it is the right company I would try</v>
      </c>
      <c r="H1986" s="1" t="str">
        <f>IFERROR(__xludf.DUMMYFUNCTION("""COMPUTED_VALUE"""),"No")</f>
        <v>No</v>
      </c>
      <c r="I1986" s="1" t="str">
        <f>IFERROR(__xludf.DUMMYFUNCTION("""COMPUTED_VALUE"""),"Will NOT work for them")</f>
        <v>Will NOT work for them</v>
      </c>
      <c r="J1986" s="1">
        <f>IFERROR(__xludf.DUMMYFUNCTION("""COMPUTED_VALUE"""),5.0)</f>
        <v>5</v>
      </c>
      <c r="K1986" s="1" t="str">
        <f>IFERROR(__xludf.DUMMYFUNCTION("""COMPUTED_VALUE"""),"Hybrid Working Environment with more than 15 days a month at office")</f>
        <v>Hybrid Working Environment with more than 15 days a month at office</v>
      </c>
      <c r="L19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986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86" s="1" t="str">
        <f>IFERROR(__xludf.DUMMYFUNCTION("""COMPUTED_VALUE"""),"Manager who explains what is expected, sets a goal and helps achieve it")</f>
        <v>Manager who explains what is expected, sets a goal and helps achieve it</v>
      </c>
      <c r="P1986" s="1" t="str">
        <f>IFERROR(__xludf.DUMMYFUNCTION("""COMPUTED_VALUE"""),"Work with 2 to 3 people in my team")</f>
        <v>Work with 2 to 3 people in my team</v>
      </c>
      <c r="Q1986" s="1" t="str">
        <f>IFERROR(__xludf.DUMMYFUNCTION("""COMPUTED_VALUE"""),"Yes, I Understand this is gonna happen everywhere")</f>
        <v>Yes, I Understand this is gonna happen everywhere</v>
      </c>
      <c r="R1986" s="1" t="str">
        <f>IFERROR(__xludf.DUMMYFUNCTION("""COMPUTED_VALUE"""),"This will be hard to do, but if it is the right company I would try")</f>
        <v>This will be hard to do, but if it is the right company I would try</v>
      </c>
      <c r="S1986" s="1" t="str">
        <f>IFERROR(__xludf.DUMMYFUNCTION("""COMPUTED_VALUE"""),"shivammoyal.1998@gmail.com")</f>
        <v>shivammoyal.1998@gmail.com</v>
      </c>
    </row>
    <row r="1987">
      <c r="A1987" s="2">
        <f>IFERROR(__xludf.DUMMYFUNCTION("""COMPUTED_VALUE"""),45062.95445922454)</f>
        <v>45062.95446</v>
      </c>
      <c r="B1987" s="1" t="str">
        <f>IFERROR(__xludf.DUMMYFUNCTION("""COMPUTED_VALUE"""),"India")</f>
        <v>India</v>
      </c>
      <c r="C1987" s="1">
        <f>IFERROR(__xludf.DUMMYFUNCTION("""COMPUTED_VALUE"""),132103.0)</f>
        <v>132103</v>
      </c>
      <c r="D1987" s="1" t="str">
        <f>IFERROR(__xludf.DUMMYFUNCTION("""COMPUTED_VALUE"""),"Female")</f>
        <v>Female</v>
      </c>
      <c r="E1987" s="1" t="str">
        <f>IFERROR(__xludf.DUMMYFUNCTION("""COMPUTED_VALUE"""),"People who have changed the world for better")</f>
        <v>People who have changed the world for better</v>
      </c>
      <c r="F1987" s="1" t="str">
        <f>IFERROR(__xludf.DUMMYFUNCTION("""COMPUTED_VALUE"""),"No I would not be pursuing Higher Education outside of India")</f>
        <v>No I would not be pursuing Higher Education outside of India</v>
      </c>
      <c r="G1987" s="1" t="str">
        <f>IFERROR(__xludf.DUMMYFUNCTION("""COMPUTED_VALUE"""),"Will work for 3 years or more")</f>
        <v>Will work for 3 years or more</v>
      </c>
      <c r="H1987" s="1" t="str">
        <f>IFERROR(__xludf.DUMMYFUNCTION("""COMPUTED_VALUE"""),"Yes")</f>
        <v>Yes</v>
      </c>
      <c r="I1987" s="1" t="str">
        <f>IFERROR(__xludf.DUMMYFUNCTION("""COMPUTED_VALUE"""),"Will NOT work for them")</f>
        <v>Will NOT work for them</v>
      </c>
      <c r="J1987" s="1">
        <f>IFERROR(__xludf.DUMMYFUNCTION("""COMPUTED_VALUE"""),5.0)</f>
        <v>5</v>
      </c>
      <c r="K1987" s="1" t="str">
        <f>IFERROR(__xludf.DUMMYFUNCTION("""COMPUTED_VALUE"""),"Every Day Office Environment")</f>
        <v>Every Day Office Environment</v>
      </c>
      <c r="L19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87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987" s="1" t="str">
        <f>IFERROR(__xludf.DUMMYFUNCTION("""COMPUTED_VALUE"""),"Manager who explains what is expected, sets a goal and helps achieve it")</f>
        <v>Manager who explains what is expected, sets a goal and helps achieve it</v>
      </c>
      <c r="P1987" s="1" t="str">
        <f>IFERROR(__xludf.DUMMYFUNCTION("""COMPUTED_VALUE"""),"Work with 7 to 10 or more people in my team")</f>
        <v>Work with 7 to 10 or more people in my team</v>
      </c>
      <c r="Q1987" s="1" t="str">
        <f>IFERROR(__xludf.DUMMYFUNCTION("""COMPUTED_VALUE"""),"No")</f>
        <v>No</v>
      </c>
      <c r="R1987" s="1" t="str">
        <f>IFERROR(__xludf.DUMMYFUNCTION("""COMPUTED_VALUE"""),"This will be hard to do, but if it is the right company I would try")</f>
        <v>This will be hard to do, but if it is the right company I would try</v>
      </c>
      <c r="S1987" s="1" t="str">
        <f>IFERROR(__xludf.DUMMYFUNCTION("""COMPUTED_VALUE"""),"darshikaushik2894@gmail.com")</f>
        <v>darshikaushik2894@gmail.com</v>
      </c>
    </row>
    <row r="1988">
      <c r="A1988" s="2">
        <f>IFERROR(__xludf.DUMMYFUNCTION("""COMPUTED_VALUE"""),45062.95547918981)</f>
        <v>45062.95548</v>
      </c>
      <c r="B1988" s="1" t="str">
        <f>IFERROR(__xludf.DUMMYFUNCTION("""COMPUTED_VALUE"""),"India")</f>
        <v>India</v>
      </c>
      <c r="C1988" s="1">
        <f>IFERROR(__xludf.DUMMYFUNCTION("""COMPUTED_VALUE"""),637001.0)</f>
        <v>637001</v>
      </c>
      <c r="D1988" s="1" t="str">
        <f>IFERROR(__xludf.DUMMYFUNCTION("""COMPUTED_VALUE"""),"Male")</f>
        <v>Male</v>
      </c>
      <c r="E1988" s="1" t="str">
        <f>IFERROR(__xludf.DUMMYFUNCTION("""COMPUTED_VALUE"""),"Influencers who had successful careers")</f>
        <v>Influencers who had successful careers</v>
      </c>
      <c r="F1988" s="1" t="str">
        <f>IFERROR(__xludf.DUMMYFUNCTION("""COMPUTED_VALUE"""),"Yes, I will earn and do that")</f>
        <v>Yes, I will earn and do that</v>
      </c>
      <c r="G1988" s="1" t="str">
        <f>IFERROR(__xludf.DUMMYFUNCTION("""COMPUTED_VALUE"""),"This will be hard to do, but if it is the right company I would try")</f>
        <v>This will be hard to do, but if it is the right company I would try</v>
      </c>
      <c r="H1988" s="1" t="str">
        <f>IFERROR(__xludf.DUMMYFUNCTION("""COMPUTED_VALUE"""),"No")</f>
        <v>No</v>
      </c>
      <c r="I1988" s="1" t="str">
        <f>IFERROR(__xludf.DUMMYFUNCTION("""COMPUTED_VALUE"""),"Will NOT work for them")</f>
        <v>Will NOT work for them</v>
      </c>
      <c r="J1988" s="1">
        <f>IFERROR(__xludf.DUMMYFUNCTION("""COMPUTED_VALUE"""),7.0)</f>
        <v>7</v>
      </c>
      <c r="K1988" s="1" t="str">
        <f>IFERROR(__xludf.DUMMYFUNCTION("""COMPUTED_VALUE"""),"Hybrid Working Environment with more than 15 days a month at office")</f>
        <v>Hybrid Working Environment with more than 15 days a month at office</v>
      </c>
      <c r="L1988" s="1" t="str">
        <f>IFERROR(__xludf.DUMMYFUNCTION("""COMPUTED_VALUE"""),"Employer who appreciates learning and enables that environment")</f>
        <v>Employer who appreciates learning and enables that environment</v>
      </c>
      <c r="M198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88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988" s="1" t="str">
        <f>IFERROR(__xludf.DUMMYFUNCTION("""COMPUTED_VALUE"""),"Manager who explains what is expected, sets a goal and helps achieve it")</f>
        <v>Manager who explains what is expected, sets a goal and helps achieve it</v>
      </c>
      <c r="P1988" s="1" t="str">
        <f>IFERROR(__xludf.DUMMYFUNCTION("""COMPUTED_VALUE"""),"Work with 2 to 3 people in my team")</f>
        <v>Work with 2 to 3 people in my team</v>
      </c>
      <c r="Q1988" s="1" t="str">
        <f>IFERROR(__xludf.DUMMYFUNCTION("""COMPUTED_VALUE"""),"Yes, I Understand this is gonna happen everywhere")</f>
        <v>Yes, I Understand this is gonna happen everywhere</v>
      </c>
      <c r="R1988" s="1" t="str">
        <f>IFERROR(__xludf.DUMMYFUNCTION("""COMPUTED_VALUE"""),"No way")</f>
        <v>No way</v>
      </c>
      <c r="S1988" s="1" t="str">
        <f>IFERROR(__xludf.DUMMYFUNCTION("""COMPUTED_VALUE"""),"gannyspenzer007@gmail.com")</f>
        <v>gannyspenzer007@gmail.com</v>
      </c>
    </row>
    <row r="1989">
      <c r="A1989" s="2">
        <f>IFERROR(__xludf.DUMMYFUNCTION("""COMPUTED_VALUE"""),45062.95552041667)</f>
        <v>45062.95552</v>
      </c>
      <c r="B1989" s="1" t="str">
        <f>IFERROR(__xludf.DUMMYFUNCTION("""COMPUTED_VALUE"""),"India")</f>
        <v>India</v>
      </c>
      <c r="C1989" s="1">
        <f>IFERROR(__xludf.DUMMYFUNCTION("""COMPUTED_VALUE"""),263126.0)</f>
        <v>263126</v>
      </c>
      <c r="D1989" s="1" t="str">
        <f>IFERROR(__xludf.DUMMYFUNCTION("""COMPUTED_VALUE"""),"Male")</f>
        <v>Male</v>
      </c>
      <c r="E1989" s="1" t="str">
        <f>IFERROR(__xludf.DUMMYFUNCTION("""COMPUTED_VALUE"""),"People who have changed the world for better")</f>
        <v>People who have changed the world for better</v>
      </c>
      <c r="F1989" s="1" t="str">
        <f>IFERROR(__xludf.DUMMYFUNCTION("""COMPUTED_VALUE"""),"No I would not be pursuing Higher Education outside of India")</f>
        <v>No I would not be pursuing Higher Education outside of India</v>
      </c>
      <c r="G1989" s="1" t="str">
        <f>IFERROR(__xludf.DUMMYFUNCTION("""COMPUTED_VALUE"""),"Will work for 3 years or more")</f>
        <v>Will work for 3 years or more</v>
      </c>
      <c r="H1989" s="1" t="str">
        <f>IFERROR(__xludf.DUMMYFUNCTION("""COMPUTED_VALUE"""),"No")</f>
        <v>No</v>
      </c>
      <c r="I1989" s="1" t="str">
        <f>IFERROR(__xludf.DUMMYFUNCTION("""COMPUTED_VALUE"""),"Will NOT work for them")</f>
        <v>Will NOT work for them</v>
      </c>
      <c r="J1989" s="1">
        <f>IFERROR(__xludf.DUMMYFUNCTION("""COMPUTED_VALUE"""),7.0)</f>
        <v>7</v>
      </c>
      <c r="K1989" s="1" t="str">
        <f>IFERROR(__xludf.DUMMYFUNCTION("""COMPUTED_VALUE"""),"Fully Remote with Options to travel as and when needed")</f>
        <v>Fully Remote with Options to travel as and when needed</v>
      </c>
      <c r="L19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89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989" s="1" t="str">
        <f>IFERROR(__xludf.DUMMYFUNCTION("""COMPUTED_VALUE"""),"Manager who explains what is expected, sets a goal and helps achieve it")</f>
        <v>Manager who explains what is expected, sets a goal and helps achieve it</v>
      </c>
      <c r="P1989" s="1" t="str">
        <f>IFERROR(__xludf.DUMMYFUNCTION("""COMPUTED_VALUE"""),"Work with 2 to 3 people in my team")</f>
        <v>Work with 2 to 3 people in my team</v>
      </c>
      <c r="Q1989" s="1" t="str">
        <f>IFERROR(__xludf.DUMMYFUNCTION("""COMPUTED_VALUE"""),"Yes, I Understand this is gonna happen everywhere")</f>
        <v>Yes, I Understand this is gonna happen everywhere</v>
      </c>
      <c r="R1989" s="1" t="str">
        <f>IFERROR(__xludf.DUMMYFUNCTION("""COMPUTED_VALUE"""),"This will be hard to do, but if it is the right company I would try")</f>
        <v>This will be hard to do, but if it is the right company I would try</v>
      </c>
      <c r="S1989" s="1" t="str">
        <f>IFERROR(__xludf.DUMMYFUNCTION("""COMPUTED_VALUE"""),"adityaarya2525@gmail.com")</f>
        <v>adityaarya2525@gmail.com</v>
      </c>
    </row>
    <row r="1990">
      <c r="A1990" s="2">
        <f>IFERROR(__xludf.DUMMYFUNCTION("""COMPUTED_VALUE"""),45062.955633125)</f>
        <v>45062.95563</v>
      </c>
      <c r="B1990" s="1" t="str">
        <f>IFERROR(__xludf.DUMMYFUNCTION("""COMPUTED_VALUE"""),"India")</f>
        <v>India</v>
      </c>
      <c r="C1990" s="1">
        <f>IFERROR(__xludf.DUMMYFUNCTION("""COMPUTED_VALUE"""),131301.0)</f>
        <v>131301</v>
      </c>
      <c r="D1990" s="1" t="str">
        <f>IFERROR(__xludf.DUMMYFUNCTION("""COMPUTED_VALUE"""),"Female")</f>
        <v>Female</v>
      </c>
      <c r="E1990" s="1" t="str">
        <f>IFERROR(__xludf.DUMMYFUNCTION("""COMPUTED_VALUE"""),"My Parents")</f>
        <v>My Parents</v>
      </c>
      <c r="F1990" s="1" t="str">
        <f>IFERROR(__xludf.DUMMYFUNCTION("""COMPUTED_VALUE"""),"Yes, I will earn and do that")</f>
        <v>Yes, I will earn and do that</v>
      </c>
      <c r="G1990" s="1" t="str">
        <f>IFERROR(__xludf.DUMMYFUNCTION("""COMPUTED_VALUE"""),"Will work for 3 years or more")</f>
        <v>Will work for 3 years or more</v>
      </c>
      <c r="H1990" s="1" t="str">
        <f>IFERROR(__xludf.DUMMYFUNCTION("""COMPUTED_VALUE"""),"No")</f>
        <v>No</v>
      </c>
      <c r="I1990" s="1" t="str">
        <f>IFERROR(__xludf.DUMMYFUNCTION("""COMPUTED_VALUE"""),"Will NOT work for them")</f>
        <v>Will NOT work for them</v>
      </c>
      <c r="J1990" s="1">
        <f>IFERROR(__xludf.DUMMYFUNCTION("""COMPUTED_VALUE"""),7.0)</f>
        <v>7</v>
      </c>
      <c r="K1990" s="1" t="str">
        <f>IFERROR(__xludf.DUMMYFUNCTION("""COMPUTED_VALUE"""),"Every Day Office Environment")</f>
        <v>Every Day Office Environment</v>
      </c>
      <c r="L19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90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990" s="1" t="str">
        <f>IFERROR(__xludf.DUMMYFUNCTION("""COMPUTED_VALUE"""),"Manager who explains what is expected, sets a goal and helps achieve it")</f>
        <v>Manager who explains what is expected, sets a goal and helps achieve it</v>
      </c>
      <c r="P1990" s="1" t="str">
        <f>IFERROR(__xludf.DUMMYFUNCTION("""COMPUTED_VALUE"""),"Work with 2 to 3 people in my team")</f>
        <v>Work with 2 to 3 people in my team</v>
      </c>
      <c r="Q1990" s="1" t="str">
        <f>IFERROR(__xludf.DUMMYFUNCTION("""COMPUTED_VALUE"""),"Yes, I Understand this is gonna happen everywhere")</f>
        <v>Yes, I Understand this is gonna happen everywhere</v>
      </c>
      <c r="R1990" s="1" t="str">
        <f>IFERROR(__xludf.DUMMYFUNCTION("""COMPUTED_VALUE"""),"Will work for 7 years or more")</f>
        <v>Will work for 7 years or more</v>
      </c>
      <c r="S1990" s="1" t="str">
        <f>IFERROR(__xludf.DUMMYFUNCTION("""COMPUTED_VALUE"""),"ektagaur004@gmail.com")</f>
        <v>ektagaur004@gmail.com</v>
      </c>
    </row>
    <row r="1991">
      <c r="A1991" s="2">
        <f>IFERROR(__xludf.DUMMYFUNCTION("""COMPUTED_VALUE"""),45062.956562858795)</f>
        <v>45062.95656</v>
      </c>
      <c r="B1991" s="1" t="str">
        <f>IFERROR(__xludf.DUMMYFUNCTION("""COMPUTED_VALUE"""),"India")</f>
        <v>India</v>
      </c>
      <c r="C1991" s="1">
        <f>IFERROR(__xludf.DUMMYFUNCTION("""COMPUTED_VALUE"""),91.0)</f>
        <v>91</v>
      </c>
      <c r="D1991" s="1" t="str">
        <f>IFERROR(__xludf.DUMMYFUNCTION("""COMPUTED_VALUE"""),"Female")</f>
        <v>Female</v>
      </c>
      <c r="E1991" s="1" t="str">
        <f>IFERROR(__xludf.DUMMYFUNCTION("""COMPUTED_VALUE"""),"People from my circle, but not family members")</f>
        <v>People from my circle, but not family members</v>
      </c>
      <c r="F1991" s="1" t="str">
        <f>IFERROR(__xludf.DUMMYFUNCTION("""COMPUTED_VALUE"""),"Yes, I will earn and do that")</f>
        <v>Yes, I will earn and do that</v>
      </c>
      <c r="G1991" s="1" t="str">
        <f>IFERROR(__xludf.DUMMYFUNCTION("""COMPUTED_VALUE"""),"No way")</f>
        <v>No way</v>
      </c>
      <c r="H1991" s="1" t="str">
        <f>IFERROR(__xludf.DUMMYFUNCTION("""COMPUTED_VALUE"""),"Yes")</f>
        <v>Yes</v>
      </c>
      <c r="I1991" s="1" t="str">
        <f>IFERROR(__xludf.DUMMYFUNCTION("""COMPUTED_VALUE"""),"Will NOT work for them")</f>
        <v>Will NOT work for them</v>
      </c>
      <c r="J1991" s="1">
        <f>IFERROR(__xludf.DUMMYFUNCTION("""COMPUTED_VALUE"""),7.0)</f>
        <v>7</v>
      </c>
      <c r="K1991" s="1" t="str">
        <f>IFERROR(__xludf.DUMMYFUNCTION("""COMPUTED_VALUE"""),"Hybrid Working Environment with more than 15 days a month at office")</f>
        <v>Hybrid Working Environment with more than 15 days a month at office</v>
      </c>
      <c r="L1991" s="1" t="str">
        <f>IFERROR(__xludf.DUMMYFUNCTION("""COMPUTED_VALUE"""),"Employer who rewards learning and enables that environment")</f>
        <v>Employer who rewards learning and enables that environment</v>
      </c>
      <c r="M199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91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91" s="1" t="str">
        <f>IFERROR(__xludf.DUMMYFUNCTION("""COMPUTED_VALUE"""),"Manager who explains what is expected, sets a goal and helps achieve it")</f>
        <v>Manager who explains what is expected, sets a goal and helps achieve it</v>
      </c>
      <c r="P1991" s="1" t="str">
        <f>IFERROR(__xludf.DUMMYFUNCTION("""COMPUTED_VALUE"""),"Work with 5 to 6 people in my team")</f>
        <v>Work with 5 to 6 people in my team</v>
      </c>
      <c r="Q1991" s="1" t="str">
        <f>IFERROR(__xludf.DUMMYFUNCTION("""COMPUTED_VALUE"""),"Yes, I Understand this is gonna happen everywhere")</f>
        <v>Yes, I Understand this is gonna happen everywhere</v>
      </c>
      <c r="R1991" s="1" t="str">
        <f>IFERROR(__xludf.DUMMYFUNCTION("""COMPUTED_VALUE"""),"No way")</f>
        <v>No way</v>
      </c>
      <c r="S1991" s="1" t="str">
        <f>IFERROR(__xludf.DUMMYFUNCTION("""COMPUTED_VALUE"""),"smr010503@gmail.com")</f>
        <v>smr010503@gmail.com</v>
      </c>
    </row>
    <row r="1992">
      <c r="A1992" s="2">
        <f>IFERROR(__xludf.DUMMYFUNCTION("""COMPUTED_VALUE"""),45062.95795684028)</f>
        <v>45062.95796</v>
      </c>
      <c r="B1992" s="1" t="str">
        <f>IFERROR(__xludf.DUMMYFUNCTION("""COMPUTED_VALUE"""),"India")</f>
        <v>India</v>
      </c>
      <c r="C1992" s="1">
        <f>IFERROR(__xludf.DUMMYFUNCTION("""COMPUTED_VALUE"""),637014.0)</f>
        <v>637014</v>
      </c>
      <c r="D1992" s="1" t="str">
        <f>IFERROR(__xludf.DUMMYFUNCTION("""COMPUTED_VALUE"""),"Female")</f>
        <v>Female</v>
      </c>
      <c r="E1992" s="1" t="str">
        <f>IFERROR(__xludf.DUMMYFUNCTION("""COMPUTED_VALUE"""),"People from my circle, but not family members")</f>
        <v>People from my circle, but not family members</v>
      </c>
      <c r="F1992" s="1" t="str">
        <f>IFERROR(__xludf.DUMMYFUNCTION("""COMPUTED_VALUE"""),"No I would not be pursuing Higher Education outside of India")</f>
        <v>No I would not be pursuing Higher Education outside of India</v>
      </c>
      <c r="G1992" s="1" t="str">
        <f>IFERROR(__xludf.DUMMYFUNCTION("""COMPUTED_VALUE"""),"This will be hard to do, but if it is the right company I would try")</f>
        <v>This will be hard to do, but if it is the right company I would try</v>
      </c>
      <c r="H1992" s="1" t="str">
        <f>IFERROR(__xludf.DUMMYFUNCTION("""COMPUTED_VALUE"""),"Yes")</f>
        <v>Yes</v>
      </c>
      <c r="I1992" s="1" t="str">
        <f>IFERROR(__xludf.DUMMYFUNCTION("""COMPUTED_VALUE"""),"Will work for them")</f>
        <v>Will work for them</v>
      </c>
      <c r="J1992" s="1">
        <f>IFERROR(__xludf.DUMMYFUNCTION("""COMPUTED_VALUE"""),6.0)</f>
        <v>6</v>
      </c>
      <c r="K1992" s="1" t="str">
        <f>IFERROR(__xludf.DUMMYFUNCTION("""COMPUTED_VALUE"""),"Fully Remote with Options to travel as and when needed")</f>
        <v>Fully Remote with Options to travel as and when needed</v>
      </c>
      <c r="L19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92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992" s="1" t="str">
        <f>IFERROR(__xludf.DUMMYFUNCTION("""COMPUTED_VALUE"""),"Manager who sets goal and helps me achieve it")</f>
        <v>Manager who sets goal and helps me achieve it</v>
      </c>
      <c r="P199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992" s="1" t="str">
        <f>IFERROR(__xludf.DUMMYFUNCTION("""COMPUTED_VALUE"""),"No")</f>
        <v>No</v>
      </c>
      <c r="R1992" s="1" t="str">
        <f>IFERROR(__xludf.DUMMYFUNCTION("""COMPUTED_VALUE"""),"This will be hard to do, but if it is the right company I would try")</f>
        <v>This will be hard to do, but if it is the right company I would try</v>
      </c>
      <c r="S1992" s="1" t="str">
        <f>IFERROR(__xludf.DUMMYFUNCTION("""COMPUTED_VALUE"""),"hemashreetha@gmail.com")</f>
        <v>hemashreetha@gmail.com</v>
      </c>
    </row>
    <row r="1993">
      <c r="A1993" s="2">
        <f>IFERROR(__xludf.DUMMYFUNCTION("""COMPUTED_VALUE"""),45062.9582153125)</f>
        <v>45062.95822</v>
      </c>
      <c r="B1993" s="1" t="str">
        <f>IFERROR(__xludf.DUMMYFUNCTION("""COMPUTED_VALUE"""),"India")</f>
        <v>India</v>
      </c>
      <c r="C1993" s="1">
        <f>IFERROR(__xludf.DUMMYFUNCTION("""COMPUTED_VALUE"""),424201.0)</f>
        <v>424201</v>
      </c>
      <c r="D1993" s="1" t="str">
        <f>IFERROR(__xludf.DUMMYFUNCTION("""COMPUTED_VALUE"""),"Female")</f>
        <v>Female</v>
      </c>
      <c r="E1993" s="1" t="str">
        <f>IFERROR(__xludf.DUMMYFUNCTION("""COMPUTED_VALUE"""),"People from my circle, but not family members")</f>
        <v>People from my circle, but not family members</v>
      </c>
      <c r="F1993" s="1" t="str">
        <f>IFERROR(__xludf.DUMMYFUNCTION("""COMPUTED_VALUE"""),"No, But if someone could bare the cost I will")</f>
        <v>No, But if someone could bare the cost I will</v>
      </c>
      <c r="G1993" s="1" t="str">
        <f>IFERROR(__xludf.DUMMYFUNCTION("""COMPUTED_VALUE"""),"This will be hard to do, but if it is the right company I would try")</f>
        <v>This will be hard to do, but if it is the right company I would try</v>
      </c>
      <c r="H1993" s="1" t="str">
        <f>IFERROR(__xludf.DUMMYFUNCTION("""COMPUTED_VALUE"""),"Yes")</f>
        <v>Yes</v>
      </c>
      <c r="I1993" s="1" t="str">
        <f>IFERROR(__xludf.DUMMYFUNCTION("""COMPUTED_VALUE"""),"Will work for them")</f>
        <v>Will work for them</v>
      </c>
      <c r="J1993" s="1">
        <f>IFERROR(__xludf.DUMMYFUNCTION("""COMPUTED_VALUE"""),7.0)</f>
        <v>7</v>
      </c>
      <c r="K1993" s="1" t="str">
        <f>IFERROR(__xludf.DUMMYFUNCTION("""COMPUTED_VALUE"""),"Hybrid Working Environment with more than 15 days a month at office")</f>
        <v>Hybrid Working Environment with more than 15 days a month at office</v>
      </c>
      <c r="L1993" s="1" t="str">
        <f>IFERROR(__xludf.DUMMYFUNCTION("""COMPUTED_VALUE"""),"Employer who appreciates learning and enables that environment")</f>
        <v>Employer who appreciates learning and enables that environment</v>
      </c>
      <c r="M19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93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993" s="1" t="str">
        <f>IFERROR(__xludf.DUMMYFUNCTION("""COMPUTED_VALUE"""),"Manager who sets targets and expects me to achieve it")</f>
        <v>Manager who sets targets and expects me to achieve it</v>
      </c>
      <c r="P1993" s="1" t="str">
        <f>IFERROR(__xludf.DUMMYFUNCTION("""COMPUTED_VALUE"""),"Work with 5 to 6 people in my team")</f>
        <v>Work with 5 to 6 people in my team</v>
      </c>
      <c r="Q1993" s="1" t="str">
        <f>IFERROR(__xludf.DUMMYFUNCTION("""COMPUTED_VALUE"""),"Yes, I Understand this is gonna happen everywhere")</f>
        <v>Yes, I Understand this is gonna happen everywhere</v>
      </c>
      <c r="R1993" s="1" t="str">
        <f>IFERROR(__xludf.DUMMYFUNCTION("""COMPUTED_VALUE"""),"This will be hard to do, but if it is the right company I would try")</f>
        <v>This will be hard to do, but if it is the right company I would try</v>
      </c>
      <c r="S1993" s="1" t="str">
        <f>IFERROR(__xludf.DUMMYFUNCTION("""COMPUTED_VALUE"""),"swatibagul1283@gmail.com")</f>
        <v>swatibagul1283@gmail.com</v>
      </c>
    </row>
    <row r="1994">
      <c r="A1994" s="2">
        <f>IFERROR(__xludf.DUMMYFUNCTION("""COMPUTED_VALUE"""),45062.95930444445)</f>
        <v>45062.9593</v>
      </c>
      <c r="B1994" s="1" t="str">
        <f>IFERROR(__xludf.DUMMYFUNCTION("""COMPUTED_VALUE"""),"India")</f>
        <v>India</v>
      </c>
      <c r="C1994" s="1">
        <f>IFERROR(__xludf.DUMMYFUNCTION("""COMPUTED_VALUE"""),208011.0)</f>
        <v>208011</v>
      </c>
      <c r="D1994" s="1" t="str">
        <f>IFERROR(__xludf.DUMMYFUNCTION("""COMPUTED_VALUE"""),"Female")</f>
        <v>Female</v>
      </c>
      <c r="E1994" s="1" t="str">
        <f>IFERROR(__xludf.DUMMYFUNCTION("""COMPUTED_VALUE"""),"My Parents")</f>
        <v>My Parents</v>
      </c>
      <c r="F1994" s="1" t="str">
        <f>IFERROR(__xludf.DUMMYFUNCTION("""COMPUTED_VALUE"""),"Yes, I will earn and do that")</f>
        <v>Yes, I will earn and do that</v>
      </c>
      <c r="G1994" s="1" t="str">
        <f>IFERROR(__xludf.DUMMYFUNCTION("""COMPUTED_VALUE"""),"This will be hard to do, but if it is the right company I would try")</f>
        <v>This will be hard to do, but if it is the right company I would try</v>
      </c>
      <c r="H1994" s="1" t="str">
        <f>IFERROR(__xludf.DUMMYFUNCTION("""COMPUTED_VALUE"""),"No")</f>
        <v>No</v>
      </c>
      <c r="I1994" s="1" t="str">
        <f>IFERROR(__xludf.DUMMYFUNCTION("""COMPUTED_VALUE"""),"Will NOT work for them")</f>
        <v>Will NOT work for them</v>
      </c>
      <c r="J1994" s="1">
        <f>IFERROR(__xludf.DUMMYFUNCTION("""COMPUTED_VALUE"""),4.0)</f>
        <v>4</v>
      </c>
      <c r="K1994" s="1" t="str">
        <f>IFERROR(__xludf.DUMMYFUNCTION("""COMPUTED_VALUE"""),"Hybrid Working Environment with less than 3 days a month at office")</f>
        <v>Hybrid Working Environment with less than 3 days a month at office</v>
      </c>
      <c r="L1994" s="1" t="str">
        <f>IFERROR(__xludf.DUMMYFUNCTION("""COMPUTED_VALUE"""),"Employer who appreciates learning and enables that environment")</f>
        <v>Employer who appreciates learning and enables that environment</v>
      </c>
      <c r="M19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9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994" s="1" t="str">
        <f>IFERROR(__xludf.DUMMYFUNCTION("""COMPUTED_VALUE"""),"Manager who sets goal and helps me achieve it")</f>
        <v>Manager who sets goal and helps me achieve it</v>
      </c>
      <c r="P1994" s="1" t="str">
        <f>IFERROR(__xludf.DUMMYFUNCTION("""COMPUTED_VALUE"""),"Work with 5 to 6 people in my team")</f>
        <v>Work with 5 to 6 people in my team</v>
      </c>
      <c r="Q1994" s="1" t="str">
        <f>IFERROR(__xludf.DUMMYFUNCTION("""COMPUTED_VALUE"""),"No")</f>
        <v>No</v>
      </c>
      <c r="R1994" s="1" t="str">
        <f>IFERROR(__xludf.DUMMYFUNCTION("""COMPUTED_VALUE"""),"This will be hard to do, but if it is the right company I would try")</f>
        <v>This will be hard to do, but if it is the right company I would try</v>
      </c>
      <c r="S1994" s="1" t="str">
        <f>IFERROR(__xludf.DUMMYFUNCTION("""COMPUTED_VALUE"""),"ananya.trip1@gmail.com")</f>
        <v>ananya.trip1@gmail.com</v>
      </c>
    </row>
    <row r="1995">
      <c r="A1995" s="2">
        <f>IFERROR(__xludf.DUMMYFUNCTION("""COMPUTED_VALUE"""),45062.960916944445)</f>
        <v>45062.96092</v>
      </c>
      <c r="B1995" s="1" t="str">
        <f>IFERROR(__xludf.DUMMYFUNCTION("""COMPUTED_VALUE"""),"India")</f>
        <v>India</v>
      </c>
      <c r="C1995" s="1">
        <f>IFERROR(__xludf.DUMMYFUNCTION("""COMPUTED_VALUE"""),827013.0)</f>
        <v>827013</v>
      </c>
      <c r="D1995" s="1" t="str">
        <f>IFERROR(__xludf.DUMMYFUNCTION("""COMPUTED_VALUE"""),"Male")</f>
        <v>Male</v>
      </c>
      <c r="E1995" s="1" t="str">
        <f>IFERROR(__xludf.DUMMYFUNCTION("""COMPUTED_VALUE"""),"People who have changed the world for better")</f>
        <v>People who have changed the world for better</v>
      </c>
      <c r="F1995" s="1" t="str">
        <f>IFERROR(__xludf.DUMMYFUNCTION("""COMPUTED_VALUE"""),"Yes, I will earn and do that")</f>
        <v>Yes, I will earn and do that</v>
      </c>
      <c r="G1995" s="1" t="str">
        <f>IFERROR(__xludf.DUMMYFUNCTION("""COMPUTED_VALUE"""),"Will work for 3 years or more")</f>
        <v>Will work for 3 years or more</v>
      </c>
      <c r="H1995" s="1" t="str">
        <f>IFERROR(__xludf.DUMMYFUNCTION("""COMPUTED_VALUE"""),"No")</f>
        <v>No</v>
      </c>
      <c r="I1995" s="1" t="str">
        <f>IFERROR(__xludf.DUMMYFUNCTION("""COMPUTED_VALUE"""),"Will NOT work for them")</f>
        <v>Will NOT work for them</v>
      </c>
      <c r="J1995" s="1">
        <f>IFERROR(__xludf.DUMMYFUNCTION("""COMPUTED_VALUE"""),5.0)</f>
        <v>5</v>
      </c>
      <c r="K1995" s="1" t="str">
        <f>IFERROR(__xludf.DUMMYFUNCTION("""COMPUTED_VALUE"""),"Fully Remote with Options to travel as and when needed")</f>
        <v>Fully Remote with Options to travel as and when needed</v>
      </c>
      <c r="L19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95" s="1" t="str">
        <f>IFERROR(__xludf.DUMMYFUNCTION("""COMPUTED_VALUE"""),"Teaching in any of the institutes/colleges/online or offline, Build and develop a Team, Design and Develop amazing software, Work as a freelancer and do my thing my way")</f>
        <v>Teaching in any of the institutes/colleges/online or offline, Build and develop a Team, Design and Develop amazing software, Work as a freelancer and do my thing my way</v>
      </c>
      <c r="O1995" s="1" t="str">
        <f>IFERROR(__xludf.DUMMYFUNCTION("""COMPUTED_VALUE"""),"Manager who explains what is expected, sets a goal and helps achieve it")</f>
        <v>Manager who explains what is expected, sets a goal and helps achieve it</v>
      </c>
      <c r="P1995" s="1" t="str">
        <f>IFERROR(__xludf.DUMMYFUNCTION("""COMPUTED_VALUE"""),"Work with 5 to 6 people in my team")</f>
        <v>Work with 5 to 6 people in my team</v>
      </c>
      <c r="Q1995" s="1" t="str">
        <f>IFERROR(__xludf.DUMMYFUNCTION("""COMPUTED_VALUE"""),"No")</f>
        <v>No</v>
      </c>
      <c r="R1995" s="1" t="str">
        <f>IFERROR(__xludf.DUMMYFUNCTION("""COMPUTED_VALUE"""),"This will be hard to do, but if it is the right company I would try")</f>
        <v>This will be hard to do, but if it is the right company I would try</v>
      </c>
      <c r="S1995" s="1" t="str">
        <f>IFERROR(__xludf.DUMMYFUNCTION("""COMPUTED_VALUE"""),"ashutoshpoddar111@gmail.com")</f>
        <v>ashutoshpoddar111@gmail.com</v>
      </c>
    </row>
    <row r="1996">
      <c r="A1996" s="2">
        <f>IFERROR(__xludf.DUMMYFUNCTION("""COMPUTED_VALUE"""),45062.96334998842)</f>
        <v>45062.96335</v>
      </c>
      <c r="B1996" s="1" t="str">
        <f>IFERROR(__xludf.DUMMYFUNCTION("""COMPUTED_VALUE"""),"India")</f>
        <v>India</v>
      </c>
      <c r="C1996" s="1">
        <f>IFERROR(__xludf.DUMMYFUNCTION("""COMPUTED_VALUE"""),110089.0)</f>
        <v>110089</v>
      </c>
      <c r="D1996" s="1" t="str">
        <f>IFERROR(__xludf.DUMMYFUNCTION("""COMPUTED_VALUE"""),"Female")</f>
        <v>Female</v>
      </c>
      <c r="E1996" s="1" t="str">
        <f>IFERROR(__xludf.DUMMYFUNCTION("""COMPUTED_VALUE"""),"Social Media like LinkedIn")</f>
        <v>Social Media like LinkedIn</v>
      </c>
      <c r="F1996" s="1" t="str">
        <f>IFERROR(__xludf.DUMMYFUNCTION("""COMPUTED_VALUE"""),"Yes, I will earn and do that")</f>
        <v>Yes, I will earn and do that</v>
      </c>
      <c r="G1996" s="1" t="str">
        <f>IFERROR(__xludf.DUMMYFUNCTION("""COMPUTED_VALUE"""),"This will be hard to do, but if it is the right company I would try")</f>
        <v>This will be hard to do, but if it is the right company I would try</v>
      </c>
      <c r="H1996" s="1" t="str">
        <f>IFERROR(__xludf.DUMMYFUNCTION("""COMPUTED_VALUE"""),"No")</f>
        <v>No</v>
      </c>
      <c r="I1996" s="1" t="str">
        <f>IFERROR(__xludf.DUMMYFUNCTION("""COMPUTED_VALUE"""),"Will work for them")</f>
        <v>Will work for them</v>
      </c>
      <c r="J1996" s="1">
        <f>IFERROR(__xludf.DUMMYFUNCTION("""COMPUTED_VALUE"""),10.0)</f>
        <v>10</v>
      </c>
      <c r="K1996" s="1" t="str">
        <f>IFERROR(__xludf.DUMMYFUNCTION("""COMPUTED_VALUE"""),"Hybrid Working Environment with more than 15 days a month at office")</f>
        <v>Hybrid Working Environment with more than 15 days a month at office</v>
      </c>
      <c r="L19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96" s="1" t="str">
        <f>IFERROR(__xludf.DUMMYFUNCTION("""COMPUTED_VALUE"""),"Manage and drive End-to-End Projects or Products, Look deeply into Data and generate insights, Work as a freelancer and do my thing my way, I Want to sell things/Sales")</f>
        <v>Manage and drive End-to-End Projects or Products, Look deeply into Data and generate insights, Work as a freelancer and do my thing my way, I Want to sell things/Sales</v>
      </c>
      <c r="O1996" s="1" t="str">
        <f>IFERROR(__xludf.DUMMYFUNCTION("""COMPUTED_VALUE"""),"Manager who sets targets and expects me to achieve it")</f>
        <v>Manager who sets targets and expects me to achieve it</v>
      </c>
      <c r="P1996" s="1" t="str">
        <f>IFERROR(__xludf.DUMMYFUNCTION("""COMPUTED_VALUE"""),"Work with 7 to 10 or more people in my team")</f>
        <v>Work with 7 to 10 or more people in my team</v>
      </c>
      <c r="Q1996" s="1" t="str">
        <f>IFERROR(__xludf.DUMMYFUNCTION("""COMPUTED_VALUE"""),"Yes, I Understand this is gonna happen everywhere")</f>
        <v>Yes, I Understand this is gonna happen everywhere</v>
      </c>
      <c r="R1996" s="1" t="str">
        <f>IFERROR(__xludf.DUMMYFUNCTION("""COMPUTED_VALUE"""),"No way")</f>
        <v>No way</v>
      </c>
      <c r="S1996" s="1" t="str">
        <f>IFERROR(__xludf.DUMMYFUNCTION("""COMPUTED_VALUE"""),"kavitanair1998@gmail.com")</f>
        <v>kavitanair1998@gmail.com</v>
      </c>
    </row>
    <row r="1997">
      <c r="A1997" s="2">
        <f>IFERROR(__xludf.DUMMYFUNCTION("""COMPUTED_VALUE"""),45062.963367523145)</f>
        <v>45062.96337</v>
      </c>
      <c r="B1997" s="1" t="str">
        <f>IFERROR(__xludf.DUMMYFUNCTION("""COMPUTED_VALUE"""),"India")</f>
        <v>India</v>
      </c>
      <c r="C1997" s="1">
        <f>IFERROR(__xludf.DUMMYFUNCTION("""COMPUTED_VALUE"""),533201.0)</f>
        <v>533201</v>
      </c>
      <c r="D1997" s="1" t="str">
        <f>IFERROR(__xludf.DUMMYFUNCTION("""COMPUTED_VALUE"""),"Female")</f>
        <v>Female</v>
      </c>
      <c r="E1997" s="1" t="str">
        <f>IFERROR(__xludf.DUMMYFUNCTION("""COMPUTED_VALUE"""),"People from my circle, but not family members")</f>
        <v>People from my circle, but not family members</v>
      </c>
      <c r="F1997" s="1" t="str">
        <f>IFERROR(__xludf.DUMMYFUNCTION("""COMPUTED_VALUE"""),"No, But if someone could bare the cost I will")</f>
        <v>No, But if someone could bare the cost I will</v>
      </c>
      <c r="G1997" s="1" t="str">
        <f>IFERROR(__xludf.DUMMYFUNCTION("""COMPUTED_VALUE"""),"This will be hard to do, but if it is the right company I would try")</f>
        <v>This will be hard to do, but if it is the right company I would try</v>
      </c>
      <c r="H1997" s="1" t="str">
        <f>IFERROR(__xludf.DUMMYFUNCTION("""COMPUTED_VALUE"""),"No")</f>
        <v>No</v>
      </c>
      <c r="I1997" s="1" t="str">
        <f>IFERROR(__xludf.DUMMYFUNCTION("""COMPUTED_VALUE"""),"Will NOT work for them")</f>
        <v>Will NOT work for them</v>
      </c>
      <c r="J1997" s="1">
        <f>IFERROR(__xludf.DUMMYFUNCTION("""COMPUTED_VALUE"""),1.0)</f>
        <v>1</v>
      </c>
      <c r="K1997" s="1" t="str">
        <f>IFERROR(__xludf.DUMMYFUNCTION("""COMPUTED_VALUE"""),"Hybrid Working Environment with more than 15 days a month at office")</f>
        <v>Hybrid Working Environment with more than 15 days a month at office</v>
      </c>
      <c r="L19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97" s="1" t="str">
        <f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997" s="1" t="str">
        <f>IFERROR(__xludf.DUMMYFUNCTION("""COMPUTED_VALUE"""),"Manager who explains what is expected, sets a goal and helps achieve it")</f>
        <v>Manager who explains what is expected, sets a goal and helps achieve it</v>
      </c>
      <c r="P1997" s="1" t="str">
        <f>IFERROR(__xludf.DUMMYFUNCTION("""COMPUTED_VALUE"""),"Work with 2 to 3 people in my team")</f>
        <v>Work with 2 to 3 people in my team</v>
      </c>
      <c r="Q1997" s="1" t="str">
        <f>IFERROR(__xludf.DUMMYFUNCTION("""COMPUTED_VALUE"""),"No")</f>
        <v>No</v>
      </c>
      <c r="R1997" s="1" t="str">
        <f>IFERROR(__xludf.DUMMYFUNCTION("""COMPUTED_VALUE"""),"This will be hard to do, but if it is the right company I would try")</f>
        <v>This will be hard to do, but if it is the right company I would try</v>
      </c>
      <c r="S1997" s="1" t="str">
        <f>IFERROR(__xludf.DUMMYFUNCTION("""COMPUTED_VALUE"""),"vnlakshmidevincc@gmail.com")</f>
        <v>vnlakshmidevincc@gmail.com</v>
      </c>
    </row>
    <row r="1998">
      <c r="A1998" s="2">
        <f>IFERROR(__xludf.DUMMYFUNCTION("""COMPUTED_VALUE"""),45062.96610143519)</f>
        <v>45062.9661</v>
      </c>
      <c r="B1998" s="1" t="str">
        <f>IFERROR(__xludf.DUMMYFUNCTION("""COMPUTED_VALUE"""),"India")</f>
        <v>India</v>
      </c>
      <c r="C1998" s="1">
        <f>IFERROR(__xludf.DUMMYFUNCTION("""COMPUTED_VALUE"""),110059.0)</f>
        <v>110059</v>
      </c>
      <c r="D1998" s="1" t="str">
        <f>IFERROR(__xludf.DUMMYFUNCTION("""COMPUTED_VALUE"""),"Female")</f>
        <v>Female</v>
      </c>
      <c r="E1998" s="1" t="str">
        <f>IFERROR(__xludf.DUMMYFUNCTION("""COMPUTED_VALUE"""),"Influencers who had successful careers")</f>
        <v>Influencers who had successful careers</v>
      </c>
      <c r="F1998" s="1" t="str">
        <f>IFERROR(__xludf.DUMMYFUNCTION("""COMPUTED_VALUE"""),"No, But if someone could bare the cost I will")</f>
        <v>No, But if someone could bare the cost I will</v>
      </c>
      <c r="G1998" s="1" t="str">
        <f>IFERROR(__xludf.DUMMYFUNCTION("""COMPUTED_VALUE"""),"This will be hard to do, but if it is the right company I would try")</f>
        <v>This will be hard to do, but if it is the right company I would try</v>
      </c>
      <c r="H1998" s="1" t="str">
        <f>IFERROR(__xludf.DUMMYFUNCTION("""COMPUTED_VALUE"""),"No")</f>
        <v>No</v>
      </c>
      <c r="I1998" s="1" t="str">
        <f>IFERROR(__xludf.DUMMYFUNCTION("""COMPUTED_VALUE"""),"Will NOT work for them")</f>
        <v>Will NOT work for them</v>
      </c>
      <c r="J1998" s="1">
        <f>IFERROR(__xludf.DUMMYFUNCTION("""COMPUTED_VALUE"""),4.0)</f>
        <v>4</v>
      </c>
      <c r="K1998" s="1" t="str">
        <f>IFERROR(__xludf.DUMMYFUNCTION("""COMPUTED_VALUE"""),"Hybrid Working Environment with more than 15 days a month at office")</f>
        <v>Hybrid Working Environment with more than 15 days a month at office</v>
      </c>
      <c r="L19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98" s="1" t="str">
        <f>IFERROR(__xludf.DUMMYFUNCTION("""COMPUTED_VALUE"""),"Teaching in any of the institutes/colleges/online or offline, Look deeply into Data and generate insights, Work in a BPO setup for some well known client, An Artificial Intelligence Specialist / Talking to Robots")</f>
        <v>Teaching in any of the institutes/colleges/online or offline, Look deeply into Data and generate insights, Work in a BPO setup for some well known client, An Artificial Intelligence Specialist / Talking to Robots</v>
      </c>
      <c r="O1998" s="1" t="str">
        <f>IFERROR(__xludf.DUMMYFUNCTION("""COMPUTED_VALUE"""),"Manager who explains what is expected, sets a goal and helps achieve it")</f>
        <v>Manager who explains what is expected, sets a goal and helps achieve it</v>
      </c>
      <c r="P1998" s="1" t="str">
        <f>IFERROR(__xludf.DUMMYFUNCTION("""COMPUTED_VALUE"""),"Work with 7 to 10 or more people in my team")</f>
        <v>Work with 7 to 10 or more people in my team</v>
      </c>
      <c r="Q1998" s="1" t="str">
        <f>IFERROR(__xludf.DUMMYFUNCTION("""COMPUTED_VALUE"""),"I have NO other choice")</f>
        <v>I have NO other choice</v>
      </c>
      <c r="R1998" s="1" t="str">
        <f>IFERROR(__xludf.DUMMYFUNCTION("""COMPUTED_VALUE"""),"No way")</f>
        <v>No way</v>
      </c>
      <c r="S1998" s="1" t="str">
        <f>IFERROR(__xludf.DUMMYFUNCTION("""COMPUTED_VALUE"""),"gazalaggarwal3@gmail.com")</f>
        <v>gazalaggarwal3@gmail.com</v>
      </c>
    </row>
    <row r="1999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</row>
    <row r="2000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</row>
    <row r="2001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</row>
    <row r="2002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</row>
    <row r="2003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</row>
    <row r="2004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</row>
    <row r="200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</row>
    <row r="2006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</row>
    <row r="2007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</row>
    <row r="2008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</row>
    <row r="2009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</row>
    <row r="2010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</row>
    <row r="2011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</row>
    <row r="2012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</row>
    <row r="2013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</row>
    <row r="2014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</row>
    <row r="201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</row>
    <row r="2016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</row>
    <row r="2017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</row>
    <row r="2018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</row>
    <row r="2019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</row>
    <row r="2020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</row>
    <row r="2021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</row>
    <row r="2022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</row>
    <row r="2023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</row>
    <row r="2024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</row>
    <row r="20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</row>
    <row r="2026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</row>
    <row r="2027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</row>
    <row r="2028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</row>
    <row r="2029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</row>
    <row r="2030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</row>
    <row r="2031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</row>
    <row r="2032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</row>
    <row r="2033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</row>
    <row r="2034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</row>
    <row r="203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</row>
    <row r="2036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</row>
    <row r="2037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</row>
    <row r="2038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</row>
    <row r="2039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</row>
    <row r="2040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</row>
    <row r="2041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</row>
    <row r="2042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</row>
    <row r="2043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</row>
    <row r="2044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</row>
    <row r="204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</row>
    <row r="2046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</row>
    <row r="2047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</row>
    <row r="2048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</row>
    <row r="2049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</row>
    <row r="2050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</row>
    <row r="2051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</row>
    <row r="2052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</row>
    <row r="2053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</row>
    <row r="2054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</row>
    <row r="205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</row>
    <row r="2056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</row>
    <row r="2057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</row>
    <row r="2058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</row>
    <row r="2059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</row>
    <row r="2060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</row>
    <row r="2061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</row>
    <row r="2062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</row>
    <row r="2063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</row>
    <row r="2064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</row>
    <row r="206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</row>
    <row r="2066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</row>
    <row r="2067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</row>
    <row r="2068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</row>
    <row r="2069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</row>
    <row r="2070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</row>
    <row r="2071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</row>
    <row r="2072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</row>
    <row r="2073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</row>
    <row r="2074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</row>
    <row r="207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</row>
    <row r="2076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</row>
    <row r="2077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</row>
    <row r="2078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</row>
    <row r="2079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</row>
    <row r="2080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</row>
    <row r="2081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</row>
    <row r="2082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</row>
    <row r="2083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</row>
    <row r="2084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</row>
    <row r="208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</row>
    <row r="2086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</row>
    <row r="2087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</row>
    <row r="2088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</row>
    <row r="2089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</row>
    <row r="2090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</row>
    <row r="2091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</row>
    <row r="2092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</row>
    <row r="2093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</row>
    <row r="2094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</row>
    <row r="209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</row>
    <row r="2096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</row>
    <row r="2097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</row>
    <row r="2098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</row>
  </sheetData>
  <drawing r:id="rId1"/>
</worksheet>
</file>