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havi\OneDrive\Desktop\"/>
    </mc:Choice>
  </mc:AlternateContent>
  <bookViews>
    <workbookView xWindow="-120" yWindow="-120" windowWidth="20730" windowHeight="11160" tabRatio="786"/>
  </bookViews>
  <sheets>
    <sheet name="LinearRegression" sheetId="36" r:id="rId1"/>
    <sheet name="Hypothesis Testing Example" sheetId="22" r:id="rId2"/>
    <sheet name="Python" sheetId="47" r:id="rId3"/>
    <sheet name="Two Way ANOVA" sheetId="48" r:id="rId4"/>
    <sheet name="Sheet1" sheetId="49" r:id="rId5"/>
    <sheet name="OneWay - ANOVA Practical" sheetId="4" r:id="rId6"/>
    <sheet name="CS Association Independence" sheetId="46" r:id="rId7"/>
  </sheets>
  <definedNames>
    <definedName name="_xlnm._FilterDatabase" localSheetId="3" hidden="1">'Two Way ANOVA'!$A$23:$C$41</definedName>
  </definedNames>
  <calcPr calcId="162913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49" l="1"/>
  <c r="L71" i="49"/>
  <c r="P68" i="49"/>
  <c r="E65" i="49"/>
  <c r="D65" i="49"/>
  <c r="C65" i="49"/>
  <c r="S64" i="49"/>
  <c r="E64" i="49"/>
  <c r="D64" i="49"/>
  <c r="C64" i="49"/>
  <c r="S63" i="49"/>
  <c r="K72" i="49" s="1"/>
  <c r="S62" i="49"/>
  <c r="K69" i="49" s="1"/>
  <c r="P69" i="49" s="1"/>
  <c r="S61" i="49"/>
  <c r="K68" i="49" s="1"/>
  <c r="E57" i="49"/>
  <c r="D57" i="49"/>
  <c r="C57" i="49"/>
  <c r="E56" i="49"/>
  <c r="D56" i="49"/>
  <c r="C56" i="49"/>
  <c r="K55" i="49"/>
  <c r="E55" i="49"/>
  <c r="D55" i="49"/>
  <c r="C55" i="49"/>
  <c r="E54" i="49"/>
  <c r="D54" i="49"/>
  <c r="C54" i="49"/>
  <c r="E53" i="49"/>
  <c r="D53" i="49"/>
  <c r="C53" i="49"/>
  <c r="E52" i="49"/>
  <c r="D52" i="49"/>
  <c r="C52" i="49"/>
  <c r="K51" i="49"/>
  <c r="E51" i="49"/>
  <c r="D51" i="49"/>
  <c r="C51" i="49"/>
  <c r="E50" i="49"/>
  <c r="D50" i="49"/>
  <c r="C50" i="49"/>
  <c r="F48" i="49"/>
  <c r="E48" i="49"/>
  <c r="E59" i="49" s="1"/>
  <c r="D48" i="49"/>
  <c r="D59" i="49" s="1"/>
  <c r="C48" i="49"/>
  <c r="C59" i="49" s="1"/>
  <c r="K47" i="49"/>
  <c r="F47" i="49"/>
  <c r="D62" i="49" s="1"/>
  <c r="F43" i="49"/>
  <c r="C62" i="49" s="1"/>
  <c r="K40" i="49"/>
  <c r="K39" i="49"/>
  <c r="S40" i="49" s="1"/>
  <c r="O33" i="49"/>
  <c r="O32" i="49"/>
  <c r="O31" i="49"/>
  <c r="Q33" i="49"/>
  <c r="P33" i="49"/>
  <c r="Q32" i="49"/>
  <c r="P32" i="49"/>
  <c r="Q31" i="49"/>
  <c r="P31" i="49"/>
  <c r="N33" i="49"/>
  <c r="N32" i="49"/>
  <c r="N31" i="49"/>
  <c r="M34" i="49"/>
  <c r="M33" i="49"/>
  <c r="M32" i="49"/>
  <c r="M31" i="49"/>
  <c r="L34" i="49"/>
  <c r="L33" i="49"/>
  <c r="L32" i="49"/>
  <c r="L31" i="49"/>
  <c r="K35" i="49"/>
  <c r="K34" i="49"/>
  <c r="K33" i="49"/>
  <c r="K32" i="49"/>
  <c r="K31" i="49"/>
  <c r="S27" i="49"/>
  <c r="S26" i="49"/>
  <c r="S25" i="49"/>
  <c r="S24" i="49"/>
  <c r="S21" i="49"/>
  <c r="Q21" i="49"/>
  <c r="O21" i="49"/>
  <c r="M21" i="49"/>
  <c r="K21" i="49"/>
  <c r="S17" i="49"/>
  <c r="M17" i="49"/>
  <c r="K18" i="49"/>
  <c r="E28" i="49"/>
  <c r="D28" i="49"/>
  <c r="C28" i="49"/>
  <c r="E27" i="49"/>
  <c r="D27" i="49"/>
  <c r="C27" i="49"/>
  <c r="M13" i="49"/>
  <c r="S13" i="49" s="1"/>
  <c r="O17" i="49" s="1"/>
  <c r="K14" i="49"/>
  <c r="K13" i="49"/>
  <c r="F25" i="49"/>
  <c r="D25" i="49"/>
  <c r="C25" i="49"/>
  <c r="M9" i="49"/>
  <c r="S10" i="49" s="1"/>
  <c r="Q17" i="49" s="1"/>
  <c r="K10" i="49"/>
  <c r="K9" i="49"/>
  <c r="F22" i="49"/>
  <c r="E22" i="49"/>
  <c r="D22" i="49"/>
  <c r="C22" i="49"/>
  <c r="M6" i="49"/>
  <c r="S6" i="49" s="1"/>
  <c r="K6" i="49"/>
  <c r="F20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C20" i="49"/>
  <c r="C19" i="49"/>
  <c r="C18" i="49"/>
  <c r="C17" i="49"/>
  <c r="C16" i="49"/>
  <c r="C15" i="49"/>
  <c r="C14" i="49"/>
  <c r="C13" i="49"/>
  <c r="S3" i="49"/>
  <c r="K3" i="49"/>
  <c r="K2" i="49"/>
  <c r="E11" i="49"/>
  <c r="D11" i="49"/>
  <c r="C11" i="49"/>
  <c r="F11" i="49" s="1"/>
  <c r="F10" i="49"/>
  <c r="F6" i="49"/>
  <c r="F57" i="49" l="1"/>
  <c r="K43" i="49" s="1"/>
  <c r="F62" i="49"/>
  <c r="K50" i="49" s="1"/>
  <c r="F65" i="49"/>
  <c r="K54" i="49" s="1"/>
  <c r="Q68" i="49"/>
  <c r="M43" i="49"/>
  <c r="M54" i="49"/>
  <c r="M50" i="49"/>
  <c r="S50" i="49" s="1"/>
  <c r="M46" i="49"/>
  <c r="F59" i="49"/>
  <c r="K46" i="49" s="1"/>
  <c r="K70" i="49"/>
  <c r="P70" i="49" s="1"/>
  <c r="F28" i="49"/>
  <c r="K17" i="49" s="1"/>
  <c r="A21" i="48"/>
  <c r="S43" i="49" l="1"/>
  <c r="K58" i="49" s="1"/>
  <c r="S47" i="49"/>
  <c r="M58" i="49" s="1"/>
  <c r="Q70" i="49"/>
  <c r="Q69" i="49"/>
  <c r="L69" i="49"/>
  <c r="M69" i="49" s="1"/>
  <c r="O58" i="49"/>
  <c r="O54" i="49"/>
  <c r="Q54" i="49"/>
  <c r="S54" i="49" s="1"/>
  <c r="I90" i="48"/>
  <c r="I87" i="48"/>
  <c r="I42" i="48"/>
  <c r="I21" i="48"/>
  <c r="H87" i="48"/>
  <c r="H90" i="48"/>
  <c r="H64" i="48"/>
  <c r="H42" i="48"/>
  <c r="H21" i="48"/>
  <c r="G87" i="48"/>
  <c r="G64" i="48"/>
  <c r="G42" i="48"/>
  <c r="G21" i="48"/>
  <c r="D72" i="48"/>
  <c r="D73" i="48" s="1"/>
  <c r="D69" i="48"/>
  <c r="E72" i="48"/>
  <c r="E69" i="48"/>
  <c r="D70" i="48"/>
  <c r="E47" i="48"/>
  <c r="E49" i="48"/>
  <c r="E52" i="48"/>
  <c r="E53" i="48"/>
  <c r="E55" i="48"/>
  <c r="E58" i="48"/>
  <c r="E59" i="48"/>
  <c r="E61" i="48"/>
  <c r="E46" i="48"/>
  <c r="D61" i="48"/>
  <c r="D58" i="48"/>
  <c r="D55" i="48"/>
  <c r="D52" i="48"/>
  <c r="D49" i="48"/>
  <c r="D46" i="48"/>
  <c r="D59" i="48"/>
  <c r="D60" i="48" s="1"/>
  <c r="E60" i="48" s="1"/>
  <c r="D53" i="48"/>
  <c r="D47" i="48"/>
  <c r="D48" i="48" s="1"/>
  <c r="E48" i="48" s="1"/>
  <c r="F42" i="48"/>
  <c r="F25" i="48"/>
  <c r="F26" i="48"/>
  <c r="F27" i="48"/>
  <c r="F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24" i="48"/>
  <c r="E26" i="48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25" i="48"/>
  <c r="E24" i="48"/>
  <c r="D38" i="48"/>
  <c r="D39" i="48" s="1"/>
  <c r="D40" i="48" s="1"/>
  <c r="D41" i="48" s="1"/>
  <c r="D37" i="48"/>
  <c r="D36" i="48"/>
  <c r="D32" i="48"/>
  <c r="D33" i="48"/>
  <c r="D34" i="48"/>
  <c r="D35" i="48"/>
  <c r="D31" i="48"/>
  <c r="D30" i="48"/>
  <c r="D26" i="48"/>
  <c r="D27" i="48" s="1"/>
  <c r="D28" i="48" s="1"/>
  <c r="D29" i="48" s="1"/>
  <c r="D25" i="48"/>
  <c r="D24" i="48"/>
  <c r="F21" i="48"/>
  <c r="L68" i="49" l="1"/>
  <c r="M68" i="49" s="1"/>
  <c r="S58" i="49"/>
  <c r="M71" i="49" s="1"/>
  <c r="L70" i="49"/>
  <c r="M70" i="49" s="1"/>
  <c r="E73" i="48"/>
  <c r="D74" i="48"/>
  <c r="D71" i="48"/>
  <c r="E71" i="48" s="1"/>
  <c r="E70" i="48"/>
  <c r="D54" i="48"/>
  <c r="E54" i="48" s="1"/>
  <c r="I50" i="4"/>
  <c r="H42" i="4"/>
  <c r="G39" i="4"/>
  <c r="G36" i="4"/>
  <c r="G33" i="4"/>
  <c r="B37" i="4"/>
  <c r="B36" i="4"/>
  <c r="B32" i="4"/>
  <c r="D34" i="4"/>
  <c r="C34" i="4"/>
  <c r="B34" i="4"/>
  <c r="D33" i="4"/>
  <c r="C33" i="4"/>
  <c r="B33" i="4"/>
  <c r="D32" i="4"/>
  <c r="C32" i="4"/>
  <c r="B59" i="46"/>
  <c r="B27" i="46"/>
  <c r="E28" i="46"/>
  <c r="H27" i="46"/>
  <c r="C47" i="46"/>
  <c r="H56" i="46"/>
  <c r="D37" i="46"/>
  <c r="C37" i="46"/>
  <c r="E36" i="46"/>
  <c r="E35" i="46"/>
  <c r="E37" i="46" s="1"/>
  <c r="E6" i="46"/>
  <c r="E7" i="46"/>
  <c r="C18" i="46"/>
  <c r="D8" i="46"/>
  <c r="C8" i="46"/>
  <c r="N69" i="49" l="1"/>
  <c r="N70" i="49"/>
  <c r="N68" i="49"/>
  <c r="E74" i="48"/>
  <c r="D75" i="48"/>
  <c r="D50" i="48"/>
  <c r="E50" i="48" s="1"/>
  <c r="D62" i="48"/>
  <c r="E62" i="48" s="1"/>
  <c r="G36" i="46"/>
  <c r="J36" i="46" s="1"/>
  <c r="L36" i="46" s="1"/>
  <c r="F35" i="46"/>
  <c r="F36" i="46"/>
  <c r="G35" i="46"/>
  <c r="E8" i="46"/>
  <c r="F6" i="46" s="1"/>
  <c r="I6" i="46" s="1"/>
  <c r="D76" i="48" l="1"/>
  <c r="E75" i="48"/>
  <c r="D56" i="48"/>
  <c r="E56" i="48" s="1"/>
  <c r="D51" i="48"/>
  <c r="E51" i="48" s="1"/>
  <c r="D63" i="48"/>
  <c r="E63" i="48" s="1"/>
  <c r="G37" i="46"/>
  <c r="J35" i="46"/>
  <c r="L35" i="46" s="1"/>
  <c r="H36" i="46"/>
  <c r="I36" i="46"/>
  <c r="K36" i="46" s="1"/>
  <c r="H35" i="46"/>
  <c r="F37" i="46"/>
  <c r="I35" i="46"/>
  <c r="K35" i="46" s="1"/>
  <c r="F7" i="46"/>
  <c r="G7" i="46"/>
  <c r="J7" i="46" s="1"/>
  <c r="L7" i="46" s="1"/>
  <c r="G6" i="46"/>
  <c r="H43" i="4"/>
  <c r="G30" i="4"/>
  <c r="G27" i="4"/>
  <c r="D77" i="48" l="1"/>
  <c r="E76" i="48"/>
  <c r="D57" i="48"/>
  <c r="E57" i="48" s="1"/>
  <c r="E64" i="48"/>
  <c r="E90" i="48" s="1"/>
  <c r="M36" i="46"/>
  <c r="C44" i="46" s="1"/>
  <c r="E57" i="46" s="1"/>
  <c r="H37" i="46"/>
  <c r="J6" i="46"/>
  <c r="L6" i="46" s="1"/>
  <c r="G8" i="46"/>
  <c r="K6" i="46"/>
  <c r="H6" i="46"/>
  <c r="F8" i="46"/>
  <c r="H7" i="46"/>
  <c r="I7" i="46"/>
  <c r="K7" i="46" s="1"/>
  <c r="D78" i="48" l="1"/>
  <c r="E77" i="48"/>
  <c r="M7" i="46"/>
  <c r="C15" i="46" s="1"/>
  <c r="H8" i="46"/>
  <c r="J3" i="36"/>
  <c r="D79" i="48" l="1"/>
  <c r="E78" i="48"/>
  <c r="F81" i="36"/>
  <c r="E81" i="36"/>
  <c r="E79" i="36"/>
  <c r="E78" i="36"/>
  <c r="E74" i="36"/>
  <c r="E72" i="36"/>
  <c r="E70" i="36"/>
  <c r="E69" i="36"/>
  <c r="M15" i="36"/>
  <c r="M14" i="36"/>
  <c r="M13" i="36"/>
  <c r="M12" i="36"/>
  <c r="M11" i="36"/>
  <c r="M10" i="36"/>
  <c r="M9" i="36"/>
  <c r="M8" i="36"/>
  <c r="M7" i="36"/>
  <c r="M6" i="36"/>
  <c r="M5" i="36"/>
  <c r="M4" i="36"/>
  <c r="M3" i="36"/>
  <c r="L15" i="36"/>
  <c r="L14" i="36"/>
  <c r="L13" i="36"/>
  <c r="L12" i="36"/>
  <c r="L11" i="36"/>
  <c r="L10" i="36"/>
  <c r="L9" i="36"/>
  <c r="L8" i="36"/>
  <c r="L7" i="36"/>
  <c r="L6" i="36"/>
  <c r="L5" i="36"/>
  <c r="L4" i="36"/>
  <c r="L3" i="36"/>
  <c r="K15" i="36"/>
  <c r="K14" i="36"/>
  <c r="K13" i="36"/>
  <c r="K12" i="36"/>
  <c r="K11" i="36"/>
  <c r="K10" i="36"/>
  <c r="K9" i="36"/>
  <c r="K8" i="36"/>
  <c r="K7" i="36"/>
  <c r="K6" i="36"/>
  <c r="K5" i="36"/>
  <c r="K4" i="36"/>
  <c r="K3" i="36"/>
  <c r="I15" i="36"/>
  <c r="J15" i="36"/>
  <c r="J14" i="36"/>
  <c r="J13" i="36"/>
  <c r="J12" i="36"/>
  <c r="J11" i="36"/>
  <c r="J10" i="36"/>
  <c r="J9" i="36"/>
  <c r="J8" i="36"/>
  <c r="J7" i="36"/>
  <c r="J6" i="36"/>
  <c r="J5" i="36"/>
  <c r="J4" i="36"/>
  <c r="L60" i="36"/>
  <c r="F43" i="36"/>
  <c r="I14" i="36"/>
  <c r="I13" i="36"/>
  <c r="I12" i="36"/>
  <c r="I11" i="36"/>
  <c r="I10" i="36"/>
  <c r="I9" i="36"/>
  <c r="I8" i="36"/>
  <c r="I7" i="36"/>
  <c r="I6" i="36"/>
  <c r="I5" i="36"/>
  <c r="I4" i="36"/>
  <c r="I3" i="36"/>
  <c r="H14" i="36"/>
  <c r="H13" i="36"/>
  <c r="H12" i="36"/>
  <c r="H11" i="36"/>
  <c r="H10" i="36"/>
  <c r="H9" i="36"/>
  <c r="H8" i="36"/>
  <c r="H7" i="36"/>
  <c r="H6" i="36"/>
  <c r="H5" i="36"/>
  <c r="H4" i="36"/>
  <c r="H3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C15" i="36"/>
  <c r="D26" i="36"/>
  <c r="E23" i="36"/>
  <c r="E21" i="36"/>
  <c r="E20" i="36"/>
  <c r="F15" i="36"/>
  <c r="F4" i="36"/>
  <c r="F5" i="36"/>
  <c r="F6" i="36"/>
  <c r="F7" i="36"/>
  <c r="F8" i="36"/>
  <c r="F9" i="36"/>
  <c r="F10" i="36"/>
  <c r="F11" i="36"/>
  <c r="F12" i="36"/>
  <c r="F13" i="36"/>
  <c r="F14" i="36"/>
  <c r="F3" i="36"/>
  <c r="E15" i="36"/>
  <c r="E4" i="36"/>
  <c r="E5" i="36"/>
  <c r="E6" i="36"/>
  <c r="E7" i="36"/>
  <c r="E8" i="36"/>
  <c r="E9" i="36"/>
  <c r="E10" i="36"/>
  <c r="E11" i="36"/>
  <c r="E12" i="36"/>
  <c r="E13" i="36"/>
  <c r="E14" i="36"/>
  <c r="E3" i="36"/>
  <c r="D4" i="36"/>
  <c r="D5" i="36"/>
  <c r="D6" i="36"/>
  <c r="D7" i="36"/>
  <c r="D8" i="36"/>
  <c r="D9" i="36"/>
  <c r="D10" i="36"/>
  <c r="D11" i="36"/>
  <c r="D12" i="36"/>
  <c r="D13" i="36"/>
  <c r="D14" i="36"/>
  <c r="D3" i="36"/>
  <c r="C14" i="36"/>
  <c r="C13" i="36"/>
  <c r="C12" i="36"/>
  <c r="C11" i="36"/>
  <c r="C10" i="36"/>
  <c r="C9" i="36"/>
  <c r="C8" i="36"/>
  <c r="C7" i="36"/>
  <c r="C6" i="36"/>
  <c r="C5" i="36"/>
  <c r="C4" i="36"/>
  <c r="C3" i="36"/>
  <c r="D80" i="48" l="1"/>
  <c r="E79" i="48"/>
  <c r="G192" i="4"/>
  <c r="F175" i="4"/>
  <c r="H178" i="4"/>
  <c r="H175" i="4"/>
  <c r="G175" i="4"/>
  <c r="D183" i="4"/>
  <c r="G164" i="4"/>
  <c r="F164" i="4"/>
  <c r="H161" i="4"/>
  <c r="H160" i="4"/>
  <c r="H158" i="4"/>
  <c r="H157" i="4"/>
  <c r="H155" i="4"/>
  <c r="H154" i="4"/>
  <c r="K34" i="4"/>
  <c r="K27" i="4"/>
  <c r="K28" i="4"/>
  <c r="K26" i="4"/>
  <c r="K29" i="4" s="1"/>
  <c r="G29" i="4"/>
  <c r="G28" i="4"/>
  <c r="D81" i="48" l="1"/>
  <c r="E80" i="48"/>
  <c r="E81" i="48" l="1"/>
  <c r="D82" i="48"/>
  <c r="D83" i="48" l="1"/>
  <c r="E82" i="48"/>
  <c r="D84" i="48" l="1"/>
  <c r="E83" i="48"/>
  <c r="D85" i="48" l="1"/>
  <c r="E84" i="48"/>
  <c r="D86" i="48" l="1"/>
  <c r="E86" i="48" s="1"/>
  <c r="E85" i="48"/>
  <c r="E87" i="48" l="1"/>
  <c r="B38" i="4" l="1"/>
  <c r="C84" i="22" l="1"/>
  <c r="F59" i="22"/>
  <c r="G74" i="4" l="1"/>
  <c r="G83" i="4"/>
  <c r="C77" i="4" s="1"/>
  <c r="G81" i="4"/>
  <c r="G80" i="4"/>
  <c r="G75" i="4"/>
  <c r="A80" i="4"/>
  <c r="G87" i="4" s="1"/>
  <c r="G90" i="4" s="1"/>
  <c r="C83" i="4"/>
  <c r="B83" i="4"/>
  <c r="A83" i="4"/>
  <c r="C82" i="4"/>
  <c r="B82" i="4"/>
  <c r="A82" i="4"/>
  <c r="C81" i="4"/>
  <c r="B81" i="4"/>
  <c r="A81" i="4"/>
  <c r="C80" i="4"/>
  <c r="B80" i="4"/>
  <c r="G82" i="4"/>
  <c r="G76" i="4"/>
  <c r="C74" i="4"/>
  <c r="B74" i="4"/>
  <c r="A74" i="4"/>
  <c r="G53" i="4"/>
  <c r="H46" i="4"/>
  <c r="D38" i="4"/>
  <c r="D37" i="4"/>
  <c r="D36" i="4"/>
  <c r="C38" i="4"/>
  <c r="C37" i="4"/>
  <c r="C36" i="4"/>
  <c r="H45" i="4" s="1"/>
  <c r="I46" i="4" s="1"/>
  <c r="H50" i="4" s="1"/>
  <c r="I43" i="4"/>
  <c r="C76" i="4" l="1"/>
  <c r="A78" i="4"/>
  <c r="A79" i="4"/>
  <c r="A77" i="4"/>
  <c r="B78" i="4"/>
  <c r="B79" i="4"/>
  <c r="A76" i="4"/>
  <c r="B77" i="4"/>
  <c r="C78" i="4"/>
  <c r="C79" i="4"/>
  <c r="B76" i="4"/>
  <c r="H49" i="4"/>
  <c r="G54" i="4" l="1"/>
  <c r="G85" i="4"/>
  <c r="G86" i="4" s="1"/>
  <c r="G89" i="4" s="1"/>
  <c r="G92" i="4" s="1"/>
  <c r="H95" i="4" s="1"/>
</calcChain>
</file>

<file path=xl/sharedStrings.xml><?xml version="1.0" encoding="utf-8"?>
<sst xmlns="http://schemas.openxmlformats.org/spreadsheetml/2006/main" count="916" uniqueCount="450">
  <si>
    <t>Sample</t>
  </si>
  <si>
    <t>ANOVA</t>
  </si>
  <si>
    <t>SSW</t>
  </si>
  <si>
    <t>Mean</t>
  </si>
  <si>
    <t>X1</t>
  </si>
  <si>
    <t>X2</t>
  </si>
  <si>
    <t>X3</t>
  </si>
  <si>
    <t>Sum</t>
  </si>
  <si>
    <t>Total Sum of Square</t>
  </si>
  <si>
    <t>Between Sum of Square</t>
  </si>
  <si>
    <t>Within Sum of Square</t>
  </si>
  <si>
    <t>Source of Variation</t>
  </si>
  <si>
    <t>SS</t>
  </si>
  <si>
    <t>Total</t>
  </si>
  <si>
    <t>N-K</t>
  </si>
  <si>
    <t>3-1</t>
  </si>
  <si>
    <t>Anova: Single Factor</t>
  </si>
  <si>
    <t>SUMMARY</t>
  </si>
  <si>
    <t>Groups</t>
  </si>
  <si>
    <t>Count</t>
  </si>
  <si>
    <t>Average</t>
  </si>
  <si>
    <t>Variance</t>
  </si>
  <si>
    <t>Column 1</t>
  </si>
  <si>
    <t>Column 2</t>
  </si>
  <si>
    <t>Column 3</t>
  </si>
  <si>
    <t>df</t>
  </si>
  <si>
    <t>MS</t>
  </si>
  <si>
    <t>F</t>
  </si>
  <si>
    <t>P-value</t>
  </si>
  <si>
    <t>F crit</t>
  </si>
  <si>
    <t>Between Groups</t>
  </si>
  <si>
    <t>Within Groups</t>
  </si>
  <si>
    <t>Example</t>
  </si>
  <si>
    <t>A</t>
  </si>
  <si>
    <t>B</t>
  </si>
  <si>
    <t>C</t>
  </si>
  <si>
    <t>Steps</t>
  </si>
  <si>
    <t>Null Hypothesis (H0) will be</t>
  </si>
  <si>
    <t>H0 = uA = uB = uC</t>
  </si>
  <si>
    <t>This means that there is no difference among the mean value</t>
  </si>
  <si>
    <t>Alternaive Hypothesis (H1) will be</t>
  </si>
  <si>
    <t>H0 = uA # uB # uC</t>
  </si>
  <si>
    <t>This means that alteast one difference amoung the mean value</t>
  </si>
  <si>
    <t>Calculate the degree of freedom</t>
  </si>
  <si>
    <t>DF Between</t>
  </si>
  <si>
    <t>K -1</t>
  </si>
  <si>
    <t>K - Number of groups</t>
  </si>
  <si>
    <t>N - Total number of observation</t>
  </si>
  <si>
    <t>9-3</t>
  </si>
  <si>
    <t>DF Total</t>
  </si>
  <si>
    <t>DF Within</t>
  </si>
  <si>
    <t>DF Between + DF Within</t>
  </si>
  <si>
    <t>2+6</t>
  </si>
  <si>
    <t>This will help to read the F table, df between will be numerator i.e. 2 and df within will be denominnator i.e.6  ALPHA 0.05</t>
  </si>
  <si>
    <t>As per F Table F statistic is 5.14</t>
  </si>
  <si>
    <t>Calculate Sum of Square Deviation from the mean</t>
  </si>
  <si>
    <t>Mean of Group A</t>
  </si>
  <si>
    <t>Mean of Group B</t>
  </si>
  <si>
    <t>Mean of Group C</t>
  </si>
  <si>
    <t>Grand Mean</t>
  </si>
  <si>
    <t>Sum(X - Grand Mean of X)^2</t>
  </si>
  <si>
    <t>Sum(A-Mean of A)^2+(B-Mean of B)^2+(C-Mean of C)^2</t>
  </si>
  <si>
    <t>TSS - WSS</t>
  </si>
  <si>
    <t>Calculate Variance Between and Variance Within</t>
  </si>
  <si>
    <t>BSS</t>
  </si>
  <si>
    <t>MS Between</t>
  </si>
  <si>
    <t>MS Within</t>
  </si>
  <si>
    <t>WSS</t>
  </si>
  <si>
    <t>Calculate F Statistics</t>
  </si>
  <si>
    <t>Comparison of calculated F Value with Tabulated F Value</t>
  </si>
  <si>
    <t>Tabulated F Value</t>
  </si>
  <si>
    <t>Calculated F Value</t>
  </si>
  <si>
    <t>State Conclusion</t>
  </si>
  <si>
    <t>Setting Hypothesis</t>
  </si>
  <si>
    <t>Null Hypothesis H0: uX1 = uX2 = uX3</t>
  </si>
  <si>
    <t>There is no significant difference in the mean of X1,X2 &amp; X3</t>
  </si>
  <si>
    <t>Alternative H1: uX1 =!uX2 =!uX3</t>
  </si>
  <si>
    <t>There is atleast one significant difference in the mean of X1,X2 &amp; X3</t>
  </si>
  <si>
    <t>Calculate Degree of Freedom</t>
  </si>
  <si>
    <t>Degree of Freedom Between = K - 1</t>
  </si>
  <si>
    <t>Degree of Freedom Within = N - K</t>
  </si>
  <si>
    <t>Degree of Freedom Total = DF between + DF within</t>
  </si>
  <si>
    <t>Calculate Tabulated F Statistic with 0.05 significant level</t>
  </si>
  <si>
    <t>Calculate Mean of Group X1</t>
  </si>
  <si>
    <t>Calculate Mean of Group X2</t>
  </si>
  <si>
    <t>Calculate Mean of Group X3</t>
  </si>
  <si>
    <t>Calcuate Grand mean of all groups</t>
  </si>
  <si>
    <t>Calculate Total Sum of Square</t>
  </si>
  <si>
    <t>Calculate Between Sum of Square</t>
  </si>
  <si>
    <t>Calculate Within Sum of Square</t>
  </si>
  <si>
    <t>Calculate Mean Square Between</t>
  </si>
  <si>
    <t>Calculate Mean Square Within</t>
  </si>
  <si>
    <t>Calculate F Statistic</t>
  </si>
  <si>
    <t>Compare Tabulated F Statistics and Calculated F Statistic</t>
  </si>
  <si>
    <t>Tabulated F-Stats</t>
  </si>
  <si>
    <t>Calculated F-Stats</t>
  </si>
  <si>
    <t>Conclusion</t>
  </si>
  <si>
    <t>Cal.F-Stat is greater than Tab. F-stat and Hence, Null hypothesis rejected and We considered that there is significant changes in the mean of X1,X2 &amp; X3</t>
  </si>
  <si>
    <t>Example Two</t>
  </si>
  <si>
    <t>Number of Sub Group - 1</t>
  </si>
  <si>
    <t>Number of Observation - Number of Sub Group</t>
  </si>
  <si>
    <t>Data</t>
  </si>
  <si>
    <t>a</t>
  </si>
  <si>
    <t>x</t>
  </si>
  <si>
    <t>SD</t>
  </si>
  <si>
    <t>Null Hypothesis</t>
  </si>
  <si>
    <t>Chi Square Test</t>
  </si>
  <si>
    <t>Example 1</t>
  </si>
  <si>
    <t>Example 2</t>
  </si>
  <si>
    <t>Boys</t>
  </si>
  <si>
    <t>Girls</t>
  </si>
  <si>
    <t>Pass</t>
  </si>
  <si>
    <t>Fail</t>
  </si>
  <si>
    <t>Contingency Table</t>
  </si>
  <si>
    <t>Expected Value</t>
  </si>
  <si>
    <t>Obsevered Value</t>
  </si>
  <si>
    <t>Calculating Degree of Freedom</t>
  </si>
  <si>
    <t>(Number of Row-1)*(Number of Column-1</t>
  </si>
  <si>
    <t>Sales</t>
  </si>
  <si>
    <t>HYPOTHESIS TESTING</t>
  </si>
  <si>
    <t>It is used for statistical analysis/survay/experiments</t>
  </si>
  <si>
    <t>There is no difference between a hypothesized population mean and a sample mean</t>
  </si>
  <si>
    <t>H0</t>
  </si>
  <si>
    <t xml:space="preserve">μ=x̅ </t>
  </si>
  <si>
    <t>Alternative Hypothesis</t>
  </si>
  <si>
    <t>There is difference between a hypothesized population mean and a sample mean</t>
  </si>
  <si>
    <r>
      <t>H</t>
    </r>
    <r>
      <rPr>
        <b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or H1</t>
    </r>
  </si>
  <si>
    <t xml:space="preserve">μ!=x̅ </t>
  </si>
  <si>
    <t>Both mathematically opposite to each other</t>
  </si>
  <si>
    <t>Step 1</t>
  </si>
  <si>
    <t>Developing Null &amp; Alternative Hypothesis</t>
  </si>
  <si>
    <t>Step 2</t>
  </si>
  <si>
    <t>Deciding whether to reject Null Hypothesis and selecting the type of test</t>
  </si>
  <si>
    <t>1 case</t>
  </si>
  <si>
    <t>H0:u &gt;= Value</t>
  </si>
  <si>
    <t>Upper Tail Test or Right Tail Test</t>
  </si>
  <si>
    <t>H1:u &lt; Value</t>
  </si>
  <si>
    <t>Reject H0 if Z &gt;=1.645 i.e 0.05 or 50%</t>
  </si>
  <si>
    <t>Null Hyp is greater than or equals to significance level</t>
  </si>
  <si>
    <t>Upper-Tailed Test</t>
  </si>
  <si>
    <t>Lower-Tailed Test</t>
  </si>
  <si>
    <t>Two-Tailed Test</t>
  </si>
  <si>
    <t>α</t>
  </si>
  <si>
    <t>Z</t>
  </si>
  <si>
    <t>2 case</t>
  </si>
  <si>
    <t>H0:u &lt; Value</t>
  </si>
  <si>
    <t>Lower Tail Test or Left Tail Test</t>
  </si>
  <si>
    <t>H1:u &gt;= Value</t>
  </si>
  <si>
    <t>Reject H0 if Z &lt;= 1.645 i.e 0.05 or 50%</t>
  </si>
  <si>
    <t>Null Hyp is less than or equals to significance level</t>
  </si>
  <si>
    <t>3 case</t>
  </si>
  <si>
    <t>H0:μ = Value</t>
  </si>
  <si>
    <t xml:space="preserve">Two Tail Test </t>
  </si>
  <si>
    <t>Hα:μ ≠ Value</t>
  </si>
  <si>
    <t>Reject H0 if Z &lt;= -1.960 or &gt;=1.960</t>
  </si>
  <si>
    <t>Null Hyp is less than or equals to -1.960</t>
  </si>
  <si>
    <t>Or</t>
  </si>
  <si>
    <t>Null Hyp is greater than or equals to 1.960</t>
  </si>
  <si>
    <t xml:space="preserve">Step 3 </t>
  </si>
  <si>
    <t>Level of Significance i.e α</t>
  </si>
  <si>
    <t>0.05 or 0.01</t>
  </si>
  <si>
    <t>Level of Confidence i.e. c</t>
  </si>
  <si>
    <t>0.95 or 0.99</t>
  </si>
  <si>
    <t>Total of both</t>
  </si>
  <si>
    <t>α + c = 1</t>
  </si>
  <si>
    <t>Step 4</t>
  </si>
  <si>
    <t>Two tail Hypothesis</t>
  </si>
  <si>
    <t>General:</t>
  </si>
  <si>
    <t>It is an assumption or claim of result/output for the on going test/survey/experiement</t>
  </si>
  <si>
    <t>1. Null - Denoting H0 - It means Previous output &amp; ongoing output are same
2. Alternative - Denoting Hα - It means ongoing output it better than previous output</t>
  </si>
  <si>
    <t>A random sample of 50 items gives the mean 6.2 and variance 10.24. It can be regarded as drawn from a normal population with mean 5.4 at 5% level of significance ?</t>
  </si>
  <si>
    <t>Solution:</t>
  </si>
  <si>
    <t>H0:μ = 5.4</t>
  </si>
  <si>
    <t>Hα:μ ≠ 5.4</t>
  </si>
  <si>
    <t>Type of Test</t>
  </si>
  <si>
    <t>Two Tail Test</t>
  </si>
  <si>
    <t>Calculate T est Statistic</t>
  </si>
  <si>
    <t>6.2 - 5.4</t>
  </si>
  <si>
    <t>10.24/√50</t>
  </si>
  <si>
    <t>Level of Significance(α)</t>
  </si>
  <si>
    <t>Normal Distribution Curve</t>
  </si>
  <si>
    <t>Critical Value</t>
  </si>
  <si>
    <t>α = 0.05</t>
  </si>
  <si>
    <t>Z Score = 1.96 as per the table</t>
  </si>
  <si>
    <t>Decision</t>
  </si>
  <si>
    <t>- Value as per Test Statistic</t>
  </si>
  <si>
    <t>- Value as per the Critical value</t>
  </si>
  <si>
    <t>1.77 is less than 1.96</t>
  </si>
  <si>
    <t>Based on:</t>
  </si>
  <si>
    <t>Scatter Plot</t>
  </si>
  <si>
    <t>B0</t>
  </si>
  <si>
    <t>B1</t>
  </si>
  <si>
    <t>-</t>
  </si>
  <si>
    <t>Crocin and New Crocin are same</t>
  </si>
  <si>
    <t>Null</t>
  </si>
  <si>
    <t>Crocin = New Crocin</t>
  </si>
  <si>
    <t>Alter</t>
  </si>
  <si>
    <t>Crocin!= New Crocin</t>
  </si>
  <si>
    <t>New Crocin better than Old</t>
  </si>
  <si>
    <t>New Crocin &gt; Old</t>
  </si>
  <si>
    <t>New Crocin&lt;=Old</t>
  </si>
  <si>
    <t>Old Crocin better than New</t>
  </si>
  <si>
    <t>New Crocin &lt; Old</t>
  </si>
  <si>
    <t>New Crocin =&gt; Old</t>
  </si>
  <si>
    <t>Sample Mean</t>
  </si>
  <si>
    <t>Sample Var</t>
  </si>
  <si>
    <t>Pop.Mean</t>
  </si>
  <si>
    <t>Risk Level</t>
  </si>
  <si>
    <t>Z Table</t>
  </si>
  <si>
    <t>Z calculate</t>
  </si>
  <si>
    <t>T Student Test</t>
  </si>
  <si>
    <t>Z test</t>
  </si>
  <si>
    <t>Two Tail</t>
  </si>
  <si>
    <t>Student</t>
  </si>
  <si>
    <t>Row Labels</t>
  </si>
  <si>
    <t>Grand Total</t>
  </si>
  <si>
    <t>Result</t>
  </si>
  <si>
    <t>Predicted</t>
  </si>
  <si>
    <t>Aveg sample ~ Ave Pop ----&gt;Z value</t>
  </si>
  <si>
    <t>Chiq</t>
  </si>
  <si>
    <t>ob ~ Exp---Chi2</t>
  </si>
  <si>
    <t>Numerator</t>
  </si>
  <si>
    <t>Denominator</t>
  </si>
  <si>
    <t>%</t>
  </si>
  <si>
    <t>Total Sum of Squre = WSS + BSS</t>
  </si>
  <si>
    <t>Vasariance</t>
  </si>
  <si>
    <t>Null Hypo Accept</t>
  </si>
  <si>
    <t>Null Reject</t>
  </si>
  <si>
    <t>Alt Accept</t>
  </si>
  <si>
    <t>Alt Rej</t>
  </si>
  <si>
    <t>Hypothesis form</t>
  </si>
  <si>
    <t>==</t>
  </si>
  <si>
    <t>!=</t>
  </si>
  <si>
    <t>K-1</t>
  </si>
  <si>
    <t>K = No of Group</t>
  </si>
  <si>
    <t>N - K</t>
  </si>
  <si>
    <t>xxx</t>
  </si>
  <si>
    <t>Sum of Square Total</t>
  </si>
  <si>
    <t>Sum(X-mean of X)^2</t>
  </si>
  <si>
    <t>Sum of Square Between</t>
  </si>
  <si>
    <t>A Sum(X-mean of X)^2</t>
  </si>
  <si>
    <t>B Sum(X-mean of X)^2</t>
  </si>
  <si>
    <t>C Sum(X-mean of X)^2</t>
  </si>
  <si>
    <t>Sum of Square Within</t>
  </si>
  <si>
    <t>SST-SSB</t>
  </si>
  <si>
    <t>Variance Between</t>
  </si>
  <si>
    <t>Variance within</t>
  </si>
  <si>
    <t>F stats table</t>
  </si>
  <si>
    <t>F stats manual</t>
  </si>
  <si>
    <t>Compare</t>
  </si>
  <si>
    <t>F stats table &lt; F stats Manual</t>
  </si>
  <si>
    <t>Rejecte Null</t>
  </si>
  <si>
    <t>F stats table &gt; F stats Manual</t>
  </si>
  <si>
    <t>Accept Null</t>
  </si>
  <si>
    <t>Populare</t>
  </si>
  <si>
    <t>S1</t>
  </si>
  <si>
    <t>S2</t>
  </si>
  <si>
    <t>S3</t>
  </si>
  <si>
    <t>Mean s1 = s2 =s3</t>
  </si>
  <si>
    <t>Predition</t>
  </si>
  <si>
    <t>Avr</t>
  </si>
  <si>
    <t>anova(data)</t>
  </si>
  <si>
    <t>Mark</t>
  </si>
  <si>
    <t>Practice</t>
  </si>
  <si>
    <t>y</t>
  </si>
  <si>
    <t>Advt</t>
  </si>
  <si>
    <t>1. Creating linear relationship</t>
  </si>
  <si>
    <t>?</t>
  </si>
  <si>
    <t>Sum(X-mean of X) * (Y-Mean of Y)</t>
  </si>
  <si>
    <t>x-mean of x</t>
  </si>
  <si>
    <t>y-mean of y</t>
  </si>
  <si>
    <t>x error*y error</t>
  </si>
  <si>
    <t>x-mean of x^2</t>
  </si>
  <si>
    <t>B1/Slop Coefficient</t>
  </si>
  <si>
    <t>Mean of Y-(Mean of x*B1)</t>
  </si>
  <si>
    <t>B0/intercept</t>
  </si>
  <si>
    <t>Predicted y</t>
  </si>
  <si>
    <t>Linear Regression Formula</t>
  </si>
  <si>
    <t>Pred y = B0 + B1*x</t>
  </si>
  <si>
    <t>Analysing the data</t>
  </si>
  <si>
    <t>Whether data have linear or non linear</t>
  </si>
  <si>
    <t>Model Preparation(math)</t>
  </si>
  <si>
    <t>Training</t>
  </si>
  <si>
    <t>Estimated Error</t>
  </si>
  <si>
    <t>SQRT(x - Mean of x)^2/n</t>
  </si>
  <si>
    <t xml:space="preserve">How much your xi is near your mean </t>
  </si>
  <si>
    <t>How much your yi is near your prediction</t>
  </si>
  <si>
    <t>RMSE</t>
  </si>
  <si>
    <t>Average Estimated Error</t>
  </si>
  <si>
    <t>Estimated Error^2</t>
  </si>
  <si>
    <t>SQRT(Sum((y-Pred of y)^2/n</t>
  </si>
  <si>
    <t>Coefficient Correlation</t>
  </si>
  <si>
    <t>-1 to +1</t>
  </si>
  <si>
    <t>Coefficient of Determination</t>
  </si>
  <si>
    <t>Actual</t>
  </si>
  <si>
    <t>Total Error</t>
  </si>
  <si>
    <t>Residual</t>
  </si>
  <si>
    <t>SSR/SST</t>
  </si>
  <si>
    <t>SST</t>
  </si>
  <si>
    <t>SSE</t>
  </si>
  <si>
    <t>SSR</t>
  </si>
  <si>
    <t>Gap should be Min</t>
  </si>
  <si>
    <t>Gap should be Max</t>
  </si>
  <si>
    <t>Sum(Actaul Y - Mean of Y)^2</t>
  </si>
  <si>
    <t>Sum of Square Error</t>
  </si>
  <si>
    <t>Sum(Actual Y - Predicted Y)^2</t>
  </si>
  <si>
    <t>Sum of Square Residual</t>
  </si>
  <si>
    <t>Estimated</t>
  </si>
  <si>
    <t>Residaul</t>
  </si>
  <si>
    <t>Sum(Mean Y - Predicted Y)^2</t>
  </si>
  <si>
    <t>Coefficient of Determination determine how much your predicted sales is near to your actual sales</t>
  </si>
  <si>
    <t>SSE/SST</t>
  </si>
  <si>
    <t>SSR1</t>
  </si>
  <si>
    <t>SQRT(Sum(Y-Pred Y)^2)/n</t>
  </si>
  <si>
    <t>Conclusion:</t>
  </si>
  <si>
    <t>We Accept the model based on statisticall signifance.</t>
  </si>
  <si>
    <t>Linear or Non Linear</t>
  </si>
  <si>
    <t>Average estimated error between Predicted and Actual</t>
  </si>
  <si>
    <t>Proportion of SSE to SST</t>
  </si>
  <si>
    <t>Proportion of SSR to SST</t>
  </si>
  <si>
    <t>High value</t>
  </si>
  <si>
    <t>Low value</t>
  </si>
  <si>
    <t>Y = B0 + B1*X</t>
  </si>
  <si>
    <t>Generating reg formula &amp; Prediction through formula</t>
  </si>
  <si>
    <t>Testing prediction on unknown data</t>
  </si>
  <si>
    <t>Visualization</t>
  </si>
  <si>
    <t>Creating Linear Reg plot</t>
  </si>
  <si>
    <t>Normality of error</t>
  </si>
  <si>
    <t>Calculate F Value is less than Tabulated F Value, Hence it is conclude that ther is no significate difference between the 3 groups as Null hypothesis is accepted</t>
  </si>
  <si>
    <t>Smoker/Non-Smoker</t>
  </si>
  <si>
    <t>Smoker</t>
  </si>
  <si>
    <t>Gender</t>
  </si>
  <si>
    <t>M</t>
  </si>
  <si>
    <t>Error^2</t>
  </si>
  <si>
    <t>Mean Error</t>
  </si>
  <si>
    <t>Critical  Value as per Table</t>
  </si>
  <si>
    <t>Independent</t>
  </si>
  <si>
    <t>Dependent</t>
  </si>
  <si>
    <t>Female</t>
  </si>
  <si>
    <t>Male</t>
  </si>
  <si>
    <t>Non Smoker</t>
  </si>
  <si>
    <t>CV</t>
  </si>
  <si>
    <t>Configuration Hypothesis</t>
  </si>
  <si>
    <t xml:space="preserve"> H0</t>
  </si>
  <si>
    <t xml:space="preserve"> H1</t>
  </si>
  <si>
    <t>Test Statistics</t>
  </si>
  <si>
    <t>Selecting significance level</t>
  </si>
  <si>
    <t>Critical value at significance level 0.05 &amp; degree of freedom 1</t>
  </si>
  <si>
    <t>Comparing test statistic and critical value</t>
  </si>
  <si>
    <t>Non-Smoker</t>
  </si>
  <si>
    <t>Interpretation from test statistics</t>
  </si>
  <si>
    <t>H1</t>
  </si>
  <si>
    <t>Chi Square Test - Association/Independence</t>
  </si>
  <si>
    <t>Chiq Squre Test independence &amp; Association</t>
  </si>
  <si>
    <t>from scipy.stats import chi2_contingency</t>
  </si>
  <si>
    <t>import scipy.stats as stats</t>
  </si>
  <si>
    <t>stats.chisquare(f_obs=observed, f_exp=expected)</t>
  </si>
  <si>
    <t>Chiq Squre Test goodness of fit</t>
  </si>
  <si>
    <t>Two Way ANOVA</t>
  </si>
  <si>
    <t>Score</t>
  </si>
  <si>
    <t>Age Group</t>
  </si>
  <si>
    <t>10 years olds</t>
  </si>
  <si>
    <t>11 years olds</t>
  </si>
  <si>
    <t>12 years olds</t>
  </si>
  <si>
    <t>Column Labels</t>
  </si>
  <si>
    <t>Average of Score</t>
  </si>
  <si>
    <t>Sum of Square of Gender</t>
  </si>
  <si>
    <t>Sum of Square of Age group</t>
  </si>
  <si>
    <t>Sum of Square within</t>
  </si>
  <si>
    <t>Sum of Square total</t>
  </si>
  <si>
    <t>SS both factor</t>
  </si>
  <si>
    <t>DF</t>
  </si>
  <si>
    <t>Mean Square</t>
  </si>
  <si>
    <t>F Score</t>
  </si>
  <si>
    <t>Low Noise</t>
  </si>
  <si>
    <t>Medium Noise</t>
  </si>
  <si>
    <t>Loud Noise</t>
  </si>
  <si>
    <t>Male Student</t>
  </si>
  <si>
    <t>Female Student</t>
  </si>
  <si>
    <t>Correction Term</t>
  </si>
  <si>
    <t>(Sum of X)^2</t>
  </si>
  <si>
    <t>Number of Observation</t>
  </si>
  <si>
    <t>Sum of X^2</t>
  </si>
  <si>
    <t>Sum of X^2 - Correction Term</t>
  </si>
  <si>
    <t>SS Noise</t>
  </si>
  <si>
    <t>Sum of Col^2</t>
  </si>
  <si>
    <t>Number of content each column</t>
  </si>
  <si>
    <r>
      <t xml:space="preserve">Sum of Col^2 </t>
    </r>
    <r>
      <rPr>
        <sz val="11"/>
        <color theme="1"/>
        <rFont val="Calibri"/>
        <family val="2"/>
        <scheme val="minor"/>
      </rPr>
      <t xml:space="preserve">      - CT</t>
    </r>
  </si>
  <si>
    <t>D</t>
  </si>
  <si>
    <t>SS Gender</t>
  </si>
  <si>
    <r>
      <t xml:space="preserve">Sum of Row^2 </t>
    </r>
    <r>
      <rPr>
        <sz val="11"/>
        <color theme="1"/>
        <rFont val="Calibri"/>
        <family val="2"/>
        <scheme val="minor"/>
      </rPr>
      <t xml:space="preserve">      - CT</t>
    </r>
  </si>
  <si>
    <t>Number of content each Row</t>
  </si>
  <si>
    <t>Sum of Row^2</t>
  </si>
  <si>
    <t>E</t>
  </si>
  <si>
    <t>SS Within</t>
  </si>
  <si>
    <t>Sum of Group</t>
  </si>
  <si>
    <t>Number of Group</t>
  </si>
  <si>
    <r>
      <t xml:space="preserve">Sum of Group - </t>
    </r>
    <r>
      <rPr>
        <sz val="11"/>
        <color theme="1"/>
        <rFont val="Calibri"/>
        <family val="2"/>
        <scheme val="minor"/>
      </rPr>
      <t>CT - SS Gender - SS Noise</t>
    </r>
  </si>
  <si>
    <t>SS Residual</t>
  </si>
  <si>
    <t>SST - SS Noise - SS Gender - SS Within</t>
  </si>
  <si>
    <t>G</t>
  </si>
  <si>
    <t>H</t>
  </si>
  <si>
    <t>I</t>
  </si>
  <si>
    <t>J</t>
  </si>
  <si>
    <t>Number of Columns</t>
  </si>
  <si>
    <t>Number of Rows</t>
  </si>
  <si>
    <t>Number of Student</t>
  </si>
  <si>
    <t>Number of student in a group</t>
  </si>
  <si>
    <t>Source</t>
  </si>
  <si>
    <t>Noise</t>
  </si>
  <si>
    <t>Interaction</t>
  </si>
  <si>
    <t>DOF</t>
  </si>
  <si>
    <t>R</t>
  </si>
  <si>
    <t>N</t>
  </si>
  <si>
    <t>n</t>
  </si>
  <si>
    <t>C-1</t>
  </si>
  <si>
    <t>R-1</t>
  </si>
  <si>
    <t>C-1 * R-1</t>
  </si>
  <si>
    <t>C*R*(n-1)</t>
  </si>
  <si>
    <t>N-1</t>
  </si>
  <si>
    <t>F Ratio</t>
  </si>
  <si>
    <t>F Statistic</t>
  </si>
  <si>
    <t>/</t>
  </si>
  <si>
    <t>∞</t>
  </si>
  <si>
    <t>F Table for α = 0.05</t>
  </si>
  <si>
    <t>SST - SS Noise - SS Gender</t>
  </si>
  <si>
    <t>from statsmodels.stats.anova import anova_lm
from statsmodels.formula.api import ols</t>
  </si>
  <si>
    <t>One Sample T Test</t>
  </si>
  <si>
    <t>from scipy.stats import ttest_1samp</t>
  </si>
  <si>
    <t>test_statistic, pval = ttest_1samp(ages,30)</t>
  </si>
  <si>
    <t>Two Sample T Test</t>
  </si>
  <si>
    <t>from scipy.stats import ttest_ind</t>
  </si>
  <si>
    <t>ttest,pval = ttest_ind(week1,week2)</t>
  </si>
  <si>
    <t>Paired Sample T Test</t>
  </si>
  <si>
    <t>from scipy import stats</t>
  </si>
  <si>
    <t>ttest,pval = stats.ttest_rel(df['bp_before'], df['bp_after'])</t>
  </si>
  <si>
    <t>One Sample Z Test</t>
  </si>
  <si>
    <t>from statsmodels.stats import weightstats as stests</t>
  </si>
  <si>
    <t>ztest ,pval = stests.ztest(sample, x2=None, value=population mean)</t>
  </si>
  <si>
    <t>P value greater than - H0
P Value less than - H1</t>
  </si>
  <si>
    <t>Two Sample Z Test</t>
  </si>
  <si>
    <t>ztest ,pval = stests.ztest(sample1, x2=sample2, value=0, alternative='two-sided')</t>
  </si>
  <si>
    <t>P Value greater than H1
P Value less than - H0</t>
  </si>
  <si>
    <t>One Way ANOVA</t>
  </si>
  <si>
    <t>F_Statistics, P_Value = stats.f_oneway(data['A'],data['B'],data['C'])</t>
  </si>
  <si>
    <t>import statsmodels.api as sm
from statsmodels.formula.api import ols</t>
  </si>
  <si>
    <t>One Way ANOVA9(Another way)</t>
  </si>
  <si>
    <t xml:space="preserve">model = ols('val ~ data',data=df).fit()
sm.stats.anova_lm(model, typ=1) </t>
  </si>
  <si>
    <t>model = ols('height ~ sun + water', data=df).fit()
anova_lm(model, typ = 2)</t>
  </si>
  <si>
    <t>contigency= pd.crosstab(var1, var2)
chi2_contingency(contigency)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</si>
</sst>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7" formatCode="0.0000"/>
    <numFmt numFmtId="170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9"/>
      <color rgb="FF000000"/>
      <name val="Arial"/>
      <family val="2"/>
    </font>
    <font>
      <sz val="9.9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Border="1"/>
    <xf numFmtId="0" fontId="0" fillId="0" borderId="10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11" xfId="0" applyFont="1" applyFill="1" applyBorder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 applyBorder="1"/>
    <xf numFmtId="0" fontId="0" fillId="3" borderId="0" xfId="0" applyFill="1" applyBorder="1" applyAlignment="1"/>
    <xf numFmtId="0" fontId="0" fillId="3" borderId="6" xfId="0" applyFill="1" applyBorder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quotePrefix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2" xfId="0" applyBorder="1"/>
    <xf numFmtId="0" fontId="0" fillId="0" borderId="0" xfId="0" applyAlignment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9" fillId="4" borderId="27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" fontId="0" fillId="3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quotePrefix="1" applyAlignment="1">
      <alignment horizontal="left"/>
    </xf>
    <xf numFmtId="0" fontId="0" fillId="3" borderId="17" xfId="0" applyFill="1" applyBorder="1"/>
    <xf numFmtId="0" fontId="0" fillId="3" borderId="0" xfId="0" applyFill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0" fillId="6" borderId="6" xfId="0" applyFill="1" applyBorder="1" applyAlignment="1">
      <alignment horizontal="left"/>
    </xf>
    <xf numFmtId="1" fontId="1" fillId="6" borderId="6" xfId="0" applyNumberFormat="1" applyFont="1" applyFill="1" applyBorder="1" applyAlignment="1">
      <alignment horizontal="left"/>
    </xf>
    <xf numFmtId="2" fontId="0" fillId="0" borderId="2" xfId="0" applyNumberFormat="1" applyBorder="1" applyAlignment="1"/>
    <xf numFmtId="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3" borderId="22" xfId="0" applyFill="1" applyBorder="1"/>
    <xf numFmtId="0" fontId="0" fillId="0" borderId="0" xfId="0" applyBorder="1" applyAlignment="1">
      <alignment horizontal="left"/>
    </xf>
    <xf numFmtId="0" fontId="0" fillId="3" borderId="1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wrapText="1"/>
    </xf>
    <xf numFmtId="0" fontId="2" fillId="3" borderId="22" xfId="0" applyFont="1" applyFill="1" applyBorder="1"/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wrapText="1"/>
    </xf>
    <xf numFmtId="0" fontId="0" fillId="3" borderId="19" xfId="0" applyFill="1" applyBorder="1"/>
    <xf numFmtId="0" fontId="0" fillId="3" borderId="20" xfId="0" applyFill="1" applyBorder="1"/>
    <xf numFmtId="0" fontId="0" fillId="3" borderId="0" xfId="0" applyFill="1" applyBorder="1"/>
    <xf numFmtId="0" fontId="0" fillId="3" borderId="0" xfId="0" quotePrefix="1" applyFill="1" applyBorder="1" applyAlignment="1">
      <alignment horizontal="center"/>
    </xf>
    <xf numFmtId="16" fontId="0" fillId="3" borderId="0" xfId="0" quotePrefix="1" applyNumberFormat="1" applyFill="1" applyBorder="1" applyAlignment="1">
      <alignment horizontal="center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24" xfId="0" applyFill="1" applyBorder="1"/>
    <xf numFmtId="0" fontId="0" fillId="3" borderId="15" xfId="0" applyFill="1" applyBorder="1" applyAlignment="1">
      <alignment horizontal="center"/>
    </xf>
    <xf numFmtId="0" fontId="0" fillId="3" borderId="16" xfId="0" applyFill="1" applyBorder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7" xfId="0" applyFont="1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3" fillId="3" borderId="19" xfId="0" applyFont="1" applyFill="1" applyBorder="1" applyAlignment="1">
      <alignment horizontal="center"/>
    </xf>
    <xf numFmtId="170" fontId="0" fillId="3" borderId="0" xfId="0" applyNumberFormat="1" applyFill="1" applyBorder="1"/>
    <xf numFmtId="170" fontId="0" fillId="3" borderId="12" xfId="0" applyNumberFormat="1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/>
    <xf numFmtId="0" fontId="0" fillId="7" borderId="12" xfId="0" applyFill="1" applyBorder="1"/>
    <xf numFmtId="0" fontId="0" fillId="7" borderId="24" xfId="0" applyFill="1" applyBorder="1"/>
    <xf numFmtId="2" fontId="0" fillId="3" borderId="12" xfId="0" applyNumberFormat="1" applyFill="1" applyBorder="1"/>
    <xf numFmtId="2" fontId="0" fillId="3" borderId="0" xfId="0" applyNumberFormat="1" applyFill="1" applyBorder="1"/>
    <xf numFmtId="2" fontId="0" fillId="3" borderId="0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2" xfId="0" applyNumberFormat="1" applyFill="1" applyBorder="1"/>
    <xf numFmtId="2" fontId="0" fillId="3" borderId="24" xfId="0" applyNumberFormat="1" applyFill="1" applyBorder="1"/>
    <xf numFmtId="0" fontId="0" fillId="3" borderId="19" xfId="0" applyFill="1" applyBorder="1" applyAlignment="1">
      <alignment horizontal="center"/>
    </xf>
    <xf numFmtId="2" fontId="0" fillId="7" borderId="18" xfId="0" applyNumberFormat="1" applyFill="1" applyBorder="1"/>
    <xf numFmtId="2" fontId="0" fillId="7" borderId="19" xfId="0" applyNumberFormat="1" applyFill="1" applyBorder="1"/>
    <xf numFmtId="2" fontId="0" fillId="7" borderId="20" xfId="0" applyNumberFormat="1" applyFill="1" applyBorder="1"/>
    <xf numFmtId="2" fontId="0" fillId="7" borderId="21" xfId="0" applyNumberFormat="1" applyFill="1" applyBorder="1"/>
    <xf numFmtId="2" fontId="0" fillId="7" borderId="0" xfId="0" applyNumberFormat="1" applyFill="1" applyBorder="1"/>
    <xf numFmtId="2" fontId="0" fillId="7" borderId="22" xfId="0" applyNumberFormat="1" applyFill="1" applyBorder="1"/>
    <xf numFmtId="2" fontId="0" fillId="7" borderId="23" xfId="0" applyNumberFormat="1" applyFill="1" applyBorder="1"/>
    <xf numFmtId="2" fontId="0" fillId="7" borderId="12" xfId="0" applyNumberFormat="1" applyFill="1" applyBorder="1"/>
    <xf numFmtId="2" fontId="0" fillId="7" borderId="24" xfId="0" applyNumberFormat="1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0" xfId="0" applyFill="1" applyBorder="1"/>
    <xf numFmtId="0" fontId="0" fillId="7" borderId="22" xfId="0" applyFill="1" applyBorder="1"/>
    <xf numFmtId="0" fontId="2" fillId="3" borderId="16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2" fillId="7" borderId="15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3" borderId="10" xfId="0" applyFill="1" applyBorder="1"/>
    <xf numFmtId="0" fontId="0" fillId="0" borderId="0" xfId="0" pivotButton="1"/>
    <xf numFmtId="0" fontId="0" fillId="0" borderId="0" xfId="0"/>
    <xf numFmtId="0" fontId="2" fillId="0" borderId="0" xfId="0" applyFont="1"/>
    <xf numFmtId="0" fontId="10" fillId="0" borderId="0" xfId="0" applyFont="1"/>
    <xf numFmtId="16" fontId="0" fillId="0" borderId="0" xfId="0" applyNumberFormat="1"/>
    <xf numFmtId="9" fontId="0" fillId="0" borderId="0" xfId="0" applyNumberFormat="1"/>
    <xf numFmtId="0" fontId="0" fillId="0" borderId="29" xfId="0" applyFill="1" applyBorder="1"/>
    <xf numFmtId="0" fontId="0" fillId="0" borderId="0" xfId="0"/>
    <xf numFmtId="0" fontId="0" fillId="3" borderId="1" xfId="0" applyFill="1" applyBorder="1"/>
    <xf numFmtId="0" fontId="3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3" borderId="0" xfId="0" applyFont="1" applyFill="1" applyBorder="1"/>
    <xf numFmtId="0" fontId="0" fillId="3" borderId="30" xfId="0" applyFill="1" applyBorder="1"/>
    <xf numFmtId="0" fontId="0" fillId="3" borderId="6" xfId="0" applyFill="1" applyBorder="1"/>
    <xf numFmtId="0" fontId="0" fillId="3" borderId="3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3" borderId="5" xfId="0" applyFont="1" applyFill="1" applyBorder="1"/>
    <xf numFmtId="0" fontId="2" fillId="0" borderId="28" xfId="0" applyFont="1" applyBorder="1"/>
    <xf numFmtId="0" fontId="2" fillId="3" borderId="10" xfId="0" applyFont="1" applyFill="1" applyBorder="1" applyAlignment="1">
      <alignment horizontal="center"/>
    </xf>
    <xf numFmtId="170" fontId="0" fillId="0" borderId="0" xfId="0" applyNumberFormat="1"/>
    <xf numFmtId="0" fontId="10" fillId="0" borderId="0" xfId="0" applyFont="1" applyFill="1" applyBorder="1"/>
    <xf numFmtId="0" fontId="11" fillId="8" borderId="15" xfId="0" applyFont="1" applyFill="1" applyBorder="1" applyAlignment="1">
      <alignment horizontal="center"/>
    </xf>
    <xf numFmtId="0" fontId="11" fillId="8" borderId="16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9" borderId="34" xfId="0" applyFont="1" applyFill="1" applyBorder="1" applyAlignment="1">
      <alignment horizontal="left"/>
    </xf>
    <xf numFmtId="0" fontId="2" fillId="9" borderId="33" xfId="0" applyFont="1" applyFill="1" applyBorder="1"/>
    <xf numFmtId="0" fontId="2" fillId="9" borderId="34" xfId="0" applyNumberFormat="1" applyFont="1" applyFill="1" applyBorder="1"/>
    <xf numFmtId="170" fontId="0" fillId="0" borderId="12" xfId="0" applyNumberFormat="1" applyBorder="1"/>
    <xf numFmtId="0" fontId="0" fillId="0" borderId="1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left"/>
    </xf>
    <xf numFmtId="1" fontId="0" fillId="3" borderId="20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4" fillId="0" borderId="35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right" vertical="center" wrapText="1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3" borderId="12" xfId="0" applyFill="1" applyBorder="1" applyAlignment="1">
      <alignment horizontal="left" wrapText="1"/>
    </xf>
    <xf numFmtId="0" fontId="0" fillId="3" borderId="24" xfId="0" applyFill="1" applyBorder="1" applyAlignment="1">
      <alignment horizontal="left" wrapText="1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1" fillId="8" borderId="16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LinearRegression!$B$2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LinearRegression!$A$3:$A$14</c:f>
              <c:numCache>
                <c:formatCode>General</c:formatCode>
                <c:ptCount val="1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20000</c:v>
                </c:pt>
                <c:pt idx="9">
                  <c:v>25000</c:v>
                </c:pt>
                <c:pt idx="10">
                  <c:v>28000</c:v>
                </c:pt>
                <c:pt idx="11">
                  <c:v>30000</c:v>
                </c:pt>
              </c:numCache>
            </c:numRef>
          </c:xVal>
          <c:yVal>
            <c:numRef>
              <c:f>LinearRegression!$B$3:$B$14</c:f>
              <c:numCache>
                <c:formatCode>General</c:formatCode>
                <c:ptCount val="12"/>
                <c:pt idx="0">
                  <c:v>3000</c:v>
                </c:pt>
                <c:pt idx="1">
                  <c:v>7000</c:v>
                </c:pt>
                <c:pt idx="2">
                  <c:v>5000</c:v>
                </c:pt>
                <c:pt idx="3">
                  <c:v>8000</c:v>
                </c:pt>
                <c:pt idx="4">
                  <c:v>12000</c:v>
                </c:pt>
                <c:pt idx="5">
                  <c:v>9000</c:v>
                </c:pt>
                <c:pt idx="6">
                  <c:v>15000</c:v>
                </c:pt>
                <c:pt idx="7">
                  <c:v>15000</c:v>
                </c:pt>
                <c:pt idx="8">
                  <c:v>12000</c:v>
                </c:pt>
                <c:pt idx="9">
                  <c:v>22000</c:v>
                </c:pt>
                <c:pt idx="10">
                  <c:v>18500</c:v>
                </c:pt>
                <c:pt idx="11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6-4138-A7E2-00FA3FB9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50288"/>
        <c:axId val="1999850704"/>
      </c:scatterChart>
      <c:valAx>
        <c:axId val="19998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50704"/>
        <c:crosses val="autoZero"/>
        <c:crossBetween val="midCat"/>
      </c:valAx>
      <c:valAx>
        <c:axId val="19998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LinearRegression!$B$2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LinearRegression!$A$3:$A$14</c:f>
              <c:numCache>
                <c:formatCode>General</c:formatCode>
                <c:ptCount val="1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20000</c:v>
                </c:pt>
                <c:pt idx="9">
                  <c:v>25000</c:v>
                </c:pt>
                <c:pt idx="10">
                  <c:v>28000</c:v>
                </c:pt>
                <c:pt idx="11">
                  <c:v>30000</c:v>
                </c:pt>
              </c:numCache>
            </c:numRef>
          </c:xVal>
          <c:yVal>
            <c:numRef>
              <c:f>LinearRegression!$B$3:$B$14</c:f>
              <c:numCache>
                <c:formatCode>General</c:formatCode>
                <c:ptCount val="12"/>
                <c:pt idx="0">
                  <c:v>3000</c:v>
                </c:pt>
                <c:pt idx="1">
                  <c:v>7000</c:v>
                </c:pt>
                <c:pt idx="2">
                  <c:v>5000</c:v>
                </c:pt>
                <c:pt idx="3">
                  <c:v>8000</c:v>
                </c:pt>
                <c:pt idx="4">
                  <c:v>12000</c:v>
                </c:pt>
                <c:pt idx="5">
                  <c:v>9000</c:v>
                </c:pt>
                <c:pt idx="6">
                  <c:v>15000</c:v>
                </c:pt>
                <c:pt idx="7">
                  <c:v>15000</c:v>
                </c:pt>
                <c:pt idx="8">
                  <c:v>12000</c:v>
                </c:pt>
                <c:pt idx="9">
                  <c:v>22000</c:v>
                </c:pt>
                <c:pt idx="10">
                  <c:v>18500</c:v>
                </c:pt>
                <c:pt idx="11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6-418D-AB50-8BDE4A6A819E}"/>
            </c:ext>
          </c:extLst>
        </c:ser>
        <c:ser>
          <c:idx val="1"/>
          <c:order val="1"/>
          <c:tx>
            <c:strRef>
              <c:f>LinearRegression!$G$2</c:f>
              <c:strCache>
                <c:ptCount val="1"/>
                <c:pt idx="0">
                  <c:v>Predicted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LinearRegression!$A$3:$A$14</c:f>
              <c:numCache>
                <c:formatCode>General</c:formatCode>
                <c:ptCount val="1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20000</c:v>
                </c:pt>
                <c:pt idx="9">
                  <c:v>25000</c:v>
                </c:pt>
                <c:pt idx="10">
                  <c:v>28000</c:v>
                </c:pt>
                <c:pt idx="11">
                  <c:v>30000</c:v>
                </c:pt>
              </c:numCache>
            </c:numRef>
          </c:xVal>
          <c:yVal>
            <c:numRef>
              <c:f>LinearRegression!$G$3:$G$14</c:f>
              <c:numCache>
                <c:formatCode>General</c:formatCode>
                <c:ptCount val="12"/>
                <c:pt idx="0">
                  <c:v>3801.0556971241376</c:v>
                </c:pt>
                <c:pt idx="1">
                  <c:v>5764.1062977793972</c:v>
                </c:pt>
                <c:pt idx="2">
                  <c:v>7727.1568984346568</c:v>
                </c:pt>
                <c:pt idx="3">
                  <c:v>8381.5070986530773</c:v>
                </c:pt>
                <c:pt idx="4">
                  <c:v>9035.8572988714968</c:v>
                </c:pt>
                <c:pt idx="5">
                  <c:v>10344.557699308338</c:v>
                </c:pt>
                <c:pt idx="6">
                  <c:v>12307.608299963596</c:v>
                </c:pt>
                <c:pt idx="7">
                  <c:v>14270.658900618857</c:v>
                </c:pt>
                <c:pt idx="8">
                  <c:v>15579.359301055696</c:v>
                </c:pt>
                <c:pt idx="9">
                  <c:v>18851.110302147797</c:v>
                </c:pt>
                <c:pt idx="10">
                  <c:v>20814.160902803058</c:v>
                </c:pt>
                <c:pt idx="11">
                  <c:v>22122.861303239893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6-418D-AB50-8BDE4A6A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9072"/>
        <c:axId val="93716560"/>
      </c:scatterChart>
      <c:valAx>
        <c:axId val="93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6560"/>
        <c:crosses val="autoZero"/>
        <c:crossBetween val="midCat"/>
      </c:valAx>
      <c:valAx>
        <c:axId val="93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Normality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LinearRegression!$I$35:$I$46</c:f>
              <c:numCache>
                <c:formatCode>General</c:formatCode>
                <c:ptCount val="12"/>
                <c:pt idx="0">
                  <c:v>-3579.3593010556961</c:v>
                </c:pt>
                <c:pt idx="1">
                  <c:v>-2727.1568984346568</c:v>
                </c:pt>
                <c:pt idx="2">
                  <c:v>-2314.160902803058</c:v>
                </c:pt>
                <c:pt idx="3">
                  <c:v>-1344.5576993083378</c:v>
                </c:pt>
                <c:pt idx="4">
                  <c:v>-801.05569712413762</c:v>
                </c:pt>
                <c:pt idx="5">
                  <c:v>-381.50709865307726</c:v>
                </c:pt>
                <c:pt idx="6">
                  <c:v>377.13869676010654</c:v>
                </c:pt>
                <c:pt idx="7">
                  <c:v>729.34109938114307</c:v>
                </c:pt>
                <c:pt idx="8">
                  <c:v>1235.8937022206028</c:v>
                </c:pt>
                <c:pt idx="9">
                  <c:v>2692.3917000364036</c:v>
                </c:pt>
                <c:pt idx="10">
                  <c:v>2964.1427011285032</c:v>
                </c:pt>
                <c:pt idx="11">
                  <c:v>3148.8896978522025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6-4811-B75D-5762C4F4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8160"/>
        <c:axId val="92769824"/>
      </c:scatterChart>
      <c:valAx>
        <c:axId val="927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824"/>
        <c:crosses val="autoZero"/>
        <c:crossBetween val="midCat"/>
      </c:valAx>
      <c:valAx>
        <c:axId val="92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LinearRegression!$B$2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LinearRegression!$B$3:$B$14</c:f>
              <c:numCache>
                <c:formatCode>General</c:formatCode>
                <c:ptCount val="12"/>
                <c:pt idx="0">
                  <c:v>3000</c:v>
                </c:pt>
                <c:pt idx="1">
                  <c:v>7000</c:v>
                </c:pt>
                <c:pt idx="2">
                  <c:v>5000</c:v>
                </c:pt>
                <c:pt idx="3">
                  <c:v>8000</c:v>
                </c:pt>
                <c:pt idx="4">
                  <c:v>12000</c:v>
                </c:pt>
                <c:pt idx="5">
                  <c:v>9000</c:v>
                </c:pt>
                <c:pt idx="6">
                  <c:v>15000</c:v>
                </c:pt>
                <c:pt idx="7">
                  <c:v>15000</c:v>
                </c:pt>
                <c:pt idx="8">
                  <c:v>12000</c:v>
                </c:pt>
                <c:pt idx="9">
                  <c:v>22000</c:v>
                </c:pt>
                <c:pt idx="10">
                  <c:v>18500</c:v>
                </c:pt>
                <c:pt idx="11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1-42FA-8CF9-25BA9A20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9008"/>
        <c:axId val="92761920"/>
      </c:scatterChart>
      <c:valAx>
        <c:axId val="927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1920"/>
        <c:crosses val="autoZero"/>
        <c:crossBetween val="midCat"/>
      </c:valAx>
      <c:valAx>
        <c:axId val="927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1</xdr:row>
      <xdr:rowOff>28575</xdr:rowOff>
    </xdr:from>
    <xdr:to>
      <xdr:col>24</xdr:col>
      <xdr:colOff>590550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18</xdr:row>
      <xdr:rowOff>47625</xdr:rowOff>
    </xdr:from>
    <xdr:to>
      <xdr:col>17</xdr:col>
      <xdr:colOff>142875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33</xdr:row>
      <xdr:rowOff>38100</xdr:rowOff>
    </xdr:from>
    <xdr:to>
      <xdr:col>17</xdr:col>
      <xdr:colOff>104775</xdr:colOff>
      <xdr:row>47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47</xdr:row>
      <xdr:rowOff>142875</xdr:rowOff>
    </xdr:from>
    <xdr:to>
      <xdr:col>5</xdr:col>
      <xdr:colOff>695325</xdr:colOff>
      <xdr:row>55</xdr:row>
      <xdr:rowOff>114300</xdr:rowOff>
    </xdr:to>
    <xdr:cxnSp macro="">
      <xdr:nvCxnSpPr>
        <xdr:cNvPr id="6" name="Straight Connector 5"/>
        <xdr:cNvCxnSpPr/>
      </xdr:nvCxnSpPr>
      <xdr:spPr>
        <a:xfrm flipH="1">
          <a:off x="4848225" y="9153525"/>
          <a:ext cx="9525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47</xdr:row>
      <xdr:rowOff>161926</xdr:rowOff>
    </xdr:from>
    <xdr:to>
      <xdr:col>5</xdr:col>
      <xdr:colOff>247650</xdr:colOff>
      <xdr:row>49</xdr:row>
      <xdr:rowOff>9525</xdr:rowOff>
    </xdr:to>
    <xdr:sp macro="" textlink="">
      <xdr:nvSpPr>
        <xdr:cNvPr id="7" name="Round Diagonal Corner Rectangle 6"/>
        <xdr:cNvSpPr/>
      </xdr:nvSpPr>
      <xdr:spPr>
        <a:xfrm>
          <a:off x="4343400" y="9172576"/>
          <a:ext cx="66675" cy="228599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49</xdr:row>
      <xdr:rowOff>171450</xdr:rowOff>
    </xdr:from>
    <xdr:to>
      <xdr:col>5</xdr:col>
      <xdr:colOff>276225</xdr:colOff>
      <xdr:row>54</xdr:row>
      <xdr:rowOff>161925</xdr:rowOff>
    </xdr:to>
    <xdr:sp macro="" textlink="">
      <xdr:nvSpPr>
        <xdr:cNvPr id="8" name="Rectangle 7"/>
        <xdr:cNvSpPr/>
      </xdr:nvSpPr>
      <xdr:spPr>
        <a:xfrm>
          <a:off x="4352925" y="9563100"/>
          <a:ext cx="85725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333375</xdr:colOff>
      <xdr:row>18</xdr:row>
      <xdr:rowOff>66675</xdr:rowOff>
    </xdr:from>
    <xdr:to>
      <xdr:col>25</xdr:col>
      <xdr:colOff>514350</xdr:colOff>
      <xdr:row>32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38</xdr:row>
      <xdr:rowOff>57150</xdr:rowOff>
    </xdr:from>
    <xdr:to>
      <xdr:col>2</xdr:col>
      <xdr:colOff>1295400</xdr:colOff>
      <xdr:row>42</xdr:row>
      <xdr:rowOff>44134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7600950"/>
          <a:ext cx="1238250" cy="7585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</xdr:col>
      <xdr:colOff>180975</xdr:colOff>
      <xdr:row>58</xdr:row>
      <xdr:rowOff>95250</xdr:rowOff>
    </xdr:from>
    <xdr:to>
      <xdr:col>2</xdr:col>
      <xdr:colOff>4876800</xdr:colOff>
      <xdr:row>58</xdr:row>
      <xdr:rowOff>114301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>
        <a:xfrm>
          <a:off x="2476500" y="11449050"/>
          <a:ext cx="4695825" cy="190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2295525</xdr:colOff>
      <xdr:row>49</xdr:row>
      <xdr:rowOff>142875</xdr:rowOff>
    </xdr:from>
    <xdr:to>
      <xdr:col>2</xdr:col>
      <xdr:colOff>2343150</xdr:colOff>
      <xdr:row>58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>
        <a:xfrm>
          <a:off x="4591050" y="9782175"/>
          <a:ext cx="47625" cy="1714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1590675</xdr:colOff>
      <xdr:row>49</xdr:row>
      <xdr:rowOff>133351</xdr:rowOff>
    </xdr:from>
    <xdr:to>
      <xdr:col>2</xdr:col>
      <xdr:colOff>3381375</xdr:colOff>
      <xdr:row>63</xdr:row>
      <xdr:rowOff>95251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/>
      </xdr:nvSpPr>
      <xdr:spPr>
        <a:xfrm rot="21094822">
          <a:off x="3886200" y="9782176"/>
          <a:ext cx="1790700" cy="2628900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1390650</xdr:colOff>
      <xdr:row>49</xdr:row>
      <xdr:rowOff>123825</xdr:rowOff>
    </xdr:from>
    <xdr:to>
      <xdr:col>2</xdr:col>
      <xdr:colOff>3638550</xdr:colOff>
      <xdr:row>61</xdr:row>
      <xdr:rowOff>47625</xdr:rowOff>
    </xdr:to>
    <xdr:sp macro="" textlink="">
      <xdr:nvSpPr>
        <xdr:cNvPr id="6" name="Arc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/>
      </xdr:nvSpPr>
      <xdr:spPr>
        <a:xfrm rot="15597573">
          <a:off x="3705225" y="9744075"/>
          <a:ext cx="2209800" cy="2247900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3352800</xdr:colOff>
      <xdr:row>56</xdr:row>
      <xdr:rowOff>0</xdr:rowOff>
    </xdr:from>
    <xdr:to>
      <xdr:col>3</xdr:col>
      <xdr:colOff>647700</xdr:colOff>
      <xdr:row>58</xdr:row>
      <xdr:rowOff>85725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SpPr/>
      </xdr:nvSpPr>
      <xdr:spPr>
        <a:xfrm rot="11577870">
          <a:off x="5648325" y="10972800"/>
          <a:ext cx="2476500" cy="46672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1119189</xdr:colOff>
      <xdr:row>54</xdr:row>
      <xdr:rowOff>138111</xdr:rowOff>
    </xdr:from>
    <xdr:to>
      <xdr:col>2</xdr:col>
      <xdr:colOff>1404939</xdr:colOff>
      <xdr:row>58</xdr:row>
      <xdr:rowOff>100011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SpPr/>
      </xdr:nvSpPr>
      <xdr:spPr>
        <a:xfrm rot="5215046">
          <a:off x="2352677" y="10106023"/>
          <a:ext cx="723900" cy="197167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3384364</xdr:colOff>
      <xdr:row>55</xdr:row>
      <xdr:rowOff>146064</xdr:rowOff>
    </xdr:from>
    <xdr:to>
      <xdr:col>2</xdr:col>
      <xdr:colOff>3390900</xdr:colOff>
      <xdr:row>58</xdr:row>
      <xdr:rowOff>133350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CxnSpPr>
          <a:stCxn id="7" idx="2"/>
        </xdr:cNvCxnSpPr>
      </xdr:nvCxnSpPr>
      <xdr:spPr>
        <a:xfrm>
          <a:off x="5679889" y="10928364"/>
          <a:ext cx="6536" cy="55878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1390650</xdr:colOff>
      <xdr:row>55</xdr:row>
      <xdr:rowOff>174639</xdr:rowOff>
    </xdr:from>
    <xdr:to>
      <xdr:col>2</xdr:col>
      <xdr:colOff>1393639</xdr:colOff>
      <xdr:row>58</xdr:row>
      <xdr:rowOff>133350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CxnSpPr/>
      </xdr:nvCxnSpPr>
      <xdr:spPr>
        <a:xfrm flipH="1">
          <a:off x="3686175" y="10956939"/>
          <a:ext cx="2989" cy="53021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4095750</xdr:colOff>
      <xdr:row>54</xdr:row>
      <xdr:rowOff>38101</xdr:rowOff>
    </xdr:from>
    <xdr:to>
      <xdr:col>2</xdr:col>
      <xdr:colOff>5133975</xdr:colOff>
      <xdr:row>57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CxnSpPr/>
      </xdr:nvCxnSpPr>
      <xdr:spPr>
        <a:xfrm flipV="1">
          <a:off x="6391275" y="10629901"/>
          <a:ext cx="1038225" cy="619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152400</xdr:rowOff>
    </xdr:from>
    <xdr:to>
      <xdr:col>2</xdr:col>
      <xdr:colOff>895350</xdr:colOff>
      <xdr:row>57</xdr:row>
      <xdr:rowOff>57152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CxnSpPr/>
      </xdr:nvCxnSpPr>
      <xdr:spPr>
        <a:xfrm flipH="1" flipV="1">
          <a:off x="2314575" y="10934700"/>
          <a:ext cx="876300" cy="285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1447799</xdr:colOff>
      <xdr:row>59</xdr:row>
      <xdr:rowOff>28575</xdr:rowOff>
    </xdr:from>
    <xdr:to>
      <xdr:col>2</xdr:col>
      <xdr:colOff>3381374</xdr:colOff>
      <xdr:row>65</xdr:row>
      <xdr:rowOff>47625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SpPr/>
      </xdr:nvSpPr>
      <xdr:spPr>
        <a:xfrm rot="16200000">
          <a:off x="4129087" y="11187112"/>
          <a:ext cx="1162050" cy="19335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3143250</xdr:colOff>
      <xdr:row>49</xdr:row>
      <xdr:rowOff>161925</xdr:rowOff>
    </xdr:from>
    <xdr:to>
      <xdr:col>2</xdr:col>
      <xdr:colOff>5143500</xdr:colOff>
      <xdr:row>51</xdr:row>
      <xdr:rowOff>133350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CxnSpPr/>
      </xdr:nvCxnSpPr>
      <xdr:spPr>
        <a:xfrm flipV="1">
          <a:off x="5438775" y="9801225"/>
          <a:ext cx="20002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8</xdr:row>
      <xdr:rowOff>66675</xdr:rowOff>
    </xdr:from>
    <xdr:to>
      <xdr:col>2</xdr:col>
      <xdr:colOff>2562225</xdr:colOff>
      <xdr:row>9</xdr:row>
      <xdr:rowOff>180975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SpPr/>
      </xdr:nvSpPr>
      <xdr:spPr>
        <a:xfrm>
          <a:off x="3314700" y="1800225"/>
          <a:ext cx="1543050" cy="3143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1019175</xdr:colOff>
      <xdr:row>12</xdr:row>
      <xdr:rowOff>66675</xdr:rowOff>
    </xdr:from>
    <xdr:to>
      <xdr:col>2</xdr:col>
      <xdr:colOff>2562225</xdr:colOff>
      <xdr:row>13</xdr:row>
      <xdr:rowOff>180975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SpPr/>
      </xdr:nvSpPr>
      <xdr:spPr>
        <a:xfrm>
          <a:off x="3314700" y="2600325"/>
          <a:ext cx="1543050" cy="3143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76200</xdr:rowOff>
        </xdr:from>
        <xdr:to>
          <xdr:col>6</xdr:col>
          <xdr:colOff>733425</xdr:colOff>
          <xdr:row>6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9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1223795</xdr:colOff>
      <xdr:row>60</xdr:row>
      <xdr:rowOff>87302</xdr:rowOff>
    </xdr:from>
    <xdr:ext cx="468013" cy="113189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 rot="16200000">
          <a:off x="4606603" y="12611244"/>
          <a:ext cx="1131897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Within</a:t>
          </a:r>
        </a:p>
      </xdr:txBody>
    </xdr:sp>
    <xdr:clientData/>
  </xdr:oneCellAnchor>
  <xdr:oneCellAnchor>
    <xdr:from>
      <xdr:col>5</xdr:col>
      <xdr:colOff>19050</xdr:colOff>
      <xdr:row>60</xdr:row>
      <xdr:rowOff>164786</xdr:rowOff>
    </xdr:from>
    <xdr:ext cx="6534150" cy="1125501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SpPr/>
      </xdr:nvSpPr>
      <xdr:spPr>
        <a:xfrm>
          <a:off x="3733800" y="12356786"/>
          <a:ext cx="6534150" cy="112550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6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****Between***</a:t>
          </a:r>
        </a:p>
      </xdr:txBody>
    </xdr:sp>
    <xdr:clientData/>
  </xdr:oneCellAnchor>
  <xdr:oneCellAnchor>
    <xdr:from>
      <xdr:col>6</xdr:col>
      <xdr:colOff>471320</xdr:colOff>
      <xdr:row>60</xdr:row>
      <xdr:rowOff>87302</xdr:rowOff>
    </xdr:from>
    <xdr:ext cx="468013" cy="1131897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SpPr/>
      </xdr:nvSpPr>
      <xdr:spPr>
        <a:xfrm rot="16200000">
          <a:off x="6921178" y="12611244"/>
          <a:ext cx="1131897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Within</a:t>
          </a:r>
        </a:p>
      </xdr:txBody>
    </xdr:sp>
    <xdr:clientData/>
  </xdr:oneCellAnchor>
  <xdr:oneCellAnchor>
    <xdr:from>
      <xdr:col>7</xdr:col>
      <xdr:colOff>757070</xdr:colOff>
      <xdr:row>60</xdr:row>
      <xdr:rowOff>77777</xdr:rowOff>
    </xdr:from>
    <xdr:ext cx="468013" cy="113189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SpPr/>
      </xdr:nvSpPr>
      <xdr:spPr>
        <a:xfrm rot="16200000">
          <a:off x="8702353" y="12601719"/>
          <a:ext cx="1131897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Within</a:t>
          </a:r>
        </a:p>
      </xdr:txBody>
    </xdr:sp>
    <xdr:clientData/>
  </xdr:oneCellAnchor>
  <xdr:twoCellAnchor editAs="oneCell">
    <xdr:from>
      <xdr:col>10</xdr:col>
      <xdr:colOff>0</xdr:colOff>
      <xdr:row>69</xdr:row>
      <xdr:rowOff>0</xdr:rowOff>
    </xdr:from>
    <xdr:to>
      <xdr:col>22</xdr:col>
      <xdr:colOff>85725</xdr:colOff>
      <xdr:row>86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0025" y="14106525"/>
          <a:ext cx="7400925" cy="34575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276225</xdr:colOff>
      <xdr:row>21</xdr:row>
      <xdr:rowOff>476250</xdr:rowOff>
    </xdr:from>
    <xdr:to>
      <xdr:col>22</xdr:col>
      <xdr:colOff>504825</xdr:colOff>
      <xdr:row>48</xdr:row>
      <xdr:rowOff>152400</xdr:rowOff>
    </xdr:to>
    <xdr:pic>
      <xdr:nvPicPr>
        <xdr:cNvPr id="7" name="Picture 6" descr="Image result for WSS,BSS &amp; TS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4857750"/>
          <a:ext cx="6934200" cy="520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avi" refreshedDate="44288.610399074074" createdVersion="6" refreshedVersion="6" minRefreshableVersion="3" recordCount="18">
  <cacheSource type="worksheet">
    <worksheetSource ref="A2:C20" sheet="Two Way ANOVA"/>
  </cacheSource>
  <cacheFields count="3">
    <cacheField name="Gender" numFmtId="0">
      <sharedItems count="2">
        <s v="Boys"/>
        <s v="Girls"/>
      </sharedItems>
    </cacheField>
    <cacheField name="Age Group" numFmtId="0">
      <sharedItems count="3">
        <s v="10 years olds"/>
        <s v="11 years olds"/>
        <s v="12 years olds"/>
      </sharedItems>
    </cacheField>
    <cacheField name="Score" numFmtId="0">
      <sharedItems containsSemiMixedTypes="0" containsString="0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4"/>
  </r>
  <r>
    <x v="0"/>
    <x v="0"/>
    <n v="6"/>
  </r>
  <r>
    <x v="0"/>
    <x v="0"/>
    <n v="8"/>
  </r>
  <r>
    <x v="1"/>
    <x v="0"/>
    <n v="4"/>
  </r>
  <r>
    <x v="1"/>
    <x v="0"/>
    <n v="8"/>
  </r>
  <r>
    <x v="1"/>
    <x v="0"/>
    <n v="9"/>
  </r>
  <r>
    <x v="0"/>
    <x v="1"/>
    <n v="6"/>
  </r>
  <r>
    <x v="0"/>
    <x v="1"/>
    <n v="6"/>
  </r>
  <r>
    <x v="0"/>
    <x v="1"/>
    <n v="9"/>
  </r>
  <r>
    <x v="1"/>
    <x v="1"/>
    <n v="7"/>
  </r>
  <r>
    <x v="1"/>
    <x v="1"/>
    <n v="10"/>
  </r>
  <r>
    <x v="1"/>
    <x v="1"/>
    <n v="13"/>
  </r>
  <r>
    <x v="0"/>
    <x v="2"/>
    <n v="8"/>
  </r>
  <r>
    <x v="0"/>
    <x v="2"/>
    <n v="9"/>
  </r>
  <r>
    <x v="0"/>
    <x v="2"/>
    <n v="13"/>
  </r>
  <r>
    <x v="1"/>
    <x v="2"/>
    <n v="12"/>
  </r>
  <r>
    <x v="1"/>
    <x v="2"/>
    <n v="14"/>
  </r>
  <r>
    <x v="1"/>
    <x v="2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O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cor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05"/>
  <sheetViews>
    <sheetView tabSelected="1" topLeftCell="A3" workbookViewId="0">
      <selection activeCell="E23" sqref="E23"/>
    </sheetView>
  </sheetViews>
  <sheetFormatPr defaultRowHeight="15" x14ac:dyDescent="0.25"/>
  <cols>
    <col min="3" max="3" width="15.42578125" customWidth="1"/>
    <col min="4" max="4" width="12.85546875" customWidth="1"/>
    <col min="5" max="5" width="21.85546875" customWidth="1"/>
    <col min="6" max="6" width="19.42578125" customWidth="1"/>
    <col min="7" max="7" width="13" customWidth="1"/>
    <col min="8" max="8" width="14.5703125" customWidth="1"/>
    <col min="9" max="9" width="18" customWidth="1"/>
    <col min="10" max="10" width="20.28515625" customWidth="1"/>
    <col min="11" max="11" width="15.140625" customWidth="1"/>
    <col min="12" max="12" width="15.28515625" customWidth="1"/>
    <col min="13" max="13" width="16.42578125" customWidth="1"/>
  </cols>
  <sheetData>
    <row r="1" spans="1:13" s="137" customFormat="1" x14ac:dyDescent="0.25">
      <c r="A1" s="137" t="s">
        <v>265</v>
      </c>
      <c r="B1" s="137" t="s">
        <v>118</v>
      </c>
    </row>
    <row r="2" spans="1:13" x14ac:dyDescent="0.25">
      <c r="A2" s="152" t="s">
        <v>103</v>
      </c>
      <c r="B2" s="152" t="s">
        <v>264</v>
      </c>
      <c r="C2" s="132" t="s">
        <v>269</v>
      </c>
      <c r="D2" s="132" t="s">
        <v>270</v>
      </c>
      <c r="E2" s="132" t="s">
        <v>271</v>
      </c>
      <c r="F2" s="132" t="s">
        <v>272</v>
      </c>
      <c r="G2" s="132" t="s">
        <v>276</v>
      </c>
      <c r="H2" t="s">
        <v>283</v>
      </c>
      <c r="I2" s="137" t="s">
        <v>289</v>
      </c>
      <c r="J2" t="s">
        <v>298</v>
      </c>
      <c r="K2" t="s">
        <v>299</v>
      </c>
      <c r="L2" t="s">
        <v>300</v>
      </c>
      <c r="M2" t="s">
        <v>312</v>
      </c>
    </row>
    <row r="3" spans="1:13" x14ac:dyDescent="0.25">
      <c r="A3" s="152">
        <v>2000</v>
      </c>
      <c r="B3" s="152">
        <v>3000</v>
      </c>
      <c r="C3" s="132">
        <f>A3-AVERAGE($A$3:$A$14)</f>
        <v>-13166.666666666666</v>
      </c>
      <c r="D3" s="132">
        <f>B3-AVERAGE($B$3:$B$14)</f>
        <v>-9416.6666666666661</v>
      </c>
      <c r="E3" s="132">
        <f>C3*D3</f>
        <v>123986111.1111111</v>
      </c>
      <c r="F3" s="132">
        <f>C3^2</f>
        <v>173361111.1111111</v>
      </c>
      <c r="G3" s="132">
        <f>$D$26+($E$23*A3)</f>
        <v>3801.0556971241376</v>
      </c>
      <c r="H3">
        <f>B3-G3</f>
        <v>-801.05569712413762</v>
      </c>
      <c r="I3">
        <f>H3^2</f>
        <v>641690.22989503806</v>
      </c>
      <c r="J3">
        <f>(B3-AVERAGE($B$3:$B$14))^2</f>
        <v>88673611.111111104</v>
      </c>
      <c r="K3">
        <f>I3</f>
        <v>641690.22989503806</v>
      </c>
      <c r="L3">
        <f>J3-K3</f>
        <v>88031920.881216064</v>
      </c>
      <c r="M3">
        <f>(AVERAGE($B$3:$B$14)-G3)^2</f>
        <v>74228752.378501564</v>
      </c>
    </row>
    <row r="4" spans="1:13" x14ac:dyDescent="0.25">
      <c r="A4" s="152">
        <v>5000</v>
      </c>
      <c r="B4" s="152">
        <v>7000</v>
      </c>
      <c r="C4" s="132">
        <f t="shared" ref="C4:C15" si="0">A4-AVERAGE($A$3:$A$14)</f>
        <v>-10166.666666666666</v>
      </c>
      <c r="D4" s="132">
        <f t="shared" ref="D4:D14" si="1">B4-AVERAGE($B$3:$B$14)</f>
        <v>-5416.6666666666661</v>
      </c>
      <c r="E4" s="132">
        <f t="shared" ref="E4:E14" si="2">C4*D4</f>
        <v>55069444.444444433</v>
      </c>
      <c r="F4" s="132">
        <f t="shared" ref="F4:F14" si="3">C4^2</f>
        <v>103361111.1111111</v>
      </c>
      <c r="G4" s="132">
        <f t="shared" ref="G4:G15" si="4">$D$26+($E$23*A4)</f>
        <v>5764.1062977793972</v>
      </c>
      <c r="H4" s="137">
        <f t="shared" ref="H4:H14" si="5">B4-G4</f>
        <v>1235.8937022206028</v>
      </c>
      <c r="I4" s="137">
        <f t="shared" ref="I4:I14" si="6">H4^2</f>
        <v>1527433.2431885479</v>
      </c>
      <c r="J4" s="137">
        <f t="shared" ref="J4:J14" si="7">(B4-AVERAGE($B$3:$B$14))^2</f>
        <v>29340277.777777772</v>
      </c>
      <c r="K4" s="137">
        <f t="shared" ref="K4:K14" si="8">I4</f>
        <v>1527433.2431885479</v>
      </c>
      <c r="L4" s="137">
        <f t="shared" ref="L4:L14" si="9">J4-K4</f>
        <v>27812844.534589224</v>
      </c>
      <c r="M4" s="137">
        <f t="shared" ref="M4:M14" si="10">(AVERAGE($B$3:$B$14)-G4)^2</f>
        <v>44256559.461689517</v>
      </c>
    </row>
    <row r="5" spans="1:13" x14ac:dyDescent="0.25">
      <c r="A5" s="152">
        <v>8000</v>
      </c>
      <c r="B5" s="152">
        <v>5000</v>
      </c>
      <c r="C5" s="132">
        <f t="shared" si="0"/>
        <v>-7166.6666666666661</v>
      </c>
      <c r="D5" s="132">
        <f t="shared" si="1"/>
        <v>-7416.6666666666661</v>
      </c>
      <c r="E5" s="132">
        <f t="shared" si="2"/>
        <v>53152777.777777769</v>
      </c>
      <c r="F5" s="132">
        <f t="shared" si="3"/>
        <v>51361111.111111104</v>
      </c>
      <c r="G5" s="132">
        <f t="shared" si="4"/>
        <v>7727.1568984346568</v>
      </c>
      <c r="H5" s="137">
        <f t="shared" si="5"/>
        <v>-2727.1568984346568</v>
      </c>
      <c r="I5" s="137">
        <f t="shared" si="6"/>
        <v>7437384.7486797366</v>
      </c>
      <c r="J5" s="137">
        <f t="shared" si="7"/>
        <v>55006944.444444433</v>
      </c>
      <c r="K5" s="137">
        <f t="shared" si="8"/>
        <v>7437384.7486797366</v>
      </c>
      <c r="L5" s="137">
        <f t="shared" si="9"/>
        <v>47569559.695764698</v>
      </c>
      <c r="M5" s="137">
        <f t="shared" si="10"/>
        <v>21991501.866343435</v>
      </c>
    </row>
    <row r="6" spans="1:13" x14ac:dyDescent="0.25">
      <c r="A6" s="152">
        <v>9000</v>
      </c>
      <c r="B6" s="152">
        <v>8000</v>
      </c>
      <c r="C6" s="132">
        <f t="shared" si="0"/>
        <v>-6166.6666666666661</v>
      </c>
      <c r="D6" s="132">
        <f t="shared" si="1"/>
        <v>-4416.6666666666661</v>
      </c>
      <c r="E6" s="132">
        <f t="shared" si="2"/>
        <v>27236111.111111104</v>
      </c>
      <c r="F6" s="132">
        <f t="shared" si="3"/>
        <v>38027777.777777769</v>
      </c>
      <c r="G6" s="132">
        <f t="shared" si="4"/>
        <v>8381.5070986530773</v>
      </c>
      <c r="H6" s="137">
        <f t="shared" si="5"/>
        <v>-381.50709865307726</v>
      </c>
      <c r="I6" s="137">
        <f t="shared" si="6"/>
        <v>145547.66632268883</v>
      </c>
      <c r="J6" s="137">
        <f t="shared" si="7"/>
        <v>19506944.44444444</v>
      </c>
      <c r="K6" s="137">
        <f t="shared" si="8"/>
        <v>145547.66632268883</v>
      </c>
      <c r="L6" s="137">
        <f t="shared" si="9"/>
        <v>19361396.778121751</v>
      </c>
      <c r="M6" s="137">
        <f t="shared" si="10"/>
        <v>16282512.739331612</v>
      </c>
    </row>
    <row r="7" spans="1:13" x14ac:dyDescent="0.25">
      <c r="A7" s="152">
        <v>10000</v>
      </c>
      <c r="B7" s="152">
        <v>12000</v>
      </c>
      <c r="C7" s="132">
        <f t="shared" si="0"/>
        <v>-5166.6666666666661</v>
      </c>
      <c r="D7" s="132">
        <f t="shared" si="1"/>
        <v>-416.66666666666606</v>
      </c>
      <c r="E7" s="132">
        <f t="shared" si="2"/>
        <v>2152777.7777777743</v>
      </c>
      <c r="F7" s="132">
        <f t="shared" si="3"/>
        <v>26694444.444444437</v>
      </c>
      <c r="G7" s="132">
        <f t="shared" si="4"/>
        <v>9035.8572988714968</v>
      </c>
      <c r="H7" s="137">
        <f t="shared" si="5"/>
        <v>2964.1427011285032</v>
      </c>
      <c r="I7" s="137">
        <f t="shared" si="6"/>
        <v>8786141.9526533782</v>
      </c>
      <c r="J7" s="137">
        <f t="shared" si="7"/>
        <v>173611.1111111106</v>
      </c>
      <c r="K7" s="137">
        <f t="shared" si="8"/>
        <v>8786141.9526533782</v>
      </c>
      <c r="L7" s="137">
        <f t="shared" si="9"/>
        <v>-8612530.8415422682</v>
      </c>
      <c r="M7" s="137">
        <f t="shared" si="10"/>
        <v>11429871.981371572</v>
      </c>
    </row>
    <row r="8" spans="1:13" x14ac:dyDescent="0.25">
      <c r="A8" s="152">
        <v>12000</v>
      </c>
      <c r="B8" s="152">
        <v>9000</v>
      </c>
      <c r="C8" s="132">
        <f t="shared" si="0"/>
        <v>-3166.6666666666661</v>
      </c>
      <c r="D8" s="132">
        <f t="shared" si="1"/>
        <v>-3416.6666666666661</v>
      </c>
      <c r="E8" s="132">
        <f t="shared" si="2"/>
        <v>10819444.44444444</v>
      </c>
      <c r="F8" s="132">
        <f t="shared" si="3"/>
        <v>10027777.777777774</v>
      </c>
      <c r="G8" s="132">
        <f t="shared" si="4"/>
        <v>10344.557699308338</v>
      </c>
      <c r="H8" s="137">
        <f t="shared" si="5"/>
        <v>-1344.5576993083378</v>
      </c>
      <c r="I8" s="137">
        <f t="shared" si="6"/>
        <v>1807835.4067693304</v>
      </c>
      <c r="J8" s="137">
        <f t="shared" si="7"/>
        <v>11673611.111111106</v>
      </c>
      <c r="K8" s="137">
        <f t="shared" si="8"/>
        <v>1807835.4067693304</v>
      </c>
      <c r="L8" s="137">
        <f t="shared" si="9"/>
        <v>9865775.7043417767</v>
      </c>
      <c r="M8" s="137">
        <f t="shared" si="10"/>
        <v>4293635.5726067973</v>
      </c>
    </row>
    <row r="9" spans="1:13" x14ac:dyDescent="0.25">
      <c r="A9" s="152">
        <v>15000</v>
      </c>
      <c r="B9" s="152">
        <v>15000</v>
      </c>
      <c r="C9" s="132">
        <f t="shared" si="0"/>
        <v>-166.66666666666606</v>
      </c>
      <c r="D9" s="132">
        <f t="shared" si="1"/>
        <v>2583.3333333333339</v>
      </c>
      <c r="E9" s="132">
        <f t="shared" si="2"/>
        <v>-430555.55555555411</v>
      </c>
      <c r="F9" s="132">
        <f t="shared" si="3"/>
        <v>27777.777777777577</v>
      </c>
      <c r="G9" s="132">
        <f t="shared" si="4"/>
        <v>12307.608299963596</v>
      </c>
      <c r="H9" s="137">
        <f t="shared" si="5"/>
        <v>2692.3917000364036</v>
      </c>
      <c r="I9" s="137">
        <f t="shared" si="6"/>
        <v>7248973.0664249156</v>
      </c>
      <c r="J9" s="137">
        <f t="shared" si="7"/>
        <v>6673611.1111111138</v>
      </c>
      <c r="K9" s="137">
        <f t="shared" si="8"/>
        <v>7248973.0664249156</v>
      </c>
      <c r="L9" s="137">
        <f t="shared" si="9"/>
        <v>-575361.95531380177</v>
      </c>
      <c r="M9" s="137">
        <f t="shared" si="10"/>
        <v>11893.727347941205</v>
      </c>
    </row>
    <row r="10" spans="1:13" x14ac:dyDescent="0.25">
      <c r="A10" s="152">
        <v>18000</v>
      </c>
      <c r="B10" s="152">
        <v>15000</v>
      </c>
      <c r="C10" s="132">
        <f t="shared" si="0"/>
        <v>2833.3333333333339</v>
      </c>
      <c r="D10" s="132">
        <f t="shared" si="1"/>
        <v>2583.3333333333339</v>
      </c>
      <c r="E10" s="132">
        <f t="shared" si="2"/>
        <v>7319444.4444444478</v>
      </c>
      <c r="F10" s="132">
        <f t="shared" si="3"/>
        <v>8027777.7777777808</v>
      </c>
      <c r="G10" s="132">
        <f t="shared" si="4"/>
        <v>14270.658900618857</v>
      </c>
      <c r="H10" s="137">
        <f t="shared" si="5"/>
        <v>729.34109938114307</v>
      </c>
      <c r="I10" s="137">
        <f t="shared" si="6"/>
        <v>531938.43924649444</v>
      </c>
      <c r="J10" s="137">
        <f t="shared" si="7"/>
        <v>6673611.1111111138</v>
      </c>
      <c r="K10" s="137">
        <f t="shared" si="8"/>
        <v>531938.43924649444</v>
      </c>
      <c r="L10" s="137">
        <f t="shared" si="9"/>
        <v>6141672.6718646195</v>
      </c>
      <c r="M10" s="137">
        <f t="shared" si="10"/>
        <v>3437287.2035550354</v>
      </c>
    </row>
    <row r="11" spans="1:13" x14ac:dyDescent="0.25">
      <c r="A11" s="152">
        <v>20000</v>
      </c>
      <c r="B11" s="152">
        <v>12000</v>
      </c>
      <c r="C11" s="132">
        <f t="shared" si="0"/>
        <v>4833.3333333333339</v>
      </c>
      <c r="D11" s="132">
        <f t="shared" si="1"/>
        <v>-416.66666666666606</v>
      </c>
      <c r="E11" s="132">
        <f t="shared" si="2"/>
        <v>-2013888.8888888862</v>
      </c>
      <c r="F11" s="132">
        <f t="shared" si="3"/>
        <v>23361111.111111116</v>
      </c>
      <c r="G11" s="132">
        <f t="shared" si="4"/>
        <v>15579.359301055696</v>
      </c>
      <c r="H11" s="137">
        <f t="shared" si="5"/>
        <v>-3579.3593010556961</v>
      </c>
      <c r="I11" s="137">
        <f t="shared" si="6"/>
        <v>12811813.006053921</v>
      </c>
      <c r="J11" s="137">
        <f t="shared" si="7"/>
        <v>173611.1111111106</v>
      </c>
      <c r="K11" s="137">
        <f t="shared" si="8"/>
        <v>12811813.006053921</v>
      </c>
      <c r="L11" s="137">
        <f t="shared" si="9"/>
        <v>-12638201.894942811</v>
      </c>
      <c r="M11" s="137">
        <f t="shared" si="10"/>
        <v>10002624.699618623</v>
      </c>
    </row>
    <row r="12" spans="1:13" x14ac:dyDescent="0.25">
      <c r="A12" s="152">
        <v>25000</v>
      </c>
      <c r="B12" s="152">
        <v>22000</v>
      </c>
      <c r="C12" s="132">
        <f t="shared" si="0"/>
        <v>9833.3333333333339</v>
      </c>
      <c r="D12" s="132">
        <f t="shared" si="1"/>
        <v>9583.3333333333339</v>
      </c>
      <c r="E12" s="132">
        <f t="shared" si="2"/>
        <v>94236111.111111119</v>
      </c>
      <c r="F12" s="132">
        <f t="shared" si="3"/>
        <v>96694444.444444463</v>
      </c>
      <c r="G12" s="132">
        <f t="shared" si="4"/>
        <v>18851.110302147797</v>
      </c>
      <c r="H12" s="137">
        <f t="shared" si="5"/>
        <v>3148.8896978522025</v>
      </c>
      <c r="I12" s="137">
        <f t="shared" si="6"/>
        <v>9915506.3292397354</v>
      </c>
      <c r="J12" s="137">
        <f t="shared" si="7"/>
        <v>91840277.777777791</v>
      </c>
      <c r="K12" s="137">
        <f t="shared" si="8"/>
        <v>9915506.3292397354</v>
      </c>
      <c r="L12" s="137">
        <f t="shared" si="9"/>
        <v>81924771.44853805</v>
      </c>
      <c r="M12" s="137">
        <f t="shared" si="10"/>
        <v>41402064.898183636</v>
      </c>
    </row>
    <row r="13" spans="1:13" x14ac:dyDescent="0.25">
      <c r="A13" s="152">
        <v>28000</v>
      </c>
      <c r="B13" s="152">
        <v>18500</v>
      </c>
      <c r="C13" s="132">
        <f t="shared" si="0"/>
        <v>12833.333333333334</v>
      </c>
      <c r="D13" s="132">
        <f t="shared" si="1"/>
        <v>6083.3333333333339</v>
      </c>
      <c r="E13" s="132">
        <f t="shared" si="2"/>
        <v>78069444.444444463</v>
      </c>
      <c r="F13" s="132">
        <f t="shared" si="3"/>
        <v>164694444.44444445</v>
      </c>
      <c r="G13" s="132">
        <f t="shared" si="4"/>
        <v>20814.160902803058</v>
      </c>
      <c r="H13" s="137">
        <f t="shared" si="5"/>
        <v>-2314.160902803058</v>
      </c>
      <c r="I13" s="137">
        <f t="shared" si="6"/>
        <v>5355340.6840622639</v>
      </c>
      <c r="J13" s="137">
        <f t="shared" si="7"/>
        <v>37006944.444444455</v>
      </c>
      <c r="K13" s="137">
        <f t="shared" si="8"/>
        <v>5355340.6840622639</v>
      </c>
      <c r="L13" s="137">
        <f t="shared" si="9"/>
        <v>31651603.76038219</v>
      </c>
      <c r="M13" s="137">
        <f t="shared" si="10"/>
        <v>70517909.445943922</v>
      </c>
    </row>
    <row r="14" spans="1:13" x14ac:dyDescent="0.25">
      <c r="A14" s="152">
        <v>30000</v>
      </c>
      <c r="B14" s="152">
        <v>22500</v>
      </c>
      <c r="C14" s="132">
        <f t="shared" si="0"/>
        <v>14833.333333333334</v>
      </c>
      <c r="D14" s="132">
        <f t="shared" si="1"/>
        <v>10083.333333333334</v>
      </c>
      <c r="E14" s="132">
        <f t="shared" si="2"/>
        <v>149569444.44444445</v>
      </c>
      <c r="F14" s="132">
        <f t="shared" si="3"/>
        <v>220027777.77777779</v>
      </c>
      <c r="G14" s="132">
        <f t="shared" si="4"/>
        <v>22122.861303239893</v>
      </c>
      <c r="H14" s="137">
        <f t="shared" si="5"/>
        <v>377.13869676010654</v>
      </c>
      <c r="I14" s="137">
        <f t="shared" si="6"/>
        <v>142233.59659391158</v>
      </c>
      <c r="J14" s="137">
        <f t="shared" si="7"/>
        <v>101673611.11111112</v>
      </c>
      <c r="K14" s="137">
        <f t="shared" si="8"/>
        <v>142233.59659391158</v>
      </c>
      <c r="L14" s="137">
        <f t="shared" si="9"/>
        <v>101531377.5145172</v>
      </c>
      <c r="M14" s="137">
        <f t="shared" si="10"/>
        <v>94210214.323042884</v>
      </c>
    </row>
    <row r="15" spans="1:13" x14ac:dyDescent="0.25">
      <c r="A15" s="136">
        <v>40000</v>
      </c>
      <c r="B15" t="s">
        <v>267</v>
      </c>
      <c r="C15">
        <f t="shared" si="0"/>
        <v>24833.333333333336</v>
      </c>
      <c r="E15">
        <f>SUM(E3:E14)</f>
        <v>599166666.66666663</v>
      </c>
      <c r="F15">
        <f>SUM(F3:F14)</f>
        <v>915666666.66666675</v>
      </c>
      <c r="G15" s="137">
        <f t="shared" si="4"/>
        <v>28666.363305424093</v>
      </c>
      <c r="I15">
        <f>SUM(I3:I14)</f>
        <v>56351838.369129963</v>
      </c>
      <c r="J15">
        <f>SUM(J3:J14)</f>
        <v>448416666.66666663</v>
      </c>
      <c r="K15">
        <f>SUM(K3:K14)</f>
        <v>56351838.369129963</v>
      </c>
      <c r="L15" s="137">
        <f>SUM(L3:L14)</f>
        <v>392064828.29753661</v>
      </c>
      <c r="M15" s="137">
        <f>SUM(M3:M14)</f>
        <v>392064828.29753649</v>
      </c>
    </row>
    <row r="16" spans="1:13" ht="15.75" thickBot="1" x14ac:dyDescent="0.3"/>
    <row r="17" spans="3:11" x14ac:dyDescent="0.25">
      <c r="C17" s="138" t="s">
        <v>191</v>
      </c>
      <c r="D17" s="139" t="s">
        <v>268</v>
      </c>
      <c r="E17" s="140"/>
      <c r="F17" s="141"/>
    </row>
    <row r="18" spans="3:11" x14ac:dyDescent="0.25">
      <c r="C18" s="142"/>
      <c r="D18" s="72" t="s">
        <v>238</v>
      </c>
      <c r="E18" s="72"/>
      <c r="F18" s="143"/>
      <c r="K18" t="s">
        <v>266</v>
      </c>
    </row>
    <row r="19" spans="3:11" x14ac:dyDescent="0.25">
      <c r="C19" s="142"/>
      <c r="D19" s="72"/>
      <c r="E19" s="72"/>
      <c r="F19" s="143"/>
    </row>
    <row r="20" spans="3:11" x14ac:dyDescent="0.25">
      <c r="C20" s="142"/>
      <c r="D20" s="72"/>
      <c r="E20" s="144">
        <f>E15</f>
        <v>599166666.66666663</v>
      </c>
      <c r="F20" s="143"/>
    </row>
    <row r="21" spans="3:11" x14ac:dyDescent="0.25">
      <c r="C21" s="142"/>
      <c r="D21" s="72"/>
      <c r="E21" s="72">
        <f>F15</f>
        <v>915666666.66666675</v>
      </c>
      <c r="F21" s="143"/>
    </row>
    <row r="22" spans="3:11" x14ac:dyDescent="0.25">
      <c r="C22" s="142"/>
      <c r="D22" s="72"/>
      <c r="E22" s="72"/>
      <c r="F22" s="143"/>
    </row>
    <row r="23" spans="3:11" ht="15.75" thickBot="1" x14ac:dyDescent="0.3">
      <c r="C23" s="145" t="s">
        <v>273</v>
      </c>
      <c r="D23" s="146"/>
      <c r="E23" s="146">
        <f>E20/E21</f>
        <v>0.65435020021841994</v>
      </c>
      <c r="F23" s="147"/>
    </row>
    <row r="24" spans="3:11" ht="15.75" thickBot="1" x14ac:dyDescent="0.3"/>
    <row r="25" spans="3:11" x14ac:dyDescent="0.25">
      <c r="C25" s="138" t="s">
        <v>275</v>
      </c>
      <c r="D25" s="140" t="s">
        <v>274</v>
      </c>
      <c r="E25" s="140"/>
      <c r="F25" s="141"/>
    </row>
    <row r="26" spans="3:11" ht="15.75" thickBot="1" x14ac:dyDescent="0.3">
      <c r="C26" s="145"/>
      <c r="D26" s="146">
        <f>AVERAGE(B3:B14)-(AVERAGE(A3:A14)*E23)</f>
        <v>2492.3552966872976</v>
      </c>
      <c r="E26" s="146"/>
      <c r="F26" s="147"/>
    </row>
    <row r="27" spans="3:11" ht="15.75" thickBot="1" x14ac:dyDescent="0.3"/>
    <row r="28" spans="3:11" ht="15.75" thickBot="1" x14ac:dyDescent="0.3">
      <c r="C28" s="148" t="s">
        <v>277</v>
      </c>
      <c r="D28" s="149"/>
      <c r="E28" s="149"/>
      <c r="F28" s="150" t="s">
        <v>278</v>
      </c>
    </row>
    <row r="30" spans="3:11" x14ac:dyDescent="0.25">
      <c r="C30" t="s">
        <v>104</v>
      </c>
      <c r="D30" t="s">
        <v>284</v>
      </c>
      <c r="F30" t="s">
        <v>285</v>
      </c>
    </row>
    <row r="31" spans="3:11" x14ac:dyDescent="0.25">
      <c r="D31" t="s">
        <v>290</v>
      </c>
      <c r="F31" t="s">
        <v>286</v>
      </c>
    </row>
    <row r="34" spans="3:9" x14ac:dyDescent="0.25">
      <c r="C34" t="s">
        <v>287</v>
      </c>
      <c r="D34" t="s">
        <v>288</v>
      </c>
    </row>
    <row r="35" spans="3:9" x14ac:dyDescent="0.25">
      <c r="I35">
        <v>-3579.3593010556961</v>
      </c>
    </row>
    <row r="36" spans="3:9" x14ac:dyDescent="0.25">
      <c r="I36">
        <v>-2727.1568984346568</v>
      </c>
    </row>
    <row r="37" spans="3:9" x14ac:dyDescent="0.25">
      <c r="I37">
        <v>-2314.160902803058</v>
      </c>
    </row>
    <row r="38" spans="3:9" x14ac:dyDescent="0.25">
      <c r="I38">
        <v>-1344.5576993083378</v>
      </c>
    </row>
    <row r="39" spans="3:9" x14ac:dyDescent="0.25">
      <c r="C39" t="s">
        <v>279</v>
      </c>
      <c r="I39">
        <v>-801.05569712413762</v>
      </c>
    </row>
    <row r="40" spans="3:9" x14ac:dyDescent="0.25">
      <c r="C40" t="s">
        <v>280</v>
      </c>
      <c r="I40">
        <v>-381.50709865307726</v>
      </c>
    </row>
    <row r="41" spans="3:9" x14ac:dyDescent="0.25">
      <c r="C41" t="s">
        <v>281</v>
      </c>
      <c r="E41" t="s">
        <v>282</v>
      </c>
      <c r="I41">
        <v>377.13869676010654</v>
      </c>
    </row>
    <row r="42" spans="3:9" x14ac:dyDescent="0.25">
      <c r="C42" t="s">
        <v>217</v>
      </c>
      <c r="I42">
        <v>729.34109938114307</v>
      </c>
    </row>
    <row r="43" spans="3:9" x14ac:dyDescent="0.25">
      <c r="D43" t="s">
        <v>291</v>
      </c>
      <c r="F43">
        <f>CORREL(A3:A14,B3:B14)</f>
        <v>0.93505696385775394</v>
      </c>
      <c r="I43">
        <v>1235.8937022206028</v>
      </c>
    </row>
    <row r="44" spans="3:9" x14ac:dyDescent="0.25">
      <c r="F44" s="31" t="s">
        <v>292</v>
      </c>
      <c r="I44">
        <v>2692.3917000364036</v>
      </c>
    </row>
    <row r="45" spans="3:9" x14ac:dyDescent="0.25">
      <c r="I45">
        <v>2964.1427011285032</v>
      </c>
    </row>
    <row r="46" spans="3:9" x14ac:dyDescent="0.25">
      <c r="D46" t="s">
        <v>293</v>
      </c>
      <c r="F46" t="s">
        <v>297</v>
      </c>
      <c r="I46">
        <v>3148.8896978522025</v>
      </c>
    </row>
    <row r="47" spans="3:9" x14ac:dyDescent="0.25">
      <c r="F47" t="s">
        <v>311</v>
      </c>
    </row>
    <row r="48" spans="3:9" x14ac:dyDescent="0.25">
      <c r="F48" t="s">
        <v>294</v>
      </c>
    </row>
    <row r="49" spans="1:12" x14ac:dyDescent="0.25">
      <c r="E49" t="s">
        <v>301</v>
      </c>
    </row>
    <row r="50" spans="1:12" x14ac:dyDescent="0.25">
      <c r="F50" t="s">
        <v>217</v>
      </c>
      <c r="H50" t="s">
        <v>283</v>
      </c>
    </row>
    <row r="51" spans="1:12" x14ac:dyDescent="0.25">
      <c r="A51" t="s">
        <v>13</v>
      </c>
      <c r="B51" s="135">
        <v>1</v>
      </c>
    </row>
    <row r="52" spans="1:12" x14ac:dyDescent="0.25">
      <c r="A52" t="s">
        <v>307</v>
      </c>
      <c r="B52" t="s">
        <v>267</v>
      </c>
      <c r="E52" s="135">
        <v>0.5</v>
      </c>
    </row>
    <row r="53" spans="1:12" x14ac:dyDescent="0.25">
      <c r="A53" t="s">
        <v>296</v>
      </c>
      <c r="B53" t="s">
        <v>267</v>
      </c>
      <c r="E53" t="s">
        <v>302</v>
      </c>
      <c r="H53" t="s">
        <v>295</v>
      </c>
    </row>
    <row r="55" spans="1:12" x14ac:dyDescent="0.25">
      <c r="H55" t="s">
        <v>296</v>
      </c>
    </row>
    <row r="56" spans="1:12" x14ac:dyDescent="0.25">
      <c r="F56" t="s">
        <v>3</v>
      </c>
      <c r="J56">
        <v>100</v>
      </c>
      <c r="K56" t="s">
        <v>295</v>
      </c>
    </row>
    <row r="57" spans="1:12" x14ac:dyDescent="0.25">
      <c r="J57">
        <v>40</v>
      </c>
      <c r="K57" t="s">
        <v>283</v>
      </c>
    </row>
    <row r="58" spans="1:12" x14ac:dyDescent="0.25">
      <c r="J58">
        <v>60</v>
      </c>
      <c r="K58" t="s">
        <v>308</v>
      </c>
    </row>
    <row r="59" spans="1:12" x14ac:dyDescent="0.25">
      <c r="F59" t="s">
        <v>237</v>
      </c>
      <c r="G59" t="s">
        <v>303</v>
      </c>
    </row>
    <row r="60" spans="1:12" x14ac:dyDescent="0.25">
      <c r="J60">
        <v>100</v>
      </c>
      <c r="K60">
        <v>40</v>
      </c>
      <c r="L60">
        <f>J60-K60</f>
        <v>60</v>
      </c>
    </row>
    <row r="61" spans="1:12" x14ac:dyDescent="0.25">
      <c r="F61" t="s">
        <v>304</v>
      </c>
      <c r="G61" t="s">
        <v>305</v>
      </c>
    </row>
    <row r="63" spans="1:12" x14ac:dyDescent="0.25">
      <c r="F63" t="s">
        <v>306</v>
      </c>
      <c r="G63" t="s">
        <v>309</v>
      </c>
    </row>
    <row r="65" spans="3:6" x14ac:dyDescent="0.25">
      <c r="F65" t="s">
        <v>310</v>
      </c>
    </row>
    <row r="66" spans="3:6" ht="15.75" thickBot="1" x14ac:dyDescent="0.3"/>
    <row r="67" spans="3:6" x14ac:dyDescent="0.25">
      <c r="C67" s="138" t="s">
        <v>287</v>
      </c>
      <c r="D67" s="140" t="s">
        <v>313</v>
      </c>
      <c r="E67" s="141"/>
    </row>
    <row r="68" spans="3:6" x14ac:dyDescent="0.25">
      <c r="C68" s="142"/>
      <c r="D68" s="72"/>
      <c r="E68" s="143"/>
    </row>
    <row r="69" spans="3:6" x14ac:dyDescent="0.25">
      <c r="C69" s="142"/>
      <c r="D69" s="72"/>
      <c r="E69" s="151">
        <f>I15</f>
        <v>56351838.369129963</v>
      </c>
    </row>
    <row r="70" spans="3:6" x14ac:dyDescent="0.25">
      <c r="C70" s="142"/>
      <c r="D70" s="72"/>
      <c r="E70" s="143">
        <f>COUNT(B3:B14)</f>
        <v>12</v>
      </c>
    </row>
    <row r="71" spans="3:6" x14ac:dyDescent="0.25">
      <c r="C71" s="142"/>
      <c r="D71" s="72"/>
      <c r="E71" s="143"/>
    </row>
    <row r="72" spans="3:6" x14ac:dyDescent="0.25">
      <c r="C72" s="142"/>
      <c r="D72" s="72"/>
      <c r="E72" s="143">
        <f>E69/E70</f>
        <v>4695986.5307608303</v>
      </c>
    </row>
    <row r="73" spans="3:6" x14ac:dyDescent="0.25">
      <c r="C73" s="142"/>
      <c r="D73" s="72"/>
      <c r="E73" s="143"/>
    </row>
    <row r="74" spans="3:6" ht="15.75" thickBot="1" x14ac:dyDescent="0.3">
      <c r="C74" s="145"/>
      <c r="D74" s="146"/>
      <c r="E74" s="147">
        <f>SQRT(E72)</f>
        <v>2167.0225035197095</v>
      </c>
    </row>
    <row r="75" spans="3:6" ht="15.75" thickBot="1" x14ac:dyDescent="0.3"/>
    <row r="76" spans="3:6" x14ac:dyDescent="0.25">
      <c r="C76" s="138" t="s">
        <v>293</v>
      </c>
      <c r="D76" s="140"/>
      <c r="E76" s="141" t="s">
        <v>297</v>
      </c>
    </row>
    <row r="77" spans="3:6" x14ac:dyDescent="0.25">
      <c r="C77" s="142"/>
      <c r="D77" s="72"/>
      <c r="E77" s="143"/>
    </row>
    <row r="78" spans="3:6" x14ac:dyDescent="0.25">
      <c r="C78" s="142"/>
      <c r="D78" s="72"/>
      <c r="E78" s="151">
        <f>L15</f>
        <v>392064828.29753661</v>
      </c>
    </row>
    <row r="79" spans="3:6" x14ac:dyDescent="0.25">
      <c r="C79" s="142"/>
      <c r="D79" s="72"/>
      <c r="E79" s="143">
        <f>J15</f>
        <v>448416666.66666663</v>
      </c>
    </row>
    <row r="80" spans="3:6" x14ac:dyDescent="0.25">
      <c r="C80" s="142"/>
      <c r="D80" s="72"/>
      <c r="E80" s="143"/>
    </row>
    <row r="81" spans="3:6" ht="15.75" thickBot="1" x14ac:dyDescent="0.3">
      <c r="C81" s="145"/>
      <c r="D81" s="146"/>
      <c r="E81" s="147">
        <f>E78/E79</f>
        <v>0.87433152565888117</v>
      </c>
      <c r="F81">
        <f>1-E81</f>
        <v>0.12566847434111883</v>
      </c>
    </row>
    <row r="82" spans="3:6" ht="15.75" thickBot="1" x14ac:dyDescent="0.3"/>
    <row r="83" spans="3:6" x14ac:dyDescent="0.25">
      <c r="C83" s="138" t="s">
        <v>314</v>
      </c>
      <c r="D83" s="140"/>
      <c r="E83" s="141"/>
    </row>
    <row r="84" spans="3:6" ht="15.75" thickBot="1" x14ac:dyDescent="0.3">
      <c r="C84" s="145" t="s">
        <v>315</v>
      </c>
      <c r="D84" s="146"/>
      <c r="E84" s="147"/>
    </row>
    <row r="94" spans="3:6" x14ac:dyDescent="0.25">
      <c r="D94">
        <v>1</v>
      </c>
      <c r="E94" t="s">
        <v>101</v>
      </c>
    </row>
    <row r="95" spans="3:6" x14ac:dyDescent="0.25">
      <c r="D95">
        <v>2</v>
      </c>
      <c r="E95" t="s">
        <v>189</v>
      </c>
      <c r="F95" t="s">
        <v>316</v>
      </c>
    </row>
    <row r="96" spans="3:6" x14ac:dyDescent="0.25">
      <c r="D96">
        <v>3</v>
      </c>
      <c r="E96" t="s">
        <v>191</v>
      </c>
    </row>
    <row r="97" spans="4:7" x14ac:dyDescent="0.25">
      <c r="E97" t="s">
        <v>190</v>
      </c>
    </row>
    <row r="98" spans="4:7" x14ac:dyDescent="0.25">
      <c r="D98">
        <v>4</v>
      </c>
      <c r="E98" t="s">
        <v>323</v>
      </c>
      <c r="G98" t="s">
        <v>322</v>
      </c>
    </row>
    <row r="99" spans="4:7" x14ac:dyDescent="0.25">
      <c r="D99">
        <v>5</v>
      </c>
      <c r="E99" t="s">
        <v>324</v>
      </c>
    </row>
    <row r="100" spans="4:7" x14ac:dyDescent="0.25">
      <c r="D100">
        <v>6</v>
      </c>
      <c r="E100" t="s">
        <v>287</v>
      </c>
      <c r="F100" t="s">
        <v>317</v>
      </c>
    </row>
    <row r="101" spans="4:7" x14ac:dyDescent="0.25">
      <c r="D101">
        <v>7</v>
      </c>
      <c r="E101" t="s">
        <v>293</v>
      </c>
      <c r="F101" t="s">
        <v>318</v>
      </c>
      <c r="G101" t="s">
        <v>321</v>
      </c>
    </row>
    <row r="102" spans="4:7" x14ac:dyDescent="0.25">
      <c r="F102" s="137" t="s">
        <v>319</v>
      </c>
      <c r="G102" t="s">
        <v>320</v>
      </c>
    </row>
    <row r="103" spans="4:7" x14ac:dyDescent="0.25">
      <c r="D103">
        <v>8</v>
      </c>
      <c r="E103" s="132" t="s">
        <v>325</v>
      </c>
    </row>
    <row r="104" spans="4:7" x14ac:dyDescent="0.25">
      <c r="E104" t="s">
        <v>326</v>
      </c>
    </row>
    <row r="105" spans="4:7" x14ac:dyDescent="0.25">
      <c r="E105" t="s">
        <v>327</v>
      </c>
    </row>
  </sheetData>
  <sortState ref="I35:I46">
    <sortCondition ref="I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6"/>
  <sheetViews>
    <sheetView workbookViewId="0">
      <selection sqref="A1:XFD1048576"/>
    </sheetView>
  </sheetViews>
  <sheetFormatPr defaultRowHeight="15" x14ac:dyDescent="0.25"/>
  <cols>
    <col min="1" max="1" width="9.140625" style="27"/>
    <col min="2" max="2" width="25.28515625" style="27" bestFit="1" customWidth="1"/>
    <col min="3" max="3" width="77.7109375" style="27" bestFit="1" customWidth="1"/>
    <col min="4" max="4" width="9.85546875" style="27" customWidth="1"/>
    <col min="5" max="6" width="9.140625" style="27"/>
    <col min="7" max="7" width="13.85546875" style="40" bestFit="1" customWidth="1"/>
    <col min="8" max="16384" width="9.140625" style="27"/>
  </cols>
  <sheetData>
    <row r="1" spans="1:21" ht="23.25" x14ac:dyDescent="0.25">
      <c r="A1" s="188" t="s">
        <v>119</v>
      </c>
      <c r="B1" s="188"/>
      <c r="C1" s="188"/>
      <c r="D1" s="188"/>
      <c r="E1" s="36"/>
      <c r="F1" s="36"/>
      <c r="G1" s="36"/>
      <c r="H1" s="36"/>
      <c r="I1" s="37"/>
      <c r="J1" s="37"/>
      <c r="K1" s="37"/>
      <c r="L1" s="37"/>
      <c r="M1" s="37"/>
      <c r="N1" s="37"/>
      <c r="O1" s="37"/>
      <c r="P1" s="37"/>
    </row>
    <row r="2" spans="1:21" ht="23.25" customHeight="1" x14ac:dyDescent="0.25">
      <c r="B2" s="38" t="s">
        <v>120</v>
      </c>
      <c r="C2" s="38"/>
      <c r="D2" s="38"/>
      <c r="E2" s="38"/>
      <c r="F2" s="37"/>
      <c r="G2" s="39"/>
      <c r="H2" s="37"/>
      <c r="I2" s="37"/>
      <c r="J2" s="37"/>
      <c r="K2" s="37"/>
      <c r="L2" s="37"/>
      <c r="M2" s="37"/>
      <c r="N2" s="37"/>
      <c r="O2" s="37"/>
      <c r="P2" s="37"/>
    </row>
    <row r="3" spans="1:21" x14ac:dyDescent="0.25">
      <c r="B3" s="27" t="s">
        <v>105</v>
      </c>
      <c r="C3" t="s">
        <v>121</v>
      </c>
      <c r="D3" s="27" t="s">
        <v>122</v>
      </c>
      <c r="E3" s="27" t="s">
        <v>123</v>
      </c>
    </row>
    <row r="4" spans="1:21" x14ac:dyDescent="0.25">
      <c r="B4" s="27" t="s">
        <v>124</v>
      </c>
      <c r="C4" t="s">
        <v>125</v>
      </c>
      <c r="D4" s="27" t="s">
        <v>126</v>
      </c>
      <c r="E4" s="41" t="s">
        <v>127</v>
      </c>
    </row>
    <row r="5" spans="1:21" x14ac:dyDescent="0.25">
      <c r="B5" s="27" t="s">
        <v>128</v>
      </c>
      <c r="C5" s="42"/>
      <c r="D5" s="41"/>
    </row>
    <row r="6" spans="1:21" x14ac:dyDescent="0.25">
      <c r="D6" s="41"/>
    </row>
    <row r="7" spans="1:21" x14ac:dyDescent="0.25">
      <c r="A7" s="43" t="s">
        <v>129</v>
      </c>
      <c r="B7" s="43" t="s">
        <v>130</v>
      </c>
      <c r="D7" s="41"/>
    </row>
    <row r="8" spans="1:21" x14ac:dyDescent="0.25">
      <c r="A8" s="27" t="s">
        <v>131</v>
      </c>
      <c r="B8" s="27" t="s">
        <v>132</v>
      </c>
      <c r="D8" s="41"/>
    </row>
    <row r="9" spans="1:21" ht="15.75" thickBot="1" x14ac:dyDescent="0.3">
      <c r="B9" s="27" t="s">
        <v>133</v>
      </c>
      <c r="C9" s="27" t="s">
        <v>134</v>
      </c>
      <c r="D9" s="41" t="s">
        <v>135</v>
      </c>
    </row>
    <row r="10" spans="1:21" ht="15.75" thickBot="1" x14ac:dyDescent="0.3">
      <c r="C10" s="27" t="s">
        <v>136</v>
      </c>
      <c r="D10" s="41" t="s">
        <v>137</v>
      </c>
      <c r="H10" s="27" t="s">
        <v>138</v>
      </c>
      <c r="N10" s="189" t="s">
        <v>139</v>
      </c>
      <c r="O10" s="190"/>
      <c r="Q10" s="189" t="s">
        <v>140</v>
      </c>
      <c r="R10" s="190"/>
      <c r="T10" s="189" t="s">
        <v>141</v>
      </c>
      <c r="U10" s="190"/>
    </row>
    <row r="11" spans="1:21" ht="15.75" thickBot="1" x14ac:dyDescent="0.3">
      <c r="D11" s="41"/>
      <c r="N11" s="44" t="s">
        <v>142</v>
      </c>
      <c r="O11" s="44" t="s">
        <v>143</v>
      </c>
      <c r="Q11" s="44" t="s">
        <v>102</v>
      </c>
      <c r="R11" s="44" t="s">
        <v>143</v>
      </c>
      <c r="T11" s="45" t="s">
        <v>142</v>
      </c>
      <c r="U11" s="45" t="s">
        <v>143</v>
      </c>
    </row>
    <row r="12" spans="1:21" ht="15.75" thickBot="1" x14ac:dyDescent="0.3">
      <c r="D12" s="41"/>
      <c r="N12" s="44">
        <v>0.1</v>
      </c>
      <c r="O12" s="44">
        <v>1.282</v>
      </c>
      <c r="Q12" s="44">
        <v>0.1</v>
      </c>
      <c r="R12" s="44">
        <v>-1.282</v>
      </c>
      <c r="T12" s="44">
        <v>0.2</v>
      </c>
      <c r="U12" s="44">
        <v>1.282</v>
      </c>
    </row>
    <row r="13" spans="1:21" ht="15.75" thickBot="1" x14ac:dyDescent="0.3">
      <c r="B13" s="27" t="s">
        <v>144</v>
      </c>
      <c r="C13" s="27" t="s">
        <v>145</v>
      </c>
      <c r="D13" s="41" t="s">
        <v>146</v>
      </c>
      <c r="N13" s="44">
        <v>0.05</v>
      </c>
      <c r="O13" s="44">
        <v>1.645</v>
      </c>
      <c r="Q13" s="44">
        <v>0.05</v>
      </c>
      <c r="R13" s="44">
        <v>-1.645</v>
      </c>
      <c r="T13" s="44">
        <v>0.1</v>
      </c>
      <c r="U13" s="44">
        <v>1.645</v>
      </c>
    </row>
    <row r="14" spans="1:21" ht="15.75" thickBot="1" x14ac:dyDescent="0.3">
      <c r="C14" s="27" t="s">
        <v>147</v>
      </c>
      <c r="D14" s="41" t="s">
        <v>148</v>
      </c>
      <c r="H14" s="27" t="s">
        <v>149</v>
      </c>
      <c r="N14" s="44">
        <v>2.5000000000000001E-2</v>
      </c>
      <c r="O14" s="44">
        <v>1.96</v>
      </c>
      <c r="Q14" s="44">
        <v>2.5000000000000001E-2</v>
      </c>
      <c r="R14" s="44">
        <v>-1.96</v>
      </c>
      <c r="T14" s="44">
        <v>0.05</v>
      </c>
      <c r="U14" s="44">
        <v>1.96</v>
      </c>
    </row>
    <row r="15" spans="1:21" ht="15.75" thickBot="1" x14ac:dyDescent="0.3">
      <c r="D15" s="41"/>
      <c r="N15" s="44">
        <v>0.01</v>
      </c>
      <c r="O15" s="44">
        <v>2.3260000000000001</v>
      </c>
      <c r="Q15" s="44">
        <v>0.01</v>
      </c>
      <c r="R15" s="44">
        <v>-2.3260000000000001</v>
      </c>
      <c r="T15" s="44">
        <v>0.01</v>
      </c>
      <c r="U15" s="44">
        <v>2.5760000000000001</v>
      </c>
    </row>
    <row r="16" spans="1:21" ht="15.75" thickBot="1" x14ac:dyDescent="0.3">
      <c r="B16" s="27" t="s">
        <v>150</v>
      </c>
      <c r="C16" s="27" t="s">
        <v>151</v>
      </c>
      <c r="D16" s="41" t="s">
        <v>152</v>
      </c>
      <c r="N16" s="44">
        <v>5.0000000000000001E-3</v>
      </c>
      <c r="O16" s="44">
        <v>2.5760000000000001</v>
      </c>
      <c r="Q16" s="44">
        <v>5.0000000000000001E-3</v>
      </c>
      <c r="R16" s="44">
        <v>-2.5760000000000001</v>
      </c>
      <c r="T16" s="44">
        <v>1E-3</v>
      </c>
      <c r="U16" s="44">
        <v>3.2909999999999999</v>
      </c>
    </row>
    <row r="17" spans="1:21" ht="15.75" thickBot="1" x14ac:dyDescent="0.3">
      <c r="C17" s="27" t="s">
        <v>153</v>
      </c>
      <c r="D17" s="41" t="s">
        <v>154</v>
      </c>
      <c r="H17" s="27" t="s">
        <v>155</v>
      </c>
      <c r="N17" s="44">
        <v>1E-3</v>
      </c>
      <c r="O17" s="44">
        <v>3.09</v>
      </c>
      <c r="Q17" s="44">
        <v>1E-3</v>
      </c>
      <c r="R17" s="44">
        <v>-3.09</v>
      </c>
      <c r="T17" s="44">
        <v>1E-4</v>
      </c>
      <c r="U17" s="44">
        <v>3.819</v>
      </c>
    </row>
    <row r="18" spans="1:21" ht="15.75" thickBot="1" x14ac:dyDescent="0.3">
      <c r="D18" s="41"/>
      <c r="H18" s="27" t="s">
        <v>156</v>
      </c>
      <c r="N18" s="44">
        <v>1E-4</v>
      </c>
      <c r="O18" s="44">
        <v>3.7189999999999999</v>
      </c>
      <c r="Q18" s="44">
        <v>1E-4</v>
      </c>
      <c r="R18" s="44">
        <v>-3.7189999999999999</v>
      </c>
    </row>
    <row r="19" spans="1:21" x14ac:dyDescent="0.25">
      <c r="D19" s="41"/>
      <c r="H19" s="27" t="s">
        <v>157</v>
      </c>
    </row>
    <row r="20" spans="1:21" x14ac:dyDescent="0.25">
      <c r="A20" s="27" t="s">
        <v>158</v>
      </c>
      <c r="B20" s="27" t="s">
        <v>159</v>
      </c>
      <c r="C20" s="27" t="s">
        <v>160</v>
      </c>
      <c r="D20" s="41"/>
    </row>
    <row r="21" spans="1:21" x14ac:dyDescent="0.25">
      <c r="B21" s="27" t="s">
        <v>161</v>
      </c>
      <c r="C21" s="27" t="s">
        <v>162</v>
      </c>
      <c r="D21" s="41"/>
    </row>
    <row r="22" spans="1:21" x14ac:dyDescent="0.25">
      <c r="B22" s="27" t="s">
        <v>163</v>
      </c>
      <c r="C22" s="27" t="s">
        <v>164</v>
      </c>
      <c r="D22" s="41"/>
    </row>
    <row r="23" spans="1:21" x14ac:dyDescent="0.25">
      <c r="A23" s="27" t="s">
        <v>165</v>
      </c>
      <c r="B23" s="27" t="s">
        <v>166</v>
      </c>
      <c r="D23" s="41"/>
    </row>
    <row r="24" spans="1:21" x14ac:dyDescent="0.25">
      <c r="D24" s="41"/>
    </row>
    <row r="25" spans="1:21" x14ac:dyDescent="0.25">
      <c r="D25" s="41"/>
    </row>
    <row r="26" spans="1:21" x14ac:dyDescent="0.25">
      <c r="B26" s="46" t="s">
        <v>167</v>
      </c>
      <c r="D26" s="41"/>
    </row>
    <row r="27" spans="1:21" x14ac:dyDescent="0.25">
      <c r="B27" t="s">
        <v>168</v>
      </c>
      <c r="D27" s="41"/>
    </row>
    <row r="28" spans="1:21" x14ac:dyDescent="0.25">
      <c r="B28" s="35" t="s">
        <v>169</v>
      </c>
      <c r="D28" s="41"/>
    </row>
    <row r="29" spans="1:21" x14ac:dyDescent="0.25">
      <c r="D29" s="41"/>
    </row>
    <row r="30" spans="1:21" x14ac:dyDescent="0.25">
      <c r="A30" s="22"/>
      <c r="B30" s="20" t="s">
        <v>32</v>
      </c>
      <c r="C30" s="22"/>
      <c r="D30" s="47"/>
      <c r="E30" s="22"/>
      <c r="F30" s="22"/>
      <c r="G30" s="22"/>
      <c r="H30" s="48"/>
    </row>
    <row r="31" spans="1:21" x14ac:dyDescent="0.25">
      <c r="B31" s="27" t="s">
        <v>170</v>
      </c>
      <c r="D31" s="41"/>
    </row>
    <row r="32" spans="1:21" x14ac:dyDescent="0.25">
      <c r="D32" s="41"/>
      <c r="K32" s="27" t="s">
        <v>193</v>
      </c>
      <c r="O32" s="27" t="s">
        <v>198</v>
      </c>
      <c r="S32" s="27" t="s">
        <v>201</v>
      </c>
    </row>
    <row r="33" spans="1:19" x14ac:dyDescent="0.25">
      <c r="B33" s="46" t="s">
        <v>171</v>
      </c>
      <c r="D33" s="41" t="s">
        <v>0</v>
      </c>
      <c r="E33" s="27">
        <v>50</v>
      </c>
    </row>
    <row r="34" spans="1:19" x14ac:dyDescent="0.25">
      <c r="A34" s="27">
        <v>1</v>
      </c>
      <c r="B34" s="27" t="s">
        <v>130</v>
      </c>
      <c r="D34" s="41" t="s">
        <v>204</v>
      </c>
      <c r="E34" s="27">
        <v>6.2</v>
      </c>
      <c r="J34" s="27" t="s">
        <v>194</v>
      </c>
      <c r="K34" s="27" t="s">
        <v>195</v>
      </c>
      <c r="O34" s="27" t="s">
        <v>199</v>
      </c>
      <c r="S34" s="27" t="s">
        <v>202</v>
      </c>
    </row>
    <row r="35" spans="1:19" x14ac:dyDescent="0.25">
      <c r="B35" s="27" t="s">
        <v>105</v>
      </c>
      <c r="C35" s="27" t="s">
        <v>172</v>
      </c>
      <c r="D35" s="41" t="s">
        <v>205</v>
      </c>
      <c r="E35" s="27">
        <v>10.24</v>
      </c>
      <c r="J35" s="27" t="s">
        <v>196</v>
      </c>
      <c r="K35" s="27" t="s">
        <v>197</v>
      </c>
      <c r="O35" s="27" t="s">
        <v>200</v>
      </c>
      <c r="S35" s="27" t="s">
        <v>203</v>
      </c>
    </row>
    <row r="36" spans="1:19" x14ac:dyDescent="0.25">
      <c r="B36" s="27" t="s">
        <v>124</v>
      </c>
      <c r="C36" s="27" t="s">
        <v>173</v>
      </c>
      <c r="D36" s="41" t="s">
        <v>206</v>
      </c>
      <c r="E36" s="27">
        <v>5.4</v>
      </c>
    </row>
    <row r="37" spans="1:19" x14ac:dyDescent="0.25">
      <c r="B37" s="27" t="s">
        <v>174</v>
      </c>
      <c r="C37" s="27" t="s">
        <v>175</v>
      </c>
      <c r="D37" s="41" t="s">
        <v>207</v>
      </c>
      <c r="E37" s="49">
        <v>0.05</v>
      </c>
      <c r="K37" s="27" t="s">
        <v>212</v>
      </c>
    </row>
    <row r="38" spans="1:19" x14ac:dyDescent="0.25">
      <c r="D38" s="41"/>
    </row>
    <row r="39" spans="1:19" ht="15.75" thickBot="1" x14ac:dyDescent="0.3">
      <c r="A39" s="27">
        <v>2</v>
      </c>
      <c r="B39" s="27" t="s">
        <v>176</v>
      </c>
      <c r="D39" s="57"/>
      <c r="E39" s="55"/>
      <c r="F39" s="55"/>
      <c r="G39" s="55"/>
      <c r="H39" s="55"/>
      <c r="I39" s="56"/>
    </row>
    <row r="40" spans="1:19" x14ac:dyDescent="0.25">
      <c r="D40" s="58">
        <v>2.5</v>
      </c>
      <c r="E40" s="58"/>
      <c r="F40" s="58"/>
      <c r="G40" s="58"/>
      <c r="H40" s="58"/>
      <c r="I40" s="59">
        <v>2.5</v>
      </c>
    </row>
    <row r="41" spans="1:19" x14ac:dyDescent="0.25">
      <c r="D41" s="41"/>
    </row>
    <row r="42" spans="1:19" x14ac:dyDescent="0.25">
      <c r="D42" s="41"/>
    </row>
    <row r="43" spans="1:19" x14ac:dyDescent="0.25">
      <c r="D43" s="41"/>
    </row>
    <row r="44" spans="1:19" x14ac:dyDescent="0.25">
      <c r="C44" s="30" t="s">
        <v>177</v>
      </c>
      <c r="D44" s="41" t="s">
        <v>208</v>
      </c>
      <c r="E44" s="27" t="s">
        <v>209</v>
      </c>
    </row>
    <row r="45" spans="1:19" x14ac:dyDescent="0.25">
      <c r="C45" s="27" t="s">
        <v>178</v>
      </c>
      <c r="D45" s="41"/>
      <c r="G45" s="40" t="s">
        <v>106</v>
      </c>
    </row>
    <row r="46" spans="1:19" x14ac:dyDescent="0.25">
      <c r="D46" s="41"/>
      <c r="G46" s="40" t="s">
        <v>210</v>
      </c>
    </row>
    <row r="47" spans="1:19" x14ac:dyDescent="0.25">
      <c r="C47" s="27">
        <v>1.77</v>
      </c>
      <c r="G47" s="40" t="s">
        <v>211</v>
      </c>
    </row>
    <row r="49" spans="1:6" x14ac:dyDescent="0.25">
      <c r="A49" s="27">
        <v>3</v>
      </c>
      <c r="B49" s="27" t="s">
        <v>179</v>
      </c>
      <c r="C49" s="27">
        <v>0.05</v>
      </c>
    </row>
    <row r="50" spans="1:6" x14ac:dyDescent="0.25">
      <c r="D50" s="49">
        <v>0.95</v>
      </c>
    </row>
    <row r="54" spans="1:6" x14ac:dyDescent="0.25">
      <c r="D54" s="50">
        <v>2.5000000000000001E-2</v>
      </c>
    </row>
    <row r="56" spans="1:6" x14ac:dyDescent="0.25">
      <c r="B56" s="51">
        <v>2.5000000000000001E-2</v>
      </c>
    </row>
    <row r="59" spans="1:6" x14ac:dyDescent="0.25">
      <c r="F59" s="27">
        <f>SQRT(10.24)</f>
        <v>3.2</v>
      </c>
    </row>
    <row r="60" spans="1:6" x14ac:dyDescent="0.25">
      <c r="C60" s="33">
        <v>0</v>
      </c>
    </row>
    <row r="67" spans="1:5" x14ac:dyDescent="0.25">
      <c r="C67" s="33" t="s">
        <v>180</v>
      </c>
    </row>
    <row r="68" spans="1:5" ht="15.75" thickBot="1" x14ac:dyDescent="0.3"/>
    <row r="69" spans="1:5" ht="15.75" thickBot="1" x14ac:dyDescent="0.3">
      <c r="A69" s="27">
        <v>4</v>
      </c>
      <c r="B69" s="27" t="s">
        <v>181</v>
      </c>
      <c r="C69" s="27" t="s">
        <v>182</v>
      </c>
      <c r="D69" s="189" t="s">
        <v>141</v>
      </c>
      <c r="E69" s="190"/>
    </row>
    <row r="70" spans="1:5" ht="15.75" customHeight="1" thickBot="1" x14ac:dyDescent="0.3">
      <c r="C70" s="27" t="s">
        <v>183</v>
      </c>
      <c r="D70" s="45" t="s">
        <v>142</v>
      </c>
      <c r="E70" s="45" t="s">
        <v>143</v>
      </c>
    </row>
    <row r="71" spans="1:5" ht="15.75" thickBot="1" x14ac:dyDescent="0.3">
      <c r="D71" s="44">
        <v>0.2</v>
      </c>
      <c r="E71" s="44">
        <v>1.282</v>
      </c>
    </row>
    <row r="72" spans="1:5" ht="15.75" thickBot="1" x14ac:dyDescent="0.3">
      <c r="D72" s="44">
        <v>0.1</v>
      </c>
      <c r="E72" s="44">
        <v>1.645</v>
      </c>
    </row>
    <row r="73" spans="1:5" ht="15.75" thickBot="1" x14ac:dyDescent="0.3">
      <c r="D73" s="44">
        <v>0.05</v>
      </c>
      <c r="E73" s="44">
        <v>1.96</v>
      </c>
    </row>
    <row r="74" spans="1:5" ht="15.75" thickBot="1" x14ac:dyDescent="0.3">
      <c r="D74" s="44">
        <v>0.01</v>
      </c>
      <c r="E74" s="44">
        <v>2.5760000000000001</v>
      </c>
    </row>
    <row r="75" spans="1:5" ht="15.75" thickBot="1" x14ac:dyDescent="0.3">
      <c r="D75" s="44">
        <v>1E-3</v>
      </c>
      <c r="E75" s="44">
        <v>3.2909999999999999</v>
      </c>
    </row>
    <row r="76" spans="1:5" ht="15.75" thickBot="1" x14ac:dyDescent="0.3">
      <c r="D76" s="44">
        <v>1E-4</v>
      </c>
      <c r="E76" s="44">
        <v>3.81</v>
      </c>
    </row>
    <row r="79" spans="1:5" x14ac:dyDescent="0.25">
      <c r="A79" s="27">
        <v>4</v>
      </c>
      <c r="B79" s="27" t="s">
        <v>184</v>
      </c>
      <c r="C79" s="52" t="s">
        <v>185</v>
      </c>
      <c r="D79" s="27">
        <v>1.77</v>
      </c>
    </row>
    <row r="80" spans="1:5" x14ac:dyDescent="0.25">
      <c r="C80" s="52" t="s">
        <v>186</v>
      </c>
      <c r="D80" s="27">
        <v>1.96</v>
      </c>
    </row>
    <row r="82" spans="1:3" x14ac:dyDescent="0.25">
      <c r="C82" s="27" t="s">
        <v>187</v>
      </c>
    </row>
    <row r="84" spans="1:3" x14ac:dyDescent="0.25">
      <c r="A84" s="27">
        <v>5</v>
      </c>
      <c r="C84" s="27" t="str">
        <f>IF(D80&lt;=-1.96,"Reject the null hypothesis","Accept the null hypothesis")</f>
        <v>Accept the null hypothesis</v>
      </c>
    </row>
    <row r="85" spans="1:3" x14ac:dyDescent="0.25">
      <c r="C85" s="46" t="s">
        <v>188</v>
      </c>
    </row>
    <row r="86" spans="1:3" x14ac:dyDescent="0.25">
      <c r="C86" s="41" t="s">
        <v>154</v>
      </c>
    </row>
  </sheetData>
  <mergeCells count="5">
    <mergeCell ref="A1:D1"/>
    <mergeCell ref="N10:O10"/>
    <mergeCell ref="Q10:R10"/>
    <mergeCell ref="T10:U10"/>
    <mergeCell ref="D69:E6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9457" r:id="rId4">
          <objectPr defaultSize="0" r:id="rId5">
            <anchor moveWithCells="1">
              <from>
                <xdr:col>6</xdr:col>
                <xdr:colOff>352425</xdr:colOff>
                <xdr:row>2</xdr:row>
                <xdr:rowOff>76200</xdr:rowOff>
              </from>
              <to>
                <xdr:col>6</xdr:col>
                <xdr:colOff>733425</xdr:colOff>
                <xdr:row>6</xdr:row>
                <xdr:rowOff>85725</xdr:rowOff>
              </to>
            </anchor>
          </objectPr>
        </oleObject>
      </mc:Choice>
      <mc:Fallback>
        <oleObject progId="Worksheet" dvAspect="DVASPECT_ICON" shapeId="1945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11"/>
  <sheetViews>
    <sheetView workbookViewId="0">
      <selection activeCell="C11" sqref="C11"/>
    </sheetView>
  </sheetViews>
  <sheetFormatPr defaultRowHeight="15" x14ac:dyDescent="0.25"/>
  <cols>
    <col min="2" max="2" width="41.42578125" bestFit="1" customWidth="1"/>
    <col min="3" max="3" width="77.85546875" customWidth="1"/>
    <col min="4" max="4" width="62.28515625" bestFit="1" customWidth="1"/>
    <col min="5" max="5" width="32.7109375" bestFit="1" customWidth="1"/>
    <col min="6" max="6" width="28.140625" customWidth="1"/>
  </cols>
  <sheetData>
    <row r="2" spans="1:6" ht="30" x14ac:dyDescent="0.25">
      <c r="A2">
        <v>1</v>
      </c>
      <c r="B2" t="s">
        <v>436</v>
      </c>
      <c r="C2" t="s">
        <v>437</v>
      </c>
      <c r="D2" t="s">
        <v>438</v>
      </c>
      <c r="F2" s="2" t="s">
        <v>439</v>
      </c>
    </row>
    <row r="3" spans="1:6" x14ac:dyDescent="0.25">
      <c r="A3">
        <v>2</v>
      </c>
      <c r="B3" t="s">
        <v>440</v>
      </c>
      <c r="C3" t="s">
        <v>437</v>
      </c>
      <c r="D3" t="s">
        <v>441</v>
      </c>
    </row>
    <row r="4" spans="1:6" ht="30" x14ac:dyDescent="0.25">
      <c r="A4">
        <v>3</v>
      </c>
      <c r="B4" t="s">
        <v>427</v>
      </c>
      <c r="C4" t="s">
        <v>428</v>
      </c>
      <c r="D4" t="s">
        <v>429</v>
      </c>
      <c r="F4" s="2" t="s">
        <v>439</v>
      </c>
    </row>
    <row r="5" spans="1:6" ht="30" x14ac:dyDescent="0.25">
      <c r="A5">
        <v>4</v>
      </c>
      <c r="B5" t="s">
        <v>430</v>
      </c>
      <c r="C5" t="s">
        <v>431</v>
      </c>
      <c r="D5" t="s">
        <v>432</v>
      </c>
      <c r="F5" s="2" t="s">
        <v>442</v>
      </c>
    </row>
    <row r="6" spans="1:6" ht="30" x14ac:dyDescent="0.25">
      <c r="A6">
        <v>5</v>
      </c>
      <c r="B6" t="s">
        <v>433</v>
      </c>
      <c r="C6" t="s">
        <v>434</v>
      </c>
      <c r="D6" t="s">
        <v>435</v>
      </c>
      <c r="F6" s="2" t="s">
        <v>439</v>
      </c>
    </row>
    <row r="7" spans="1:6" ht="30" x14ac:dyDescent="0.25">
      <c r="A7">
        <v>6</v>
      </c>
      <c r="B7" t="s">
        <v>443</v>
      </c>
      <c r="C7" t="s">
        <v>355</v>
      </c>
      <c r="D7" t="s">
        <v>444</v>
      </c>
      <c r="F7" s="2" t="s">
        <v>439</v>
      </c>
    </row>
    <row r="8" spans="1:6" ht="30" x14ac:dyDescent="0.25">
      <c r="B8" s="137" t="s">
        <v>446</v>
      </c>
      <c r="C8" s="2" t="s">
        <v>445</v>
      </c>
      <c r="D8" s="2" t="s">
        <v>447</v>
      </c>
    </row>
    <row r="9" spans="1:6" ht="30" x14ac:dyDescent="0.25">
      <c r="A9">
        <v>7</v>
      </c>
      <c r="B9" t="s">
        <v>358</v>
      </c>
      <c r="C9" s="2" t="s">
        <v>426</v>
      </c>
      <c r="D9" s="2" t="s">
        <v>448</v>
      </c>
    </row>
    <row r="10" spans="1:6" ht="30" x14ac:dyDescent="0.25">
      <c r="A10">
        <v>8</v>
      </c>
      <c r="B10" t="s">
        <v>353</v>
      </c>
      <c r="C10" t="s">
        <v>354</v>
      </c>
      <c r="D10" s="2" t="s">
        <v>449</v>
      </c>
    </row>
    <row r="11" spans="1:6" x14ac:dyDescent="0.25">
      <c r="A11">
        <v>9</v>
      </c>
      <c r="B11" s="137" t="s">
        <v>357</v>
      </c>
      <c r="C11" t="s">
        <v>355</v>
      </c>
      <c r="D11" t="s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0"/>
  <sheetViews>
    <sheetView topLeftCell="A7" workbookViewId="0">
      <selection activeCell="G64" sqref="G64"/>
    </sheetView>
  </sheetViews>
  <sheetFormatPr defaultRowHeight="15" x14ac:dyDescent="0.25"/>
  <cols>
    <col min="2" max="2" width="12.28515625" bestFit="1" customWidth="1"/>
    <col min="3" max="3" width="10.28515625" bestFit="1" customWidth="1"/>
    <col min="5" max="5" width="15.42578125" customWidth="1"/>
    <col min="6" max="7" width="11.7109375" style="137" customWidth="1"/>
    <col min="8" max="8" width="12.5703125" style="137" bestFit="1" customWidth="1"/>
    <col min="9" max="10" width="11.7109375" style="137" customWidth="1"/>
    <col min="11" max="11" width="16" customWidth="1"/>
    <col min="12" max="12" width="16.28515625" customWidth="1"/>
    <col min="13" max="14" width="12.28515625" customWidth="1"/>
    <col min="15" max="15" width="12" customWidth="1"/>
  </cols>
  <sheetData>
    <row r="1" spans="1:15" s="137" customFormat="1" x14ac:dyDescent="0.25">
      <c r="A1" s="137" t="s">
        <v>366</v>
      </c>
    </row>
    <row r="2" spans="1:15" x14ac:dyDescent="0.25">
      <c r="A2" t="s">
        <v>331</v>
      </c>
      <c r="B2" t="s">
        <v>360</v>
      </c>
      <c r="C2" t="s">
        <v>359</v>
      </c>
      <c r="D2" t="s">
        <v>3</v>
      </c>
      <c r="E2" t="s">
        <v>59</v>
      </c>
      <c r="F2" s="137" t="s">
        <v>299</v>
      </c>
      <c r="G2" s="137" t="s">
        <v>371</v>
      </c>
      <c r="H2" s="137" t="s">
        <v>372</v>
      </c>
      <c r="I2" s="137" t="s">
        <v>373</v>
      </c>
    </row>
    <row r="3" spans="1:15" x14ac:dyDescent="0.25">
      <c r="A3" t="s">
        <v>109</v>
      </c>
      <c r="B3" t="s">
        <v>361</v>
      </c>
      <c r="C3">
        <v>4</v>
      </c>
      <c r="D3">
        <v>7.666666666666667</v>
      </c>
      <c r="E3">
        <v>9</v>
      </c>
      <c r="F3" s="154">
        <v>1.777777777777777</v>
      </c>
      <c r="K3" s="130" t="s">
        <v>365</v>
      </c>
      <c r="L3" s="130" t="s">
        <v>364</v>
      </c>
    </row>
    <row r="4" spans="1:15" x14ac:dyDescent="0.25">
      <c r="A4" s="137" t="s">
        <v>109</v>
      </c>
      <c r="B4" s="137" t="s">
        <v>361</v>
      </c>
      <c r="C4">
        <v>6</v>
      </c>
      <c r="D4">
        <v>7.666666666666667</v>
      </c>
      <c r="E4">
        <v>9</v>
      </c>
      <c r="F4" s="154">
        <v>1.777777777777777</v>
      </c>
      <c r="K4" s="130" t="s">
        <v>214</v>
      </c>
      <c r="L4" s="137" t="s">
        <v>361</v>
      </c>
      <c r="M4" s="137" t="s">
        <v>362</v>
      </c>
      <c r="N4" s="137" t="s">
        <v>363</v>
      </c>
      <c r="O4" s="137" t="s">
        <v>215</v>
      </c>
    </row>
    <row r="5" spans="1:15" s="137" customFormat="1" x14ac:dyDescent="0.25">
      <c r="A5" s="137" t="s">
        <v>109</v>
      </c>
      <c r="B5" s="137" t="s">
        <v>361</v>
      </c>
      <c r="C5" s="137">
        <v>8</v>
      </c>
      <c r="D5" s="137">
        <v>7.666666666666667</v>
      </c>
      <c r="E5" s="137">
        <v>9</v>
      </c>
      <c r="F5" s="154">
        <v>1.777777777777777</v>
      </c>
      <c r="K5" s="27" t="s">
        <v>109</v>
      </c>
      <c r="L5" s="32">
        <v>6</v>
      </c>
      <c r="M5" s="32">
        <v>7</v>
      </c>
      <c r="N5" s="32">
        <v>10</v>
      </c>
      <c r="O5" s="32">
        <v>7.666666666666667</v>
      </c>
    </row>
    <row r="6" spans="1:15" x14ac:dyDescent="0.25">
      <c r="A6" s="137" t="s">
        <v>109</v>
      </c>
      <c r="B6" s="137" t="s">
        <v>362</v>
      </c>
      <c r="C6">
        <v>6</v>
      </c>
      <c r="D6" s="137">
        <v>7.666666666666667</v>
      </c>
      <c r="E6" s="137">
        <v>9</v>
      </c>
      <c r="F6" s="154">
        <v>1.777777777777777</v>
      </c>
      <c r="K6" s="27" t="s">
        <v>110</v>
      </c>
      <c r="L6" s="32">
        <v>7</v>
      </c>
      <c r="M6" s="32">
        <v>10</v>
      </c>
      <c r="N6" s="32">
        <v>14</v>
      </c>
      <c r="O6" s="32">
        <v>10.333333333333334</v>
      </c>
    </row>
    <row r="7" spans="1:15" x14ac:dyDescent="0.25">
      <c r="A7" s="137" t="s">
        <v>109</v>
      </c>
      <c r="B7" s="137" t="s">
        <v>362</v>
      </c>
      <c r="C7">
        <v>6</v>
      </c>
      <c r="D7" s="137">
        <v>7.666666666666667</v>
      </c>
      <c r="E7" s="137">
        <v>9</v>
      </c>
      <c r="F7" s="154">
        <v>1.777777777777777</v>
      </c>
      <c r="K7" s="27" t="s">
        <v>215</v>
      </c>
      <c r="L7" s="32">
        <v>6.5</v>
      </c>
      <c r="M7" s="32">
        <v>8.5</v>
      </c>
      <c r="N7" s="32">
        <v>12</v>
      </c>
      <c r="O7" s="32">
        <v>9</v>
      </c>
    </row>
    <row r="8" spans="1:15" x14ac:dyDescent="0.25">
      <c r="A8" s="137" t="s">
        <v>109</v>
      </c>
      <c r="B8" s="137" t="s">
        <v>362</v>
      </c>
      <c r="C8">
        <v>9</v>
      </c>
      <c r="D8" s="137">
        <v>7.666666666666667</v>
      </c>
      <c r="E8" s="137">
        <v>9</v>
      </c>
      <c r="F8" s="154">
        <v>1.777777777777777</v>
      </c>
    </row>
    <row r="9" spans="1:15" x14ac:dyDescent="0.25">
      <c r="A9" t="s">
        <v>109</v>
      </c>
      <c r="B9" t="s">
        <v>363</v>
      </c>
      <c r="C9">
        <v>8</v>
      </c>
      <c r="D9" s="137">
        <v>7.666666666666667</v>
      </c>
      <c r="E9" s="137">
        <v>9</v>
      </c>
      <c r="F9" s="154">
        <v>1.777777777777777</v>
      </c>
    </row>
    <row r="10" spans="1:15" x14ac:dyDescent="0.25">
      <c r="A10" s="137" t="s">
        <v>109</v>
      </c>
      <c r="B10" s="137" t="s">
        <v>363</v>
      </c>
      <c r="C10">
        <v>9</v>
      </c>
      <c r="D10" s="137">
        <v>7.666666666666667</v>
      </c>
      <c r="E10" s="137">
        <v>9</v>
      </c>
      <c r="F10" s="154">
        <v>1.777777777777777</v>
      </c>
      <c r="K10" s="164" t="s">
        <v>214</v>
      </c>
      <c r="L10" s="164" t="s">
        <v>361</v>
      </c>
      <c r="M10" s="164" t="s">
        <v>362</v>
      </c>
      <c r="N10" s="164" t="s">
        <v>363</v>
      </c>
      <c r="O10" s="164" t="s">
        <v>215</v>
      </c>
    </row>
    <row r="11" spans="1:15" x14ac:dyDescent="0.25">
      <c r="A11" s="34" t="s">
        <v>109</v>
      </c>
      <c r="B11" s="34" t="s">
        <v>363</v>
      </c>
      <c r="C11" s="34">
        <v>13</v>
      </c>
      <c r="D11" s="34">
        <v>7.666666666666667</v>
      </c>
      <c r="E11" s="34">
        <v>9</v>
      </c>
      <c r="F11" s="154">
        <v>1.777777777777777</v>
      </c>
      <c r="G11" s="154"/>
      <c r="H11" s="154"/>
      <c r="I11" s="154"/>
      <c r="K11" s="27" t="s">
        <v>109</v>
      </c>
      <c r="L11" s="32">
        <v>6</v>
      </c>
      <c r="M11" s="32">
        <v>7</v>
      </c>
      <c r="N11" s="32">
        <v>10</v>
      </c>
      <c r="O11" s="1">
        <v>7.666666666666667</v>
      </c>
    </row>
    <row r="12" spans="1:15" x14ac:dyDescent="0.25">
      <c r="A12" t="s">
        <v>110</v>
      </c>
      <c r="B12" s="137" t="s">
        <v>361</v>
      </c>
      <c r="C12">
        <v>4</v>
      </c>
      <c r="D12" s="23">
        <v>10.333333333333334</v>
      </c>
      <c r="E12" s="23">
        <v>9</v>
      </c>
      <c r="F12" s="154">
        <v>1.7777777777777795</v>
      </c>
      <c r="K12" s="27" t="s">
        <v>110</v>
      </c>
      <c r="L12" s="32">
        <v>7</v>
      </c>
      <c r="M12" s="32">
        <v>10</v>
      </c>
      <c r="N12" s="32">
        <v>14</v>
      </c>
      <c r="O12" s="1">
        <v>10.333333333333334</v>
      </c>
    </row>
    <row r="13" spans="1:15" x14ac:dyDescent="0.25">
      <c r="A13" s="137" t="s">
        <v>110</v>
      </c>
      <c r="B13" s="137" t="s">
        <v>361</v>
      </c>
      <c r="C13">
        <v>8</v>
      </c>
      <c r="D13" s="23">
        <v>10.333333333333334</v>
      </c>
      <c r="E13" s="23">
        <v>9</v>
      </c>
      <c r="F13" s="154">
        <v>1.7777777777777795</v>
      </c>
      <c r="K13" s="163" t="s">
        <v>215</v>
      </c>
      <c r="L13" s="165">
        <v>6.5</v>
      </c>
      <c r="M13" s="165">
        <v>8.5</v>
      </c>
      <c r="N13" s="165">
        <v>12</v>
      </c>
      <c r="O13" s="165">
        <v>9</v>
      </c>
    </row>
    <row r="14" spans="1:15" x14ac:dyDescent="0.25">
      <c r="A14" s="137" t="s">
        <v>110</v>
      </c>
      <c r="B14" s="137" t="s">
        <v>361</v>
      </c>
      <c r="C14">
        <v>9</v>
      </c>
      <c r="D14" s="23">
        <v>10.333333333333334</v>
      </c>
      <c r="E14" s="23">
        <v>9</v>
      </c>
      <c r="F14" s="154">
        <v>1.7777777777777795</v>
      </c>
    </row>
    <row r="15" spans="1:15" x14ac:dyDescent="0.25">
      <c r="A15" t="s">
        <v>110</v>
      </c>
      <c r="B15" t="s">
        <v>362</v>
      </c>
      <c r="C15">
        <v>7</v>
      </c>
      <c r="D15" s="23">
        <v>10.333333333333334</v>
      </c>
      <c r="E15" s="23">
        <v>9</v>
      </c>
      <c r="F15" s="154">
        <v>1.7777777777777795</v>
      </c>
      <c r="K15" s="164" t="s">
        <v>214</v>
      </c>
      <c r="L15" s="164" t="s">
        <v>109</v>
      </c>
      <c r="M15" s="164" t="s">
        <v>110</v>
      </c>
      <c r="N15" s="164" t="s">
        <v>215</v>
      </c>
    </row>
    <row r="16" spans="1:15" x14ac:dyDescent="0.25">
      <c r="A16" s="137" t="s">
        <v>110</v>
      </c>
      <c r="B16" s="137" t="s">
        <v>362</v>
      </c>
      <c r="C16">
        <v>10</v>
      </c>
      <c r="D16" s="23">
        <v>10.333333333333334</v>
      </c>
      <c r="E16" s="23">
        <v>9</v>
      </c>
      <c r="F16" s="154">
        <v>1.7777777777777795</v>
      </c>
      <c r="K16" s="27" t="s">
        <v>361</v>
      </c>
      <c r="L16" s="32">
        <v>6</v>
      </c>
      <c r="M16" s="32">
        <v>7</v>
      </c>
      <c r="N16" s="32">
        <v>6.5</v>
      </c>
    </row>
    <row r="17" spans="1:14" x14ac:dyDescent="0.25">
      <c r="A17" s="137" t="s">
        <v>110</v>
      </c>
      <c r="B17" s="137" t="s">
        <v>362</v>
      </c>
      <c r="C17">
        <v>13</v>
      </c>
      <c r="D17" s="23">
        <v>10.333333333333334</v>
      </c>
      <c r="E17" s="23">
        <v>9</v>
      </c>
      <c r="F17" s="154">
        <v>1.7777777777777795</v>
      </c>
      <c r="K17" s="27" t="s">
        <v>362</v>
      </c>
      <c r="L17" s="32">
        <v>7</v>
      </c>
      <c r="M17" s="32">
        <v>10</v>
      </c>
      <c r="N17" s="32">
        <v>8.5</v>
      </c>
    </row>
    <row r="18" spans="1:14" x14ac:dyDescent="0.25">
      <c r="A18" t="s">
        <v>110</v>
      </c>
      <c r="B18" s="137" t="s">
        <v>363</v>
      </c>
      <c r="C18">
        <v>12</v>
      </c>
      <c r="D18" s="23">
        <v>10.333333333333334</v>
      </c>
      <c r="E18" s="23">
        <v>9</v>
      </c>
      <c r="F18" s="154">
        <v>1.7777777777777795</v>
      </c>
      <c r="K18" s="27" t="s">
        <v>363</v>
      </c>
      <c r="L18" s="32">
        <v>10</v>
      </c>
      <c r="M18" s="32">
        <v>14</v>
      </c>
      <c r="N18" s="32">
        <v>12</v>
      </c>
    </row>
    <row r="19" spans="1:14" x14ac:dyDescent="0.25">
      <c r="A19" s="137" t="s">
        <v>110</v>
      </c>
      <c r="B19" s="137" t="s">
        <v>363</v>
      </c>
      <c r="C19">
        <v>14</v>
      </c>
      <c r="D19" s="23">
        <v>10.333333333333334</v>
      </c>
      <c r="E19" s="23">
        <v>9</v>
      </c>
      <c r="F19" s="154">
        <v>1.7777777777777795</v>
      </c>
      <c r="K19" s="163" t="s">
        <v>215</v>
      </c>
      <c r="L19" s="165">
        <v>7.666666666666667</v>
      </c>
      <c r="M19" s="165">
        <v>10.333333333333334</v>
      </c>
      <c r="N19" s="165">
        <v>9</v>
      </c>
    </row>
    <row r="20" spans="1:14" x14ac:dyDescent="0.25">
      <c r="A20" s="137" t="s">
        <v>110</v>
      </c>
      <c r="B20" s="137" t="s">
        <v>363</v>
      </c>
      <c r="C20">
        <v>16</v>
      </c>
      <c r="D20" s="23">
        <v>10.333333333333334</v>
      </c>
      <c r="E20" s="23">
        <v>9</v>
      </c>
      <c r="F20" s="166">
        <v>1.7777777777777795</v>
      </c>
      <c r="G20" s="154"/>
      <c r="H20" s="154"/>
      <c r="I20" s="154"/>
    </row>
    <row r="21" spans="1:14" x14ac:dyDescent="0.25">
      <c r="A21">
        <f>COUNTA(A3:A20)</f>
        <v>18</v>
      </c>
      <c r="F21" s="154">
        <f>SUM(F3:F20)</f>
        <v>32</v>
      </c>
      <c r="G21" s="137">
        <f>2-1</f>
        <v>1</v>
      </c>
      <c r="H21" s="137">
        <f>F21/G21</f>
        <v>32</v>
      </c>
      <c r="I21" s="137">
        <f>H21/$H$64</f>
        <v>5.6470588235294112</v>
      </c>
    </row>
    <row r="22" spans="1:14" x14ac:dyDescent="0.25">
      <c r="A22" s="137" t="s">
        <v>367</v>
      </c>
    </row>
    <row r="23" spans="1:14" x14ac:dyDescent="0.25">
      <c r="A23" s="137" t="s">
        <v>331</v>
      </c>
      <c r="B23" s="137" t="s">
        <v>360</v>
      </c>
      <c r="C23" s="137" t="s">
        <v>359</v>
      </c>
      <c r="D23" t="s">
        <v>3</v>
      </c>
    </row>
    <row r="24" spans="1:14" x14ac:dyDescent="0.25">
      <c r="A24" s="137" t="s">
        <v>109</v>
      </c>
      <c r="B24" s="137" t="s">
        <v>361</v>
      </c>
      <c r="C24" s="137">
        <v>4</v>
      </c>
      <c r="D24">
        <f>N16</f>
        <v>6.5</v>
      </c>
      <c r="E24">
        <f>N19</f>
        <v>9</v>
      </c>
      <c r="F24" s="137">
        <f>(D24-E24)^2</f>
        <v>6.25</v>
      </c>
    </row>
    <row r="25" spans="1:14" x14ac:dyDescent="0.25">
      <c r="A25" s="137" t="s">
        <v>109</v>
      </c>
      <c r="B25" s="137" t="s">
        <v>361</v>
      </c>
      <c r="C25" s="137">
        <v>6</v>
      </c>
      <c r="D25" s="137">
        <f>D24</f>
        <v>6.5</v>
      </c>
      <c r="E25">
        <f>E24</f>
        <v>9</v>
      </c>
      <c r="F25" s="137">
        <f t="shared" ref="F25:F41" si="0">(D25-E25)^2</f>
        <v>6.25</v>
      </c>
    </row>
    <row r="26" spans="1:14" x14ac:dyDescent="0.25">
      <c r="A26" s="137" t="s">
        <v>109</v>
      </c>
      <c r="B26" s="137" t="s">
        <v>361</v>
      </c>
      <c r="C26" s="137">
        <v>8</v>
      </c>
      <c r="D26" s="137">
        <f t="shared" ref="D26:D29" si="1">D25</f>
        <v>6.5</v>
      </c>
      <c r="E26" s="137">
        <f t="shared" ref="E26:E41" si="2">E25</f>
        <v>9</v>
      </c>
      <c r="F26" s="137">
        <f t="shared" si="0"/>
        <v>6.25</v>
      </c>
    </row>
    <row r="27" spans="1:14" x14ac:dyDescent="0.25">
      <c r="A27" s="137" t="s">
        <v>110</v>
      </c>
      <c r="B27" s="137" t="s">
        <v>361</v>
      </c>
      <c r="C27" s="137">
        <v>4</v>
      </c>
      <c r="D27" s="137">
        <f t="shared" si="1"/>
        <v>6.5</v>
      </c>
      <c r="E27" s="137">
        <f t="shared" si="2"/>
        <v>9</v>
      </c>
      <c r="F27" s="137">
        <f t="shared" si="0"/>
        <v>6.25</v>
      </c>
    </row>
    <row r="28" spans="1:14" x14ac:dyDescent="0.25">
      <c r="A28" s="137" t="s">
        <v>110</v>
      </c>
      <c r="B28" s="137" t="s">
        <v>361</v>
      </c>
      <c r="C28" s="137">
        <v>8</v>
      </c>
      <c r="D28" s="137">
        <f t="shared" si="1"/>
        <v>6.5</v>
      </c>
      <c r="E28" s="137">
        <f t="shared" si="2"/>
        <v>9</v>
      </c>
      <c r="F28" s="137">
        <f t="shared" si="0"/>
        <v>6.25</v>
      </c>
    </row>
    <row r="29" spans="1:14" x14ac:dyDescent="0.25">
      <c r="A29" s="34" t="s">
        <v>110</v>
      </c>
      <c r="B29" s="34" t="s">
        <v>361</v>
      </c>
      <c r="C29" s="34">
        <v>9</v>
      </c>
      <c r="D29" s="137">
        <f t="shared" si="1"/>
        <v>6.5</v>
      </c>
      <c r="E29" s="137">
        <f t="shared" si="2"/>
        <v>9</v>
      </c>
      <c r="F29" s="137">
        <f t="shared" si="0"/>
        <v>6.25</v>
      </c>
    </row>
    <row r="30" spans="1:14" x14ac:dyDescent="0.25">
      <c r="A30" s="137" t="s">
        <v>109</v>
      </c>
      <c r="B30" s="137" t="s">
        <v>362</v>
      </c>
      <c r="C30" s="137">
        <v>6</v>
      </c>
      <c r="D30">
        <f>N17</f>
        <v>8.5</v>
      </c>
      <c r="E30" s="137">
        <f t="shared" si="2"/>
        <v>9</v>
      </c>
      <c r="F30" s="137">
        <f t="shared" si="0"/>
        <v>0.25</v>
      </c>
    </row>
    <row r="31" spans="1:14" x14ac:dyDescent="0.25">
      <c r="A31" s="137" t="s">
        <v>109</v>
      </c>
      <c r="B31" s="137" t="s">
        <v>362</v>
      </c>
      <c r="C31" s="137">
        <v>6</v>
      </c>
      <c r="D31">
        <f>D30</f>
        <v>8.5</v>
      </c>
      <c r="E31" s="137">
        <f t="shared" si="2"/>
        <v>9</v>
      </c>
      <c r="F31" s="137">
        <f t="shared" si="0"/>
        <v>0.25</v>
      </c>
    </row>
    <row r="32" spans="1:14" x14ac:dyDescent="0.25">
      <c r="A32" s="14" t="s">
        <v>109</v>
      </c>
      <c r="B32" s="14" t="s">
        <v>362</v>
      </c>
      <c r="C32" s="14">
        <v>9</v>
      </c>
      <c r="D32" s="137">
        <f t="shared" ref="D32:D35" si="3">D31</f>
        <v>8.5</v>
      </c>
      <c r="E32" s="137">
        <f t="shared" si="2"/>
        <v>9</v>
      </c>
      <c r="F32" s="137">
        <f t="shared" si="0"/>
        <v>0.25</v>
      </c>
    </row>
    <row r="33" spans="1:9" x14ac:dyDescent="0.25">
      <c r="A33" s="137" t="s">
        <v>110</v>
      </c>
      <c r="B33" s="137" t="s">
        <v>362</v>
      </c>
      <c r="C33" s="137">
        <v>7</v>
      </c>
      <c r="D33" s="137">
        <f t="shared" si="3"/>
        <v>8.5</v>
      </c>
      <c r="E33" s="137">
        <f t="shared" si="2"/>
        <v>9</v>
      </c>
      <c r="F33" s="137">
        <f t="shared" si="0"/>
        <v>0.25</v>
      </c>
    </row>
    <row r="34" spans="1:9" x14ac:dyDescent="0.25">
      <c r="A34" s="137" t="s">
        <v>110</v>
      </c>
      <c r="B34" s="137" t="s">
        <v>362</v>
      </c>
      <c r="C34" s="137">
        <v>10</v>
      </c>
      <c r="D34" s="137">
        <f t="shared" si="3"/>
        <v>8.5</v>
      </c>
      <c r="E34" s="137">
        <f t="shared" si="2"/>
        <v>9</v>
      </c>
      <c r="F34" s="137">
        <f t="shared" si="0"/>
        <v>0.25</v>
      </c>
    </row>
    <row r="35" spans="1:9" x14ac:dyDescent="0.25">
      <c r="A35" s="34" t="s">
        <v>110</v>
      </c>
      <c r="B35" s="34" t="s">
        <v>362</v>
      </c>
      <c r="C35" s="34">
        <v>13</v>
      </c>
      <c r="D35" s="137">
        <f t="shared" si="3"/>
        <v>8.5</v>
      </c>
      <c r="E35" s="137">
        <f t="shared" si="2"/>
        <v>9</v>
      </c>
      <c r="F35" s="137">
        <f t="shared" si="0"/>
        <v>0.25</v>
      </c>
    </row>
    <row r="36" spans="1:9" x14ac:dyDescent="0.25">
      <c r="A36" s="137" t="s">
        <v>109</v>
      </c>
      <c r="B36" s="137" t="s">
        <v>363</v>
      </c>
      <c r="C36" s="137">
        <v>8</v>
      </c>
      <c r="D36">
        <f>N18</f>
        <v>12</v>
      </c>
      <c r="E36" s="137">
        <f t="shared" si="2"/>
        <v>9</v>
      </c>
      <c r="F36" s="137">
        <f t="shared" si="0"/>
        <v>9</v>
      </c>
    </row>
    <row r="37" spans="1:9" x14ac:dyDescent="0.25">
      <c r="A37" s="137" t="s">
        <v>109</v>
      </c>
      <c r="B37" s="137" t="s">
        <v>363</v>
      </c>
      <c r="C37" s="137">
        <v>9</v>
      </c>
      <c r="D37">
        <f>D36</f>
        <v>12</v>
      </c>
      <c r="E37" s="137">
        <f t="shared" si="2"/>
        <v>9</v>
      </c>
      <c r="F37" s="137">
        <f t="shared" si="0"/>
        <v>9</v>
      </c>
    </row>
    <row r="38" spans="1:9" x14ac:dyDescent="0.25">
      <c r="A38" s="14" t="s">
        <v>109</v>
      </c>
      <c r="B38" s="14" t="s">
        <v>363</v>
      </c>
      <c r="C38" s="14">
        <v>13</v>
      </c>
      <c r="D38" s="137">
        <f t="shared" ref="D38:D41" si="4">D37</f>
        <v>12</v>
      </c>
      <c r="E38" s="137">
        <f t="shared" si="2"/>
        <v>9</v>
      </c>
      <c r="F38" s="137">
        <f t="shared" si="0"/>
        <v>9</v>
      </c>
    </row>
    <row r="39" spans="1:9" x14ac:dyDescent="0.25">
      <c r="A39" s="137" t="s">
        <v>110</v>
      </c>
      <c r="B39" s="137" t="s">
        <v>363</v>
      </c>
      <c r="C39" s="137">
        <v>12</v>
      </c>
      <c r="D39" s="137">
        <f t="shared" si="4"/>
        <v>12</v>
      </c>
      <c r="E39" s="137">
        <f t="shared" si="2"/>
        <v>9</v>
      </c>
      <c r="F39" s="137">
        <f t="shared" si="0"/>
        <v>9</v>
      </c>
    </row>
    <row r="40" spans="1:9" x14ac:dyDescent="0.25">
      <c r="A40" s="137" t="s">
        <v>110</v>
      </c>
      <c r="B40" s="137" t="s">
        <v>363</v>
      </c>
      <c r="C40" s="137">
        <v>14</v>
      </c>
      <c r="D40" s="137">
        <f t="shared" si="4"/>
        <v>12</v>
      </c>
      <c r="E40" s="137">
        <f t="shared" si="2"/>
        <v>9</v>
      </c>
      <c r="F40" s="137">
        <f t="shared" si="0"/>
        <v>9</v>
      </c>
    </row>
    <row r="41" spans="1:9" x14ac:dyDescent="0.25">
      <c r="A41" s="137" t="s">
        <v>110</v>
      </c>
      <c r="B41" s="137" t="s">
        <v>363</v>
      </c>
      <c r="C41" s="137">
        <v>16</v>
      </c>
      <c r="D41" s="137">
        <f t="shared" si="4"/>
        <v>12</v>
      </c>
      <c r="E41" s="137">
        <f t="shared" si="2"/>
        <v>9</v>
      </c>
      <c r="F41" s="34">
        <f t="shared" si="0"/>
        <v>9</v>
      </c>
    </row>
    <row r="42" spans="1:9" x14ac:dyDescent="0.25">
      <c r="F42" s="137">
        <f>SUM(F24:F41)</f>
        <v>93</v>
      </c>
      <c r="G42" s="137">
        <f>3-1</f>
        <v>2</v>
      </c>
      <c r="H42" s="137">
        <f>F42/G42</f>
        <v>46.5</v>
      </c>
      <c r="I42" s="137">
        <f>H42/$H$64</f>
        <v>8.2058823529411757</v>
      </c>
    </row>
    <row r="44" spans="1:9" x14ac:dyDescent="0.25">
      <c r="A44" s="137" t="s">
        <v>368</v>
      </c>
      <c r="B44" s="137"/>
      <c r="C44" s="137"/>
      <c r="D44" s="137"/>
      <c r="E44" s="137"/>
    </row>
    <row r="45" spans="1:9" x14ac:dyDescent="0.25">
      <c r="A45" s="137" t="s">
        <v>331</v>
      </c>
      <c r="B45" s="137" t="s">
        <v>360</v>
      </c>
      <c r="C45" s="137" t="s">
        <v>359</v>
      </c>
      <c r="D45" s="137" t="s">
        <v>3</v>
      </c>
      <c r="E45" s="137" t="s">
        <v>2</v>
      </c>
    </row>
    <row r="46" spans="1:9" x14ac:dyDescent="0.25">
      <c r="A46" s="137" t="s">
        <v>109</v>
      </c>
      <c r="B46" s="137" t="s">
        <v>361</v>
      </c>
      <c r="C46" s="137">
        <v>4</v>
      </c>
      <c r="D46" s="137">
        <f>L16</f>
        <v>6</v>
      </c>
      <c r="E46" s="137">
        <f>(C46-D46)^2</f>
        <v>4</v>
      </c>
    </row>
    <row r="47" spans="1:9" x14ac:dyDescent="0.25">
      <c r="A47" s="137" t="s">
        <v>109</v>
      </c>
      <c r="B47" s="137" t="s">
        <v>361</v>
      </c>
      <c r="C47" s="137">
        <v>6</v>
      </c>
      <c r="D47" s="137">
        <f>D46</f>
        <v>6</v>
      </c>
      <c r="E47" s="137">
        <f t="shared" ref="E47:E63" si="5">(C47-D47)^2</f>
        <v>0</v>
      </c>
    </row>
    <row r="48" spans="1:9" x14ac:dyDescent="0.25">
      <c r="A48" s="137" t="s">
        <v>109</v>
      </c>
      <c r="B48" s="137" t="s">
        <v>361</v>
      </c>
      <c r="C48" s="137">
        <v>8</v>
      </c>
      <c r="D48" s="137">
        <f t="shared" ref="D48:D51" si="6">D47</f>
        <v>6</v>
      </c>
      <c r="E48" s="137">
        <f t="shared" si="5"/>
        <v>4</v>
      </c>
    </row>
    <row r="49" spans="1:8" x14ac:dyDescent="0.25">
      <c r="A49" s="137" t="s">
        <v>110</v>
      </c>
      <c r="B49" s="137" t="s">
        <v>361</v>
      </c>
      <c r="C49" s="137">
        <v>4</v>
      </c>
      <c r="D49" s="137">
        <f>M16</f>
        <v>7</v>
      </c>
      <c r="E49" s="137">
        <f t="shared" si="5"/>
        <v>9</v>
      </c>
    </row>
    <row r="50" spans="1:8" x14ac:dyDescent="0.25">
      <c r="A50" s="137" t="s">
        <v>110</v>
      </c>
      <c r="B50" s="137" t="s">
        <v>361</v>
      </c>
      <c r="C50" s="137">
        <v>8</v>
      </c>
      <c r="D50" s="137">
        <f t="shared" si="6"/>
        <v>7</v>
      </c>
      <c r="E50" s="137">
        <f t="shared" si="5"/>
        <v>1</v>
      </c>
    </row>
    <row r="51" spans="1:8" x14ac:dyDescent="0.25">
      <c r="A51" s="34" t="s">
        <v>110</v>
      </c>
      <c r="B51" s="34" t="s">
        <v>361</v>
      </c>
      <c r="C51" s="34">
        <v>9</v>
      </c>
      <c r="D51" s="137">
        <f t="shared" si="6"/>
        <v>7</v>
      </c>
      <c r="E51" s="137">
        <f t="shared" si="5"/>
        <v>4</v>
      </c>
    </row>
    <row r="52" spans="1:8" x14ac:dyDescent="0.25">
      <c r="A52" s="137" t="s">
        <v>109</v>
      </c>
      <c r="B52" s="137" t="s">
        <v>362</v>
      </c>
      <c r="C52" s="137">
        <v>6</v>
      </c>
      <c r="D52" s="137">
        <f>L17</f>
        <v>7</v>
      </c>
      <c r="E52" s="137">
        <f t="shared" si="5"/>
        <v>1</v>
      </c>
    </row>
    <row r="53" spans="1:8" x14ac:dyDescent="0.25">
      <c r="A53" s="137" t="s">
        <v>109</v>
      </c>
      <c r="B53" s="137" t="s">
        <v>362</v>
      </c>
      <c r="C53" s="137">
        <v>6</v>
      </c>
      <c r="D53" s="137">
        <f>D52</f>
        <v>7</v>
      </c>
      <c r="E53" s="137">
        <f t="shared" si="5"/>
        <v>1</v>
      </c>
    </row>
    <row r="54" spans="1:8" x14ac:dyDescent="0.25">
      <c r="A54" s="14" t="s">
        <v>109</v>
      </c>
      <c r="B54" s="14" t="s">
        <v>362</v>
      </c>
      <c r="C54" s="14">
        <v>9</v>
      </c>
      <c r="D54" s="137">
        <f t="shared" ref="D54:D57" si="7">D53</f>
        <v>7</v>
      </c>
      <c r="E54" s="137">
        <f t="shared" si="5"/>
        <v>4</v>
      </c>
    </row>
    <row r="55" spans="1:8" x14ac:dyDescent="0.25">
      <c r="A55" s="137" t="s">
        <v>110</v>
      </c>
      <c r="B55" s="137" t="s">
        <v>362</v>
      </c>
      <c r="C55" s="137">
        <v>7</v>
      </c>
      <c r="D55" s="137">
        <f>M17</f>
        <v>10</v>
      </c>
      <c r="E55" s="137">
        <f t="shared" si="5"/>
        <v>9</v>
      </c>
    </row>
    <row r="56" spans="1:8" x14ac:dyDescent="0.25">
      <c r="A56" s="137" t="s">
        <v>110</v>
      </c>
      <c r="B56" s="137" t="s">
        <v>362</v>
      </c>
      <c r="C56" s="137">
        <v>10</v>
      </c>
      <c r="D56" s="137">
        <f t="shared" si="7"/>
        <v>10</v>
      </c>
      <c r="E56" s="137">
        <f t="shared" si="5"/>
        <v>0</v>
      </c>
    </row>
    <row r="57" spans="1:8" x14ac:dyDescent="0.25">
      <c r="A57" s="34" t="s">
        <v>110</v>
      </c>
      <c r="B57" s="34" t="s">
        <v>362</v>
      </c>
      <c r="C57" s="34">
        <v>13</v>
      </c>
      <c r="D57" s="137">
        <f t="shared" si="7"/>
        <v>10</v>
      </c>
      <c r="E57" s="137">
        <f t="shared" si="5"/>
        <v>9</v>
      </c>
    </row>
    <row r="58" spans="1:8" x14ac:dyDescent="0.25">
      <c r="A58" s="137" t="s">
        <v>109</v>
      </c>
      <c r="B58" s="137" t="s">
        <v>363</v>
      </c>
      <c r="C58" s="137">
        <v>8</v>
      </c>
      <c r="D58" s="137">
        <f>L18</f>
        <v>10</v>
      </c>
      <c r="E58" s="137">
        <f t="shared" si="5"/>
        <v>4</v>
      </c>
    </row>
    <row r="59" spans="1:8" x14ac:dyDescent="0.25">
      <c r="A59" s="137" t="s">
        <v>109</v>
      </c>
      <c r="B59" s="137" t="s">
        <v>363</v>
      </c>
      <c r="C59" s="137">
        <v>9</v>
      </c>
      <c r="D59" s="137">
        <f>D58</f>
        <v>10</v>
      </c>
      <c r="E59" s="137">
        <f t="shared" si="5"/>
        <v>1</v>
      </c>
    </row>
    <row r="60" spans="1:8" x14ac:dyDescent="0.25">
      <c r="A60" s="14" t="s">
        <v>109</v>
      </c>
      <c r="B60" s="14" t="s">
        <v>363</v>
      </c>
      <c r="C60" s="14">
        <v>13</v>
      </c>
      <c r="D60" s="137">
        <f t="shared" ref="D60:D63" si="8">D59</f>
        <v>10</v>
      </c>
      <c r="E60" s="137">
        <f t="shared" si="5"/>
        <v>9</v>
      </c>
    </row>
    <row r="61" spans="1:8" x14ac:dyDescent="0.25">
      <c r="A61" s="137" t="s">
        <v>110</v>
      </c>
      <c r="B61" s="137" t="s">
        <v>363</v>
      </c>
      <c r="C61" s="137">
        <v>12</v>
      </c>
      <c r="D61" s="137">
        <f>M18</f>
        <v>14</v>
      </c>
      <c r="E61" s="137">
        <f t="shared" si="5"/>
        <v>4</v>
      </c>
    </row>
    <row r="62" spans="1:8" x14ac:dyDescent="0.25">
      <c r="A62" s="137" t="s">
        <v>110</v>
      </c>
      <c r="B62" s="137" t="s">
        <v>363</v>
      </c>
      <c r="C62" s="137">
        <v>14</v>
      </c>
      <c r="D62" s="137">
        <f t="shared" si="8"/>
        <v>14</v>
      </c>
      <c r="E62" s="137">
        <f t="shared" si="5"/>
        <v>0</v>
      </c>
    </row>
    <row r="63" spans="1:8" x14ac:dyDescent="0.25">
      <c r="A63" s="137" t="s">
        <v>110</v>
      </c>
      <c r="B63" s="137" t="s">
        <v>363</v>
      </c>
      <c r="C63" s="137">
        <v>16</v>
      </c>
      <c r="D63" s="137">
        <f t="shared" si="8"/>
        <v>14</v>
      </c>
      <c r="E63" s="137">
        <f t="shared" si="5"/>
        <v>4</v>
      </c>
    </row>
    <row r="64" spans="1:8" x14ac:dyDescent="0.25">
      <c r="A64" s="137"/>
      <c r="B64" s="137"/>
      <c r="C64" s="137"/>
      <c r="D64" s="137"/>
      <c r="E64" s="137">
        <f>SUM(E46:E63)</f>
        <v>68</v>
      </c>
      <c r="G64" s="137">
        <f>18-6</f>
        <v>12</v>
      </c>
      <c r="H64" s="137">
        <f>E64/G64</f>
        <v>5.666666666666667</v>
      </c>
    </row>
    <row r="67" spans="1:5" x14ac:dyDescent="0.25">
      <c r="A67" s="137" t="s">
        <v>369</v>
      </c>
      <c r="B67" s="137"/>
      <c r="C67" s="137"/>
      <c r="D67" s="137"/>
      <c r="E67" s="137"/>
    </row>
    <row r="68" spans="1:5" x14ac:dyDescent="0.25">
      <c r="A68" s="137" t="s">
        <v>331</v>
      </c>
      <c r="B68" s="137" t="s">
        <v>360</v>
      </c>
      <c r="C68" s="137" t="s">
        <v>359</v>
      </c>
      <c r="D68" s="137" t="s">
        <v>3</v>
      </c>
      <c r="E68" s="137" t="s">
        <v>2</v>
      </c>
    </row>
    <row r="69" spans="1:5" x14ac:dyDescent="0.25">
      <c r="A69" s="137" t="s">
        <v>109</v>
      </c>
      <c r="B69" s="137" t="s">
        <v>361</v>
      </c>
      <c r="C69" s="137">
        <v>4</v>
      </c>
      <c r="D69" s="137">
        <f>N19</f>
        <v>9</v>
      </c>
      <c r="E69" s="137">
        <f>(C69-D69)^2</f>
        <v>25</v>
      </c>
    </row>
    <row r="70" spans="1:5" x14ac:dyDescent="0.25">
      <c r="A70" s="137" t="s">
        <v>109</v>
      </c>
      <c r="B70" s="137" t="s">
        <v>361</v>
      </c>
      <c r="C70" s="137">
        <v>6</v>
      </c>
      <c r="D70" s="137">
        <f>D69</f>
        <v>9</v>
      </c>
      <c r="E70" s="137">
        <f t="shared" ref="E70:E86" si="9">(C70-D70)^2</f>
        <v>9</v>
      </c>
    </row>
    <row r="71" spans="1:5" x14ac:dyDescent="0.25">
      <c r="A71" s="137" t="s">
        <v>109</v>
      </c>
      <c r="B71" s="137" t="s">
        <v>361</v>
      </c>
      <c r="C71" s="137">
        <v>8</v>
      </c>
      <c r="D71" s="137">
        <f t="shared" ref="D71:D86" si="10">D70</f>
        <v>9</v>
      </c>
      <c r="E71" s="137">
        <f t="shared" si="9"/>
        <v>1</v>
      </c>
    </row>
    <row r="72" spans="1:5" x14ac:dyDescent="0.25">
      <c r="A72" s="137" t="s">
        <v>110</v>
      </c>
      <c r="B72" s="137" t="s">
        <v>361</v>
      </c>
      <c r="C72" s="137">
        <v>4</v>
      </c>
      <c r="D72" s="137">
        <f t="shared" si="10"/>
        <v>9</v>
      </c>
      <c r="E72" s="137">
        <f t="shared" si="9"/>
        <v>25</v>
      </c>
    </row>
    <row r="73" spans="1:5" x14ac:dyDescent="0.25">
      <c r="A73" s="137" t="s">
        <v>110</v>
      </c>
      <c r="B73" s="137" t="s">
        <v>361</v>
      </c>
      <c r="C73" s="137">
        <v>8</v>
      </c>
      <c r="D73" s="137">
        <f t="shared" si="10"/>
        <v>9</v>
      </c>
      <c r="E73" s="137">
        <f t="shared" si="9"/>
        <v>1</v>
      </c>
    </row>
    <row r="74" spans="1:5" x14ac:dyDescent="0.25">
      <c r="A74" s="34" t="s">
        <v>110</v>
      </c>
      <c r="B74" s="34" t="s">
        <v>361</v>
      </c>
      <c r="C74" s="34">
        <v>9</v>
      </c>
      <c r="D74" s="137">
        <f t="shared" si="10"/>
        <v>9</v>
      </c>
      <c r="E74" s="137">
        <f t="shared" si="9"/>
        <v>0</v>
      </c>
    </row>
    <row r="75" spans="1:5" x14ac:dyDescent="0.25">
      <c r="A75" s="137" t="s">
        <v>109</v>
      </c>
      <c r="B75" s="137" t="s">
        <v>362</v>
      </c>
      <c r="C75" s="137">
        <v>6</v>
      </c>
      <c r="D75" s="137">
        <f t="shared" si="10"/>
        <v>9</v>
      </c>
      <c r="E75" s="137">
        <f t="shared" si="9"/>
        <v>9</v>
      </c>
    </row>
    <row r="76" spans="1:5" x14ac:dyDescent="0.25">
      <c r="A76" s="137" t="s">
        <v>109</v>
      </c>
      <c r="B76" s="137" t="s">
        <v>362</v>
      </c>
      <c r="C76" s="137">
        <v>6</v>
      </c>
      <c r="D76" s="137">
        <f t="shared" si="10"/>
        <v>9</v>
      </c>
      <c r="E76" s="137">
        <f t="shared" si="9"/>
        <v>9</v>
      </c>
    </row>
    <row r="77" spans="1:5" x14ac:dyDescent="0.25">
      <c r="A77" s="14" t="s">
        <v>109</v>
      </c>
      <c r="B77" s="14" t="s">
        <v>362</v>
      </c>
      <c r="C77" s="14">
        <v>9</v>
      </c>
      <c r="D77" s="137">
        <f t="shared" si="10"/>
        <v>9</v>
      </c>
      <c r="E77" s="137">
        <f t="shared" si="9"/>
        <v>0</v>
      </c>
    </row>
    <row r="78" spans="1:5" x14ac:dyDescent="0.25">
      <c r="A78" s="137" t="s">
        <v>110</v>
      </c>
      <c r="B78" s="137" t="s">
        <v>362</v>
      </c>
      <c r="C78" s="137">
        <v>7</v>
      </c>
      <c r="D78" s="137">
        <f t="shared" si="10"/>
        <v>9</v>
      </c>
      <c r="E78" s="137">
        <f t="shared" si="9"/>
        <v>4</v>
      </c>
    </row>
    <row r="79" spans="1:5" x14ac:dyDescent="0.25">
      <c r="A79" s="137" t="s">
        <v>110</v>
      </c>
      <c r="B79" s="137" t="s">
        <v>362</v>
      </c>
      <c r="C79" s="137">
        <v>10</v>
      </c>
      <c r="D79" s="137">
        <f t="shared" si="10"/>
        <v>9</v>
      </c>
      <c r="E79" s="137">
        <f t="shared" si="9"/>
        <v>1</v>
      </c>
    </row>
    <row r="80" spans="1:5" x14ac:dyDescent="0.25">
      <c r="A80" s="34" t="s">
        <v>110</v>
      </c>
      <c r="B80" s="34" t="s">
        <v>362</v>
      </c>
      <c r="C80" s="34">
        <v>13</v>
      </c>
      <c r="D80" s="137">
        <f t="shared" si="10"/>
        <v>9</v>
      </c>
      <c r="E80" s="137">
        <f t="shared" si="9"/>
        <v>16</v>
      </c>
    </row>
    <row r="81" spans="1:9" x14ac:dyDescent="0.25">
      <c r="A81" s="137" t="s">
        <v>109</v>
      </c>
      <c r="B81" s="137" t="s">
        <v>363</v>
      </c>
      <c r="C81" s="137">
        <v>8</v>
      </c>
      <c r="D81" s="137">
        <f t="shared" si="10"/>
        <v>9</v>
      </c>
      <c r="E81" s="137">
        <f t="shared" si="9"/>
        <v>1</v>
      </c>
    </row>
    <row r="82" spans="1:9" x14ac:dyDescent="0.25">
      <c r="A82" s="137" t="s">
        <v>109</v>
      </c>
      <c r="B82" s="137" t="s">
        <v>363</v>
      </c>
      <c r="C82" s="137">
        <v>9</v>
      </c>
      <c r="D82" s="137">
        <f t="shared" si="10"/>
        <v>9</v>
      </c>
      <c r="E82" s="137">
        <f t="shared" si="9"/>
        <v>0</v>
      </c>
    </row>
    <row r="83" spans="1:9" x14ac:dyDescent="0.25">
      <c r="A83" s="14" t="s">
        <v>109</v>
      </c>
      <c r="B83" s="14" t="s">
        <v>363</v>
      </c>
      <c r="C83" s="14">
        <v>13</v>
      </c>
      <c r="D83" s="137">
        <f t="shared" si="10"/>
        <v>9</v>
      </c>
      <c r="E83" s="137">
        <f t="shared" si="9"/>
        <v>16</v>
      </c>
    </row>
    <row r="84" spans="1:9" x14ac:dyDescent="0.25">
      <c r="A84" s="137" t="s">
        <v>110</v>
      </c>
      <c r="B84" s="137" t="s">
        <v>363</v>
      </c>
      <c r="C84" s="137">
        <v>12</v>
      </c>
      <c r="D84" s="137">
        <f t="shared" si="10"/>
        <v>9</v>
      </c>
      <c r="E84" s="137">
        <f t="shared" si="9"/>
        <v>9</v>
      </c>
    </row>
    <row r="85" spans="1:9" x14ac:dyDescent="0.25">
      <c r="A85" s="137" t="s">
        <v>110</v>
      </c>
      <c r="B85" s="137" t="s">
        <v>363</v>
      </c>
      <c r="C85" s="137">
        <v>14</v>
      </c>
      <c r="D85" s="137">
        <f t="shared" si="10"/>
        <v>9</v>
      </c>
      <c r="E85" s="137">
        <f t="shared" si="9"/>
        <v>25</v>
      </c>
    </row>
    <row r="86" spans="1:9" x14ac:dyDescent="0.25">
      <c r="A86" s="137" t="s">
        <v>110</v>
      </c>
      <c r="B86" s="137" t="s">
        <v>363</v>
      </c>
      <c r="C86" s="137">
        <v>16</v>
      </c>
      <c r="D86" s="137">
        <f t="shared" si="10"/>
        <v>9</v>
      </c>
      <c r="E86" s="137">
        <f t="shared" si="9"/>
        <v>49</v>
      </c>
    </row>
    <row r="87" spans="1:9" x14ac:dyDescent="0.25">
      <c r="A87" s="137"/>
      <c r="B87" s="137"/>
      <c r="C87" s="137"/>
      <c r="D87" s="137"/>
      <c r="E87" s="137">
        <f>SUM(E69:E86)</f>
        <v>200</v>
      </c>
      <c r="G87" s="137">
        <f>18-1</f>
        <v>17</v>
      </c>
      <c r="H87" s="137">
        <f>E87/G87</f>
        <v>11.764705882352942</v>
      </c>
      <c r="I87" s="137">
        <f>H87/$H$64</f>
        <v>2.0761245674740483</v>
      </c>
    </row>
    <row r="89" spans="1:9" x14ac:dyDescent="0.25">
      <c r="E89" t="s">
        <v>370</v>
      </c>
    </row>
    <row r="90" spans="1:9" x14ac:dyDescent="0.25">
      <c r="E90" s="154">
        <f>E87-E64-F42-F21</f>
        <v>7</v>
      </c>
      <c r="G90" s="137">
        <v>2</v>
      </c>
      <c r="H90" s="137">
        <f>E90/G90</f>
        <v>3.5</v>
      </c>
      <c r="I90" s="137">
        <f>H90/$H$64</f>
        <v>0.61764705882352933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Q72"/>
  <sheetViews>
    <sheetView zoomScale="85" zoomScaleNormal="85" workbookViewId="0">
      <selection activeCell="K71" sqref="K71"/>
    </sheetView>
  </sheetViews>
  <sheetFormatPr defaultRowHeight="15" x14ac:dyDescent="0.25"/>
  <cols>
    <col min="1" max="1" width="3" customWidth="1"/>
    <col min="2" max="2" width="15.140625" bestFit="1" customWidth="1"/>
    <col min="3" max="3" width="13.85546875" customWidth="1"/>
    <col min="4" max="4" width="16.5703125" customWidth="1"/>
    <col min="5" max="5" width="14.5703125" customWidth="1"/>
    <col min="6" max="6" width="14.42578125" customWidth="1"/>
    <col min="8" max="8" width="2.28515625" style="160" bestFit="1" customWidth="1"/>
    <col min="9" max="9" width="15.42578125" style="160" bestFit="1" customWidth="1"/>
    <col min="10" max="10" width="39.5703125" style="160" customWidth="1"/>
    <col min="11" max="11" width="23.5703125" style="160" customWidth="1"/>
    <col min="12" max="13" width="9.140625" style="160"/>
    <col min="14" max="14" width="12.5703125" style="160" customWidth="1"/>
    <col min="15" max="15" width="15" style="161" customWidth="1"/>
    <col min="16" max="19" width="9.140625" style="161"/>
  </cols>
  <sheetData>
    <row r="1" spans="2:43" x14ac:dyDescent="0.25">
      <c r="X1" t="s">
        <v>424</v>
      </c>
    </row>
    <row r="2" spans="2:43" x14ac:dyDescent="0.25">
      <c r="B2" s="167" t="s">
        <v>213</v>
      </c>
      <c r="C2" s="167" t="s">
        <v>374</v>
      </c>
      <c r="D2" s="167" t="s">
        <v>375</v>
      </c>
      <c r="E2" s="167" t="s">
        <v>376</v>
      </c>
      <c r="F2" s="167" t="s">
        <v>13</v>
      </c>
      <c r="H2" s="28" t="s">
        <v>33</v>
      </c>
      <c r="I2" s="28" t="s">
        <v>379</v>
      </c>
      <c r="J2" s="128" t="s">
        <v>380</v>
      </c>
      <c r="K2" s="169">
        <f>SUM(C3:E10)^2</f>
        <v>47524</v>
      </c>
      <c r="X2" s="182" t="s">
        <v>422</v>
      </c>
      <c r="Y2" s="182">
        <v>1</v>
      </c>
      <c r="Z2" s="182">
        <v>2</v>
      </c>
      <c r="AA2" s="182">
        <v>3</v>
      </c>
      <c r="AB2" s="182">
        <v>4</v>
      </c>
      <c r="AC2" s="182">
        <v>5</v>
      </c>
      <c r="AD2" s="182">
        <v>6</v>
      </c>
      <c r="AE2" s="182">
        <v>7</v>
      </c>
      <c r="AF2" s="182">
        <v>8</v>
      </c>
      <c r="AG2" s="182">
        <v>9</v>
      </c>
      <c r="AH2" s="182">
        <v>10</v>
      </c>
      <c r="AI2" s="182">
        <v>12</v>
      </c>
      <c r="AJ2" s="182">
        <v>15</v>
      </c>
      <c r="AK2" s="182">
        <v>20</v>
      </c>
      <c r="AL2" s="182">
        <v>24</v>
      </c>
      <c r="AM2" s="182">
        <v>30</v>
      </c>
      <c r="AN2" s="182">
        <v>40</v>
      </c>
      <c r="AO2" s="182">
        <v>60</v>
      </c>
      <c r="AP2" s="182">
        <v>120</v>
      </c>
      <c r="AQ2" s="182" t="s">
        <v>423</v>
      </c>
    </row>
    <row r="3" spans="2:43" x14ac:dyDescent="0.25">
      <c r="B3" s="194" t="s">
        <v>377</v>
      </c>
      <c r="C3" s="167">
        <v>10</v>
      </c>
      <c r="D3" s="167">
        <v>7</v>
      </c>
      <c r="E3" s="167">
        <v>4</v>
      </c>
      <c r="F3" s="167"/>
      <c r="J3" s="160" t="s">
        <v>381</v>
      </c>
      <c r="K3" s="170">
        <f>COUNT(C3:E10)</f>
        <v>24</v>
      </c>
      <c r="S3" s="168">
        <f>K2/K3</f>
        <v>1980.1666666666667</v>
      </c>
      <c r="X3" s="183">
        <v>1</v>
      </c>
      <c r="Y3" s="184">
        <v>161.44759999999999</v>
      </c>
      <c r="Z3" s="184">
        <v>199.5</v>
      </c>
      <c r="AA3" s="184">
        <v>215.7073</v>
      </c>
      <c r="AB3" s="184">
        <v>224.58320000000001</v>
      </c>
      <c r="AC3" s="184">
        <v>230.1619</v>
      </c>
      <c r="AD3" s="184">
        <v>233.98599999999999</v>
      </c>
      <c r="AE3" s="184">
        <v>236.76840000000001</v>
      </c>
      <c r="AF3" s="184">
        <v>238.8827</v>
      </c>
      <c r="AG3" s="184">
        <v>240.54329999999999</v>
      </c>
      <c r="AH3" s="184">
        <v>241.8817</v>
      </c>
      <c r="AI3" s="184">
        <v>243.90600000000001</v>
      </c>
      <c r="AJ3" s="184">
        <v>245.94990000000001</v>
      </c>
      <c r="AK3" s="184">
        <v>248.01310000000001</v>
      </c>
      <c r="AL3" s="184">
        <v>249.05179999999999</v>
      </c>
      <c r="AM3" s="184">
        <v>250.0951</v>
      </c>
      <c r="AN3" s="184">
        <v>251.14320000000001</v>
      </c>
      <c r="AO3" s="184">
        <v>252.19569999999999</v>
      </c>
      <c r="AP3" s="184">
        <v>253.25290000000001</v>
      </c>
      <c r="AQ3" s="184">
        <v>254.31440000000001</v>
      </c>
    </row>
    <row r="4" spans="2:43" x14ac:dyDescent="0.25">
      <c r="B4" s="195"/>
      <c r="C4" s="167">
        <v>12</v>
      </c>
      <c r="D4" s="167">
        <v>9</v>
      </c>
      <c r="E4" s="167">
        <v>5</v>
      </c>
      <c r="F4" s="167"/>
      <c r="X4" s="182">
        <v>2</v>
      </c>
      <c r="Y4" s="184">
        <v>18.512799999999999</v>
      </c>
      <c r="Z4" s="184">
        <v>19</v>
      </c>
      <c r="AA4" s="184">
        <v>19.164300000000001</v>
      </c>
      <c r="AB4" s="184">
        <v>19.2468</v>
      </c>
      <c r="AC4" s="184">
        <v>19.296399999999998</v>
      </c>
      <c r="AD4" s="184">
        <v>19.329499999999999</v>
      </c>
      <c r="AE4" s="184">
        <v>19.353200000000001</v>
      </c>
      <c r="AF4" s="184">
        <v>19.370999999999999</v>
      </c>
      <c r="AG4" s="184">
        <v>19.384799999999998</v>
      </c>
      <c r="AH4" s="184">
        <v>19.395900000000001</v>
      </c>
      <c r="AI4" s="184">
        <v>19.412500000000001</v>
      </c>
      <c r="AJ4" s="184">
        <v>19.429099999999998</v>
      </c>
      <c r="AK4" s="184">
        <v>19.445799999999998</v>
      </c>
      <c r="AL4" s="184">
        <v>19.4541</v>
      </c>
      <c r="AM4" s="184">
        <v>19.462399999999999</v>
      </c>
      <c r="AN4" s="184">
        <v>19.470700000000001</v>
      </c>
      <c r="AO4" s="184">
        <v>19.479099999999999</v>
      </c>
      <c r="AP4" s="184">
        <v>19.487400000000001</v>
      </c>
      <c r="AQ4" s="184">
        <v>19.495699999999999</v>
      </c>
    </row>
    <row r="5" spans="2:43" x14ac:dyDescent="0.25">
      <c r="B5" s="195"/>
      <c r="C5" s="167">
        <v>11</v>
      </c>
      <c r="D5" s="167">
        <v>8</v>
      </c>
      <c r="E5" s="167">
        <v>6</v>
      </c>
      <c r="F5" s="167"/>
      <c r="X5" s="182">
        <v>3</v>
      </c>
      <c r="Y5" s="184">
        <v>10.128</v>
      </c>
      <c r="Z5" s="184">
        <v>9.5520999999999994</v>
      </c>
      <c r="AA5" s="184">
        <v>9.2766000000000002</v>
      </c>
      <c r="AB5" s="184">
        <v>9.1172000000000004</v>
      </c>
      <c r="AC5" s="184">
        <v>9.0135000000000005</v>
      </c>
      <c r="AD5" s="184">
        <v>8.9405999999999999</v>
      </c>
      <c r="AE5" s="184">
        <v>8.8866999999999994</v>
      </c>
      <c r="AF5" s="184">
        <v>8.8452000000000002</v>
      </c>
      <c r="AG5" s="184">
        <v>8.8123000000000005</v>
      </c>
      <c r="AH5" s="184">
        <v>8.7855000000000008</v>
      </c>
      <c r="AI5" s="184">
        <v>8.7446000000000002</v>
      </c>
      <c r="AJ5" s="184">
        <v>8.7028999999999996</v>
      </c>
      <c r="AK5" s="184">
        <v>8.6601999999999997</v>
      </c>
      <c r="AL5" s="184">
        <v>8.6385000000000005</v>
      </c>
      <c r="AM5" s="184">
        <v>8.6166</v>
      </c>
      <c r="AN5" s="184">
        <v>8.5944000000000003</v>
      </c>
      <c r="AO5" s="184">
        <v>8.5719999999999992</v>
      </c>
      <c r="AP5" s="184">
        <v>8.5494000000000003</v>
      </c>
      <c r="AQ5" s="184">
        <v>8.5264000000000006</v>
      </c>
    </row>
    <row r="6" spans="2:43" x14ac:dyDescent="0.25">
      <c r="B6" s="196"/>
      <c r="C6" s="167">
        <v>9</v>
      </c>
      <c r="D6" s="167">
        <v>12</v>
      </c>
      <c r="E6" s="167">
        <v>5</v>
      </c>
      <c r="F6" s="167">
        <f>SUM(C3:E6)</f>
        <v>98</v>
      </c>
      <c r="H6" s="160" t="s">
        <v>34</v>
      </c>
      <c r="I6" s="160" t="s">
        <v>298</v>
      </c>
      <c r="J6" s="160" t="s">
        <v>383</v>
      </c>
      <c r="K6" s="78">
        <f>F20</f>
        <v>2254</v>
      </c>
      <c r="L6" s="171" t="s">
        <v>192</v>
      </c>
      <c r="M6" s="172">
        <f>S3</f>
        <v>1980.1666666666667</v>
      </c>
      <c r="S6" s="168">
        <f>K6-M6</f>
        <v>273.83333333333326</v>
      </c>
      <c r="X6" s="182">
        <v>4</v>
      </c>
      <c r="Y6" s="184">
        <v>7.7085999999999997</v>
      </c>
      <c r="Z6" s="184">
        <v>6.9443000000000001</v>
      </c>
      <c r="AA6" s="184">
        <v>6.5914000000000001</v>
      </c>
      <c r="AB6" s="184">
        <v>6.3882000000000003</v>
      </c>
      <c r="AC6" s="184">
        <v>6.2561</v>
      </c>
      <c r="AD6" s="184">
        <v>6.1631</v>
      </c>
      <c r="AE6" s="184">
        <v>6.0941999999999998</v>
      </c>
      <c r="AF6" s="184">
        <v>6.0410000000000004</v>
      </c>
      <c r="AG6" s="184">
        <v>5.9988000000000001</v>
      </c>
      <c r="AH6" s="184">
        <v>5.9644000000000004</v>
      </c>
      <c r="AI6" s="184">
        <v>5.9116999999999997</v>
      </c>
      <c r="AJ6" s="184">
        <v>5.8578000000000001</v>
      </c>
      <c r="AK6" s="184">
        <v>5.8025000000000002</v>
      </c>
      <c r="AL6" s="184">
        <v>5.7744</v>
      </c>
      <c r="AM6" s="184">
        <v>5.7458999999999998</v>
      </c>
      <c r="AN6" s="184">
        <v>5.7169999999999996</v>
      </c>
      <c r="AO6" s="184">
        <v>5.6877000000000004</v>
      </c>
      <c r="AP6" s="184">
        <v>5.6581000000000001</v>
      </c>
      <c r="AQ6" s="184">
        <v>5.6280999999999999</v>
      </c>
    </row>
    <row r="7" spans="2:43" x14ac:dyDescent="0.25">
      <c r="B7" s="194" t="s">
        <v>378</v>
      </c>
      <c r="C7" s="167">
        <v>12</v>
      </c>
      <c r="D7" s="167">
        <v>13</v>
      </c>
      <c r="E7" s="167">
        <v>6</v>
      </c>
      <c r="F7" s="167"/>
      <c r="X7" s="182">
        <v>5</v>
      </c>
      <c r="Y7" s="184">
        <v>6.6078999999999999</v>
      </c>
      <c r="Z7" s="184">
        <v>5.7861000000000002</v>
      </c>
      <c r="AA7" s="184">
        <v>5.4095000000000004</v>
      </c>
      <c r="AB7" s="184">
        <v>5.1921999999999997</v>
      </c>
      <c r="AC7" s="184">
        <v>5.0503</v>
      </c>
      <c r="AD7" s="184">
        <v>4.9503000000000004</v>
      </c>
      <c r="AE7" s="184">
        <v>4.8758999999999997</v>
      </c>
      <c r="AF7" s="184">
        <v>4.8182999999999998</v>
      </c>
      <c r="AG7" s="184">
        <v>4.7725</v>
      </c>
      <c r="AH7" s="184">
        <v>4.7351000000000001</v>
      </c>
      <c r="AI7" s="184">
        <v>4.6776999999999997</v>
      </c>
      <c r="AJ7" s="184">
        <v>4.6188000000000002</v>
      </c>
      <c r="AK7" s="184">
        <v>4.5580999999999996</v>
      </c>
      <c r="AL7" s="184">
        <v>4.5271999999999997</v>
      </c>
      <c r="AM7" s="184">
        <v>4.4957000000000003</v>
      </c>
      <c r="AN7" s="184">
        <v>4.4638</v>
      </c>
      <c r="AO7" s="184">
        <v>4.4314</v>
      </c>
      <c r="AP7" s="184">
        <v>4.3985000000000003</v>
      </c>
      <c r="AQ7" s="184">
        <v>4.3650000000000002</v>
      </c>
    </row>
    <row r="8" spans="2:43" x14ac:dyDescent="0.25">
      <c r="B8" s="195"/>
      <c r="C8" s="167">
        <v>13</v>
      </c>
      <c r="D8" s="167">
        <v>15</v>
      </c>
      <c r="E8" s="167">
        <v>6</v>
      </c>
      <c r="F8" s="167"/>
      <c r="X8" s="191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3"/>
    </row>
    <row r="9" spans="2:43" x14ac:dyDescent="0.25">
      <c r="B9" s="195"/>
      <c r="C9" s="167">
        <v>10</v>
      </c>
      <c r="D9" s="167">
        <v>12</v>
      </c>
      <c r="E9" s="167">
        <v>4</v>
      </c>
      <c r="F9" s="167"/>
      <c r="H9" s="160" t="s">
        <v>35</v>
      </c>
      <c r="I9" s="160" t="s">
        <v>384</v>
      </c>
      <c r="J9" s="174" t="s">
        <v>387</v>
      </c>
      <c r="K9" s="177">
        <f>F22</f>
        <v>17444</v>
      </c>
      <c r="L9" s="105" t="s">
        <v>192</v>
      </c>
      <c r="M9" s="175">
        <f>S3</f>
        <v>1980.1666666666667</v>
      </c>
      <c r="X9" s="182">
        <v>6</v>
      </c>
      <c r="Y9" s="184">
        <v>5.9874000000000001</v>
      </c>
      <c r="Z9" s="184">
        <v>5.1433</v>
      </c>
      <c r="AA9" s="184">
        <v>4.7571000000000003</v>
      </c>
      <c r="AB9" s="184">
        <v>4.5336999999999996</v>
      </c>
      <c r="AC9" s="184">
        <v>4.3874000000000004</v>
      </c>
      <c r="AD9" s="184">
        <v>4.2839</v>
      </c>
      <c r="AE9" s="184">
        <v>4.2066999999999997</v>
      </c>
      <c r="AF9" s="184">
        <v>4.1467999999999998</v>
      </c>
      <c r="AG9" s="184">
        <v>4.0990000000000002</v>
      </c>
      <c r="AH9" s="184">
        <v>4.0599999999999996</v>
      </c>
      <c r="AI9" s="184">
        <v>3.9998999999999998</v>
      </c>
      <c r="AJ9" s="184">
        <v>3.9380999999999999</v>
      </c>
      <c r="AK9" s="184">
        <v>3.8742000000000001</v>
      </c>
      <c r="AL9" s="184">
        <v>3.8414999999999999</v>
      </c>
      <c r="AM9" s="184">
        <v>3.8081999999999998</v>
      </c>
      <c r="AN9" s="184">
        <v>3.7743000000000002</v>
      </c>
      <c r="AO9" s="184">
        <v>3.7397999999999998</v>
      </c>
      <c r="AP9" s="184">
        <v>3.7046999999999999</v>
      </c>
      <c r="AQ9" s="184">
        <v>3.6688999999999998</v>
      </c>
    </row>
    <row r="10" spans="2:43" x14ac:dyDescent="0.25">
      <c r="B10" s="196"/>
      <c r="C10" s="167">
        <v>13</v>
      </c>
      <c r="D10" s="167">
        <v>12</v>
      </c>
      <c r="E10" s="167">
        <v>4</v>
      </c>
      <c r="F10" s="167">
        <f>SUM(C7:E10)</f>
        <v>120</v>
      </c>
      <c r="J10" s="63" t="s">
        <v>386</v>
      </c>
      <c r="K10" s="68">
        <f>COUNT(C3:C10)</f>
        <v>8</v>
      </c>
      <c r="L10" s="76"/>
      <c r="M10" s="176"/>
      <c r="S10" s="173">
        <f>K9/K10-M9</f>
        <v>200.33333333333326</v>
      </c>
      <c r="X10" s="182">
        <v>7</v>
      </c>
      <c r="Y10" s="184">
        <v>5.5914000000000001</v>
      </c>
      <c r="Z10" s="184">
        <v>4.7374000000000001</v>
      </c>
      <c r="AA10" s="184">
        <v>4.3468</v>
      </c>
      <c r="AB10" s="184">
        <v>4.1203000000000003</v>
      </c>
      <c r="AC10" s="184">
        <v>3.9714999999999998</v>
      </c>
      <c r="AD10" s="184">
        <v>3.8660000000000001</v>
      </c>
      <c r="AE10" s="184">
        <v>3.7869999999999999</v>
      </c>
      <c r="AF10" s="184">
        <v>3.7256999999999998</v>
      </c>
      <c r="AG10" s="184">
        <v>3.6766999999999999</v>
      </c>
      <c r="AH10" s="184">
        <v>3.6364999999999998</v>
      </c>
      <c r="AI10" s="184">
        <v>3.5747</v>
      </c>
      <c r="AJ10" s="184">
        <v>3.5106999999999999</v>
      </c>
      <c r="AK10" s="184">
        <v>3.4445000000000001</v>
      </c>
      <c r="AL10" s="184">
        <v>3.4104999999999999</v>
      </c>
      <c r="AM10" s="184">
        <v>3.3757999999999999</v>
      </c>
      <c r="AN10" s="184">
        <v>3.3403999999999998</v>
      </c>
      <c r="AO10" s="184">
        <v>3.3043</v>
      </c>
      <c r="AP10" s="184">
        <v>3.2673999999999999</v>
      </c>
      <c r="AQ10" s="184">
        <v>3.2298</v>
      </c>
    </row>
    <row r="11" spans="2:43" x14ac:dyDescent="0.25">
      <c r="B11" s="167" t="s">
        <v>13</v>
      </c>
      <c r="C11" s="167">
        <f>SUM(C3:C10)</f>
        <v>90</v>
      </c>
      <c r="D11" s="167">
        <f>SUM(D3:D10)</f>
        <v>88</v>
      </c>
      <c r="E11" s="167">
        <f>SUM(E3:E10)</f>
        <v>40</v>
      </c>
      <c r="F11" s="167">
        <f>SUM(C11:E11)</f>
        <v>218</v>
      </c>
      <c r="X11" s="182">
        <v>8</v>
      </c>
      <c r="Y11" s="184">
        <v>5.3177000000000003</v>
      </c>
      <c r="Z11" s="184">
        <v>4.4589999999999996</v>
      </c>
      <c r="AA11" s="184">
        <v>4.0662000000000003</v>
      </c>
      <c r="AB11" s="184">
        <v>3.8378999999999999</v>
      </c>
      <c r="AC11" s="184">
        <v>3.6875</v>
      </c>
      <c r="AD11" s="184">
        <v>3.5806</v>
      </c>
      <c r="AE11" s="184">
        <v>3.5005000000000002</v>
      </c>
      <c r="AF11" s="184">
        <v>3.4380999999999999</v>
      </c>
      <c r="AG11" s="184">
        <v>3.3881000000000001</v>
      </c>
      <c r="AH11" s="184">
        <v>3.3472</v>
      </c>
      <c r="AI11" s="184">
        <v>3.2839</v>
      </c>
      <c r="AJ11" s="184">
        <v>3.2183999999999999</v>
      </c>
      <c r="AK11" s="184">
        <v>3.1503000000000001</v>
      </c>
      <c r="AL11" s="184">
        <v>3.1152000000000002</v>
      </c>
      <c r="AM11" s="184">
        <v>3.0794000000000001</v>
      </c>
      <c r="AN11" s="184">
        <v>3.0428000000000002</v>
      </c>
      <c r="AO11" s="184">
        <v>3.0053000000000001</v>
      </c>
      <c r="AP11" s="184">
        <v>2.9668999999999999</v>
      </c>
      <c r="AQ11" s="184">
        <v>2.9276</v>
      </c>
    </row>
    <row r="12" spans="2:43" x14ac:dyDescent="0.25">
      <c r="X12" s="182">
        <v>9</v>
      </c>
      <c r="Y12" s="184">
        <v>5.1173999999999999</v>
      </c>
      <c r="Z12" s="184">
        <v>4.2565</v>
      </c>
      <c r="AA12" s="184">
        <v>3.8624999999999998</v>
      </c>
      <c r="AB12" s="184">
        <v>3.6331000000000002</v>
      </c>
      <c r="AC12" s="184">
        <v>3.4817</v>
      </c>
      <c r="AD12" s="184">
        <v>3.3738000000000001</v>
      </c>
      <c r="AE12" s="184">
        <v>3.2927</v>
      </c>
      <c r="AF12" s="184">
        <v>3.2296</v>
      </c>
      <c r="AG12" s="184">
        <v>3.1789000000000001</v>
      </c>
      <c r="AH12" s="184">
        <v>3.1373000000000002</v>
      </c>
      <c r="AI12" s="184">
        <v>3.0729000000000002</v>
      </c>
      <c r="AJ12" s="184">
        <v>3.0061</v>
      </c>
      <c r="AK12" s="184">
        <v>2.9365000000000001</v>
      </c>
      <c r="AL12" s="184">
        <v>2.9005000000000001</v>
      </c>
      <c r="AM12" s="184">
        <v>2.8637000000000001</v>
      </c>
      <c r="AN12" s="184">
        <v>2.8258999999999999</v>
      </c>
      <c r="AO12" s="184">
        <v>2.7871999999999999</v>
      </c>
      <c r="AP12" s="184">
        <v>2.7475000000000001</v>
      </c>
      <c r="AQ12" s="184">
        <v>2.7067000000000001</v>
      </c>
    </row>
    <row r="13" spans="2:43" x14ac:dyDescent="0.25">
      <c r="B13" t="s">
        <v>382</v>
      </c>
      <c r="C13">
        <f>C3^2</f>
        <v>100</v>
      </c>
      <c r="D13" s="137">
        <f t="shared" ref="D13:E13" si="0">D3^2</f>
        <v>49</v>
      </c>
      <c r="E13" s="137">
        <f t="shared" si="0"/>
        <v>16</v>
      </c>
      <c r="H13" s="160" t="s">
        <v>388</v>
      </c>
      <c r="I13" s="160" t="s">
        <v>389</v>
      </c>
      <c r="J13" s="174" t="s">
        <v>390</v>
      </c>
      <c r="K13" s="177">
        <f>F25</f>
        <v>24004</v>
      </c>
      <c r="L13" s="105" t="s">
        <v>192</v>
      </c>
      <c r="M13" s="175">
        <f>S3</f>
        <v>1980.1666666666667</v>
      </c>
      <c r="S13" s="173">
        <f>K13/K14-M13</f>
        <v>20.166666666666515</v>
      </c>
      <c r="X13" s="182">
        <v>10</v>
      </c>
      <c r="Y13" s="184">
        <v>4.9645999999999999</v>
      </c>
      <c r="Z13" s="184">
        <v>4.1028000000000002</v>
      </c>
      <c r="AA13" s="184">
        <v>3.7082999999999999</v>
      </c>
      <c r="AB13" s="184">
        <v>3.4780000000000002</v>
      </c>
      <c r="AC13" s="184">
        <v>3.3258000000000001</v>
      </c>
      <c r="AD13" s="184">
        <v>3.2172000000000001</v>
      </c>
      <c r="AE13" s="184">
        <v>3.1355</v>
      </c>
      <c r="AF13" s="184">
        <v>3.0716999999999999</v>
      </c>
      <c r="AG13" s="184">
        <v>3.0204</v>
      </c>
      <c r="AH13" s="184">
        <v>2.9782000000000002</v>
      </c>
      <c r="AI13" s="184">
        <v>2.9129999999999998</v>
      </c>
      <c r="AJ13" s="184">
        <v>2.8450000000000002</v>
      </c>
      <c r="AK13" s="184">
        <v>2.774</v>
      </c>
      <c r="AL13" s="184">
        <v>2.7372000000000001</v>
      </c>
      <c r="AM13" s="184">
        <v>2.6996000000000002</v>
      </c>
      <c r="AN13" s="184">
        <v>2.6608999999999998</v>
      </c>
      <c r="AO13" s="184">
        <v>2.6211000000000002</v>
      </c>
      <c r="AP13" s="184">
        <v>2.5800999999999998</v>
      </c>
      <c r="AQ13" s="184">
        <v>2.5379</v>
      </c>
    </row>
    <row r="14" spans="2:43" x14ac:dyDescent="0.25">
      <c r="C14" s="137">
        <f t="shared" ref="C14:E20" si="1">C4^2</f>
        <v>144</v>
      </c>
      <c r="D14" s="137">
        <f t="shared" si="1"/>
        <v>81</v>
      </c>
      <c r="E14" s="137">
        <f t="shared" si="1"/>
        <v>25</v>
      </c>
      <c r="J14" s="63" t="s">
        <v>391</v>
      </c>
      <c r="K14" s="68">
        <f>COUNT(C3:E6)</f>
        <v>12</v>
      </c>
      <c r="L14" s="76"/>
      <c r="M14" s="176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3"/>
    </row>
    <row r="15" spans="2:43" x14ac:dyDescent="0.25">
      <c r="C15" s="137">
        <f t="shared" si="1"/>
        <v>121</v>
      </c>
      <c r="D15" s="137">
        <f t="shared" si="1"/>
        <v>64</v>
      </c>
      <c r="E15" s="137">
        <f t="shared" si="1"/>
        <v>36</v>
      </c>
      <c r="X15" s="182">
        <v>11</v>
      </c>
      <c r="Y15" s="184">
        <v>4.8442999999999996</v>
      </c>
      <c r="Z15" s="184">
        <v>3.9823</v>
      </c>
      <c r="AA15" s="184">
        <v>3.5874000000000001</v>
      </c>
      <c r="AB15" s="184">
        <v>3.3567</v>
      </c>
      <c r="AC15" s="184">
        <v>3.2039</v>
      </c>
      <c r="AD15" s="184">
        <v>3.0945999999999998</v>
      </c>
      <c r="AE15" s="184">
        <v>3.0123000000000002</v>
      </c>
      <c r="AF15" s="184">
        <v>2.948</v>
      </c>
      <c r="AG15" s="184">
        <v>2.8961999999999999</v>
      </c>
      <c r="AH15" s="184">
        <v>2.8536000000000001</v>
      </c>
      <c r="AI15" s="184">
        <v>2.7875999999999999</v>
      </c>
      <c r="AJ15" s="184">
        <v>2.7185999999999999</v>
      </c>
      <c r="AK15" s="184">
        <v>2.6463999999999999</v>
      </c>
      <c r="AL15" s="184">
        <v>2.609</v>
      </c>
      <c r="AM15" s="184">
        <v>2.5705</v>
      </c>
      <c r="AN15" s="184">
        <v>2.5308999999999999</v>
      </c>
      <c r="AO15" s="184">
        <v>2.4901</v>
      </c>
      <c r="AP15" s="184">
        <v>2.448</v>
      </c>
      <c r="AQ15" s="184">
        <v>2.4045000000000001</v>
      </c>
    </row>
    <row r="16" spans="2:43" x14ac:dyDescent="0.25">
      <c r="C16" s="137">
        <f t="shared" si="1"/>
        <v>81</v>
      </c>
      <c r="D16" s="137">
        <f t="shared" si="1"/>
        <v>144</v>
      </c>
      <c r="E16" s="137">
        <f t="shared" si="1"/>
        <v>25</v>
      </c>
      <c r="X16" s="182">
        <v>12</v>
      </c>
      <c r="Y16" s="184">
        <v>4.7472000000000003</v>
      </c>
      <c r="Z16" s="184">
        <v>3.8853</v>
      </c>
      <c r="AA16" s="184">
        <v>3.4903</v>
      </c>
      <c r="AB16" s="184">
        <v>3.2591999999999999</v>
      </c>
      <c r="AC16" s="184">
        <v>3.1059000000000001</v>
      </c>
      <c r="AD16" s="184">
        <v>2.9961000000000002</v>
      </c>
      <c r="AE16" s="184">
        <v>2.9134000000000002</v>
      </c>
      <c r="AF16" s="184">
        <v>2.8485999999999998</v>
      </c>
      <c r="AG16" s="184">
        <v>2.7964000000000002</v>
      </c>
      <c r="AH16" s="184">
        <v>2.7534000000000001</v>
      </c>
      <c r="AI16" s="184">
        <v>2.6865999999999999</v>
      </c>
      <c r="AJ16" s="184">
        <v>2.6168999999999998</v>
      </c>
      <c r="AK16" s="184">
        <v>2.5436000000000001</v>
      </c>
      <c r="AL16" s="184">
        <v>2.5055000000000001</v>
      </c>
      <c r="AM16" s="184">
        <v>2.4662999999999999</v>
      </c>
      <c r="AN16" s="184">
        <v>2.4258999999999999</v>
      </c>
      <c r="AO16" s="184">
        <v>2.3841999999999999</v>
      </c>
      <c r="AP16" s="184">
        <v>2.3410000000000002</v>
      </c>
      <c r="AQ16" s="184">
        <v>2.2961999999999998</v>
      </c>
    </row>
    <row r="17" spans="2:43" x14ac:dyDescent="0.25">
      <c r="C17" s="137">
        <f t="shared" si="1"/>
        <v>144</v>
      </c>
      <c r="D17" s="137">
        <f t="shared" si="1"/>
        <v>169</v>
      </c>
      <c r="E17" s="137">
        <f t="shared" si="1"/>
        <v>36</v>
      </c>
      <c r="H17" s="160" t="s">
        <v>393</v>
      </c>
      <c r="I17" s="160" t="s">
        <v>394</v>
      </c>
      <c r="J17" s="128" t="s">
        <v>397</v>
      </c>
      <c r="K17" s="177">
        <f>F28</f>
        <v>8868</v>
      </c>
      <c r="L17" s="105" t="s">
        <v>192</v>
      </c>
      <c r="M17" s="178">
        <f>S3</f>
        <v>1980.1666666666667</v>
      </c>
      <c r="N17" s="105" t="s">
        <v>192</v>
      </c>
      <c r="O17" s="178">
        <f>S13</f>
        <v>20.166666666666515</v>
      </c>
      <c r="P17" s="105" t="s">
        <v>192</v>
      </c>
      <c r="Q17" s="175">
        <f>S10</f>
        <v>200.33333333333326</v>
      </c>
      <c r="S17" s="173">
        <f>K17/K18-M17-O17-Q17</f>
        <v>16.333333333333485</v>
      </c>
      <c r="X17" s="182">
        <v>13</v>
      </c>
      <c r="Y17" s="184">
        <v>4.6672000000000002</v>
      </c>
      <c r="Z17" s="184">
        <v>3.8056000000000001</v>
      </c>
      <c r="AA17" s="184">
        <v>3.4104999999999999</v>
      </c>
      <c r="AB17" s="184">
        <v>3.1791</v>
      </c>
      <c r="AC17" s="184">
        <v>3.0253999999999999</v>
      </c>
      <c r="AD17" s="184">
        <v>2.9152999999999998</v>
      </c>
      <c r="AE17" s="184">
        <v>2.8321000000000001</v>
      </c>
      <c r="AF17" s="184">
        <v>2.7669000000000001</v>
      </c>
      <c r="AG17" s="184">
        <v>2.7143999999999999</v>
      </c>
      <c r="AH17" s="184">
        <v>2.6709999999999998</v>
      </c>
      <c r="AI17" s="184">
        <v>2.6036999999999999</v>
      </c>
      <c r="AJ17" s="184">
        <v>2.5331000000000001</v>
      </c>
      <c r="AK17" s="184">
        <v>2.4588999999999999</v>
      </c>
      <c r="AL17" s="184">
        <v>2.4201999999999999</v>
      </c>
      <c r="AM17" s="184">
        <v>2.3803000000000001</v>
      </c>
      <c r="AN17" s="184">
        <v>2.3391999999999999</v>
      </c>
      <c r="AO17" s="184">
        <v>2.2966000000000002</v>
      </c>
      <c r="AP17" s="184">
        <v>2.2524000000000002</v>
      </c>
      <c r="AQ17" s="184">
        <v>2.2063999999999999</v>
      </c>
    </row>
    <row r="18" spans="2:43" x14ac:dyDescent="0.25">
      <c r="C18" s="137">
        <f t="shared" si="1"/>
        <v>169</v>
      </c>
      <c r="D18" s="137">
        <f t="shared" si="1"/>
        <v>225</v>
      </c>
      <c r="E18" s="137">
        <f t="shared" si="1"/>
        <v>36</v>
      </c>
      <c r="J18" s="160" t="s">
        <v>396</v>
      </c>
      <c r="K18" s="68">
        <f>COUNT(C3:C6)</f>
        <v>4</v>
      </c>
      <c r="L18" s="76"/>
      <c r="M18" s="76"/>
      <c r="N18" s="76"/>
      <c r="O18" s="76"/>
      <c r="P18" s="76"/>
      <c r="Q18" s="176"/>
      <c r="X18" s="182">
        <v>14</v>
      </c>
      <c r="Y18" s="184">
        <v>4.6001000000000003</v>
      </c>
      <c r="Z18" s="184">
        <v>3.7389000000000001</v>
      </c>
      <c r="AA18" s="184">
        <v>3.3439000000000001</v>
      </c>
      <c r="AB18" s="184">
        <v>3.1122000000000001</v>
      </c>
      <c r="AC18" s="184">
        <v>2.9582000000000002</v>
      </c>
      <c r="AD18" s="184">
        <v>2.8477000000000001</v>
      </c>
      <c r="AE18" s="184">
        <v>2.7642000000000002</v>
      </c>
      <c r="AF18" s="184">
        <v>2.6987000000000001</v>
      </c>
      <c r="AG18" s="184">
        <v>2.6457999999999999</v>
      </c>
      <c r="AH18" s="184">
        <v>2.6021999999999998</v>
      </c>
      <c r="AI18" s="184">
        <v>2.5341999999999998</v>
      </c>
      <c r="AJ18" s="184">
        <v>2.4630000000000001</v>
      </c>
      <c r="AK18" s="184">
        <v>2.3879000000000001</v>
      </c>
      <c r="AL18" s="184">
        <v>2.3487</v>
      </c>
      <c r="AM18" s="184">
        <v>2.3081999999999998</v>
      </c>
      <c r="AN18" s="184">
        <v>2.2664</v>
      </c>
      <c r="AO18" s="184">
        <v>2.2229000000000001</v>
      </c>
      <c r="AP18" s="184">
        <v>2.1778</v>
      </c>
      <c r="AQ18" s="184">
        <v>2.1307</v>
      </c>
    </row>
    <row r="19" spans="2:43" x14ac:dyDescent="0.25">
      <c r="C19" s="137">
        <f t="shared" si="1"/>
        <v>100</v>
      </c>
      <c r="D19" s="137">
        <f t="shared" si="1"/>
        <v>144</v>
      </c>
      <c r="E19" s="137">
        <f t="shared" si="1"/>
        <v>16</v>
      </c>
      <c r="X19" s="182">
        <v>15</v>
      </c>
      <c r="Y19" s="184">
        <v>4.5430999999999999</v>
      </c>
      <c r="Z19" s="184">
        <v>3.6823000000000001</v>
      </c>
      <c r="AA19" s="184">
        <v>3.2873999999999999</v>
      </c>
      <c r="AB19" s="184">
        <v>3.0556000000000001</v>
      </c>
      <c r="AC19" s="184">
        <v>2.9013</v>
      </c>
      <c r="AD19" s="184">
        <v>2.7905000000000002</v>
      </c>
      <c r="AE19" s="184">
        <v>2.7065999999999999</v>
      </c>
      <c r="AF19" s="184">
        <v>2.6408</v>
      </c>
      <c r="AG19" s="184">
        <v>2.5876000000000001</v>
      </c>
      <c r="AH19" s="184">
        <v>2.5436999999999999</v>
      </c>
      <c r="AI19" s="184">
        <v>2.4752999999999998</v>
      </c>
      <c r="AJ19" s="184">
        <v>2.4034</v>
      </c>
      <c r="AK19" s="184">
        <v>2.3275000000000001</v>
      </c>
      <c r="AL19" s="184">
        <v>2.2877999999999998</v>
      </c>
      <c r="AM19" s="184">
        <v>2.2467999999999999</v>
      </c>
      <c r="AN19" s="184">
        <v>2.2042999999999999</v>
      </c>
      <c r="AO19" s="184">
        <v>2.1600999999999999</v>
      </c>
      <c r="AP19" s="184">
        <v>2.1141000000000001</v>
      </c>
      <c r="AQ19" s="184">
        <v>2.0657999999999999</v>
      </c>
    </row>
    <row r="20" spans="2:43" x14ac:dyDescent="0.25">
      <c r="C20" s="137">
        <f t="shared" si="1"/>
        <v>169</v>
      </c>
      <c r="D20" s="137">
        <f t="shared" si="1"/>
        <v>144</v>
      </c>
      <c r="E20" s="137">
        <f t="shared" si="1"/>
        <v>16</v>
      </c>
      <c r="F20">
        <f>SUM(C13:E20)</f>
        <v>2254</v>
      </c>
      <c r="X20" s="191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3"/>
    </row>
    <row r="21" spans="2:43" x14ac:dyDescent="0.25">
      <c r="H21" s="160" t="s">
        <v>27</v>
      </c>
      <c r="I21" s="160" t="s">
        <v>398</v>
      </c>
      <c r="J21" s="160" t="s">
        <v>399</v>
      </c>
      <c r="K21" s="179">
        <f>S6</f>
        <v>273.83333333333326</v>
      </c>
      <c r="L21" s="171" t="s">
        <v>192</v>
      </c>
      <c r="M21" s="180">
        <f>S10</f>
        <v>200.33333333333326</v>
      </c>
      <c r="N21" s="171" t="s">
        <v>192</v>
      </c>
      <c r="O21" s="180">
        <f>S13</f>
        <v>20.166666666666515</v>
      </c>
      <c r="P21" s="171" t="s">
        <v>192</v>
      </c>
      <c r="Q21" s="172">
        <f>S17</f>
        <v>16.333333333333485</v>
      </c>
      <c r="S21" s="173">
        <f>K21-M21-O21-Q21</f>
        <v>37</v>
      </c>
      <c r="X21" s="182">
        <v>16</v>
      </c>
      <c r="Y21" s="184">
        <v>4.4939999999999998</v>
      </c>
      <c r="Z21" s="184">
        <v>3.6337000000000002</v>
      </c>
      <c r="AA21" s="184">
        <v>3.2389000000000001</v>
      </c>
      <c r="AB21" s="184">
        <v>3.0068999999999999</v>
      </c>
      <c r="AC21" s="184">
        <v>2.8523999999999998</v>
      </c>
      <c r="AD21" s="184">
        <v>2.7412999999999998</v>
      </c>
      <c r="AE21" s="184">
        <v>2.6572</v>
      </c>
      <c r="AF21" s="184">
        <v>2.5911</v>
      </c>
      <c r="AG21" s="184">
        <v>2.5377000000000001</v>
      </c>
      <c r="AH21" s="184">
        <v>2.4935</v>
      </c>
      <c r="AI21" s="184">
        <v>2.4247000000000001</v>
      </c>
      <c r="AJ21" s="184">
        <v>2.3521999999999998</v>
      </c>
      <c r="AK21" s="184">
        <v>2.2755999999999998</v>
      </c>
      <c r="AL21" s="184">
        <v>2.2353999999999998</v>
      </c>
      <c r="AM21" s="184">
        <v>2.1938</v>
      </c>
      <c r="AN21" s="184">
        <v>2.1507000000000001</v>
      </c>
      <c r="AO21" s="184">
        <v>2.1057999999999999</v>
      </c>
      <c r="AP21" s="184">
        <v>2.0589</v>
      </c>
      <c r="AQ21" s="184">
        <v>2.0095999999999998</v>
      </c>
    </row>
    <row r="22" spans="2:43" x14ac:dyDescent="0.25">
      <c r="B22" s="137" t="s">
        <v>385</v>
      </c>
      <c r="C22">
        <f>C11^2</f>
        <v>8100</v>
      </c>
      <c r="D22" s="137">
        <f t="shared" ref="D22:E22" si="2">D11^2</f>
        <v>7744</v>
      </c>
      <c r="E22" s="137">
        <f t="shared" si="2"/>
        <v>1600</v>
      </c>
      <c r="F22">
        <f>SUM(C22:E22)</f>
        <v>17444</v>
      </c>
      <c r="X22" s="182">
        <v>17</v>
      </c>
      <c r="Y22" s="184">
        <v>4.4512999999999998</v>
      </c>
      <c r="Z22" s="184">
        <v>3.5914999999999999</v>
      </c>
      <c r="AA22" s="184">
        <v>3.1968000000000001</v>
      </c>
      <c r="AB22" s="184">
        <v>2.9647000000000001</v>
      </c>
      <c r="AC22" s="184">
        <v>2.81</v>
      </c>
      <c r="AD22" s="184">
        <v>2.6987000000000001</v>
      </c>
      <c r="AE22" s="184">
        <v>2.6143000000000001</v>
      </c>
      <c r="AF22" s="184">
        <v>2.548</v>
      </c>
      <c r="AG22" s="184">
        <v>2.4943</v>
      </c>
      <c r="AH22" s="184">
        <v>2.4499</v>
      </c>
      <c r="AI22" s="184">
        <v>2.3807</v>
      </c>
      <c r="AJ22" s="184">
        <v>2.3077000000000001</v>
      </c>
      <c r="AK22" s="184">
        <v>2.2303999999999999</v>
      </c>
      <c r="AL22" s="184">
        <v>2.1898</v>
      </c>
      <c r="AM22" s="184">
        <v>2.1476999999999999</v>
      </c>
      <c r="AN22" s="184">
        <v>2.1040000000000001</v>
      </c>
      <c r="AO22" s="184">
        <v>2.0583999999999998</v>
      </c>
      <c r="AP22" s="184">
        <v>2.0106999999999999</v>
      </c>
      <c r="AQ22" s="184">
        <v>1.9603999999999999</v>
      </c>
    </row>
    <row r="23" spans="2:43" x14ac:dyDescent="0.25">
      <c r="X23" s="182">
        <v>18</v>
      </c>
      <c r="Y23" s="184">
        <v>4.4138999999999999</v>
      </c>
      <c r="Z23" s="184">
        <v>3.5546000000000002</v>
      </c>
      <c r="AA23" s="184">
        <v>3.1598999999999999</v>
      </c>
      <c r="AB23" s="184">
        <v>2.9277000000000002</v>
      </c>
      <c r="AC23" s="184">
        <v>2.7728999999999999</v>
      </c>
      <c r="AD23" s="184">
        <v>2.6613000000000002</v>
      </c>
      <c r="AE23" s="184">
        <v>2.5767000000000002</v>
      </c>
      <c r="AF23" s="184">
        <v>2.5102000000000002</v>
      </c>
      <c r="AG23" s="184">
        <v>2.4563000000000001</v>
      </c>
      <c r="AH23" s="184">
        <v>2.4117000000000002</v>
      </c>
      <c r="AI23" s="184">
        <v>2.3420999999999998</v>
      </c>
      <c r="AJ23" s="184">
        <v>2.2686000000000002</v>
      </c>
      <c r="AK23" s="184">
        <v>2.1905999999999999</v>
      </c>
      <c r="AL23" s="184">
        <v>2.1497000000000002</v>
      </c>
      <c r="AM23" s="184">
        <v>2.1071</v>
      </c>
      <c r="AN23" s="184">
        <v>2.0629</v>
      </c>
      <c r="AO23" s="184">
        <v>2.0165999999999999</v>
      </c>
      <c r="AP23" s="184">
        <v>1.9681</v>
      </c>
      <c r="AQ23" s="184">
        <v>1.9168000000000001</v>
      </c>
    </row>
    <row r="24" spans="2:43" x14ac:dyDescent="0.25">
      <c r="H24" s="160" t="s">
        <v>400</v>
      </c>
      <c r="I24" s="160" t="s">
        <v>35</v>
      </c>
      <c r="J24" s="160" t="s">
        <v>404</v>
      </c>
      <c r="S24" s="161">
        <f>COUNTA(C2:E2)</f>
        <v>3</v>
      </c>
      <c r="X24" s="182">
        <v>19</v>
      </c>
      <c r="Y24" s="184">
        <v>4.3807</v>
      </c>
      <c r="Z24" s="184">
        <v>3.5219</v>
      </c>
      <c r="AA24" s="184">
        <v>3.1274000000000002</v>
      </c>
      <c r="AB24" s="184">
        <v>2.8950999999999998</v>
      </c>
      <c r="AC24" s="184">
        <v>2.7401</v>
      </c>
      <c r="AD24" s="184">
        <v>2.6282999999999999</v>
      </c>
      <c r="AE24" s="184">
        <v>2.5434999999999999</v>
      </c>
      <c r="AF24" s="184">
        <v>2.4767999999999999</v>
      </c>
      <c r="AG24" s="184">
        <v>2.4226999999999999</v>
      </c>
      <c r="AH24" s="184">
        <v>2.3778999999999999</v>
      </c>
      <c r="AI24" s="184">
        <v>2.3079999999999998</v>
      </c>
      <c r="AJ24" s="184">
        <v>2.2341000000000002</v>
      </c>
      <c r="AK24" s="184">
        <v>2.1555</v>
      </c>
      <c r="AL24" s="184">
        <v>2.1141000000000001</v>
      </c>
      <c r="AM24" s="184">
        <v>2.0712000000000002</v>
      </c>
      <c r="AN24" s="184">
        <v>2.0264000000000002</v>
      </c>
      <c r="AO24" s="184">
        <v>1.9795</v>
      </c>
      <c r="AP24" s="184">
        <v>1.9301999999999999</v>
      </c>
      <c r="AQ24" s="184">
        <v>1.8779999999999999</v>
      </c>
    </row>
    <row r="25" spans="2:43" x14ac:dyDescent="0.25">
      <c r="B25" t="s">
        <v>392</v>
      </c>
      <c r="C25">
        <f>F6^2</f>
        <v>9604</v>
      </c>
      <c r="D25">
        <f>F10^2</f>
        <v>14400</v>
      </c>
      <c r="F25">
        <f>SUM(C25:E25)</f>
        <v>24004</v>
      </c>
      <c r="H25" s="160" t="s">
        <v>401</v>
      </c>
      <c r="I25" s="160" t="s">
        <v>412</v>
      </c>
      <c r="J25" s="160" t="s">
        <v>405</v>
      </c>
      <c r="S25" s="161">
        <f>COUNTA(B3:B10)</f>
        <v>2</v>
      </c>
      <c r="X25" s="182">
        <v>20</v>
      </c>
      <c r="Y25" s="184">
        <v>4.3512000000000004</v>
      </c>
      <c r="Z25" s="184">
        <v>3.4927999999999999</v>
      </c>
      <c r="AA25" s="184">
        <v>3.0983999999999998</v>
      </c>
      <c r="AB25" s="184">
        <v>2.8660999999999999</v>
      </c>
      <c r="AC25" s="184">
        <v>2.7109000000000001</v>
      </c>
      <c r="AD25" s="184">
        <v>2.5990000000000002</v>
      </c>
      <c r="AE25" s="184">
        <v>2.5139999999999998</v>
      </c>
      <c r="AF25" s="184">
        <v>2.4470999999999998</v>
      </c>
      <c r="AG25" s="184">
        <v>2.3927999999999998</v>
      </c>
      <c r="AH25" s="184">
        <v>2.3479000000000001</v>
      </c>
      <c r="AI25" s="184">
        <v>2.2776000000000001</v>
      </c>
      <c r="AJ25" s="184">
        <v>2.2033</v>
      </c>
      <c r="AK25" s="184">
        <v>2.1242000000000001</v>
      </c>
      <c r="AL25" s="184">
        <v>2.0825</v>
      </c>
      <c r="AM25" s="184">
        <v>2.0390999999999999</v>
      </c>
      <c r="AN25" s="184">
        <v>1.9938</v>
      </c>
      <c r="AO25" s="184">
        <v>1.9463999999999999</v>
      </c>
      <c r="AP25" s="184">
        <v>1.8963000000000001</v>
      </c>
      <c r="AQ25" s="184">
        <v>1.8431999999999999</v>
      </c>
    </row>
    <row r="26" spans="2:43" x14ac:dyDescent="0.25">
      <c r="H26" s="160" t="s">
        <v>402</v>
      </c>
      <c r="I26" s="160" t="s">
        <v>413</v>
      </c>
      <c r="J26" s="160" t="s">
        <v>406</v>
      </c>
      <c r="S26" s="161">
        <f>COUNT(C3:E10)</f>
        <v>24</v>
      </c>
      <c r="X26" s="191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3"/>
    </row>
    <row r="27" spans="2:43" x14ac:dyDescent="0.25">
      <c r="B27" t="s">
        <v>395</v>
      </c>
      <c r="C27">
        <f>SUM(C3:C6)^2</f>
        <v>1764</v>
      </c>
      <c r="D27" s="137">
        <f t="shared" ref="D27:E27" si="3">SUM(D3:D6)^2</f>
        <v>1296</v>
      </c>
      <c r="E27" s="137">
        <f t="shared" si="3"/>
        <v>400</v>
      </c>
      <c r="H27" s="160" t="s">
        <v>403</v>
      </c>
      <c r="I27" s="160" t="s">
        <v>414</v>
      </c>
      <c r="J27" s="160" t="s">
        <v>407</v>
      </c>
      <c r="S27" s="161">
        <f>COUNT(C3:C6)</f>
        <v>4</v>
      </c>
      <c r="X27" s="182">
        <v>21</v>
      </c>
      <c r="Y27" s="184">
        <v>4.3247999999999998</v>
      </c>
      <c r="Z27" s="184">
        <v>3.4668000000000001</v>
      </c>
      <c r="AA27" s="184">
        <v>3.0724999999999998</v>
      </c>
      <c r="AB27" s="184">
        <v>2.8401000000000001</v>
      </c>
      <c r="AC27" s="184">
        <v>2.6848000000000001</v>
      </c>
      <c r="AD27" s="184">
        <v>2.5727000000000002</v>
      </c>
      <c r="AE27" s="184">
        <v>2.4876</v>
      </c>
      <c r="AF27" s="184">
        <v>2.4205000000000001</v>
      </c>
      <c r="AG27" s="184">
        <v>2.3660000000000001</v>
      </c>
      <c r="AH27" s="184">
        <v>2.3210000000000002</v>
      </c>
      <c r="AI27" s="184">
        <v>2.2504</v>
      </c>
      <c r="AJ27" s="184">
        <v>2.1757</v>
      </c>
      <c r="AK27" s="184">
        <v>2.0960000000000001</v>
      </c>
      <c r="AL27" s="184">
        <v>2.0539999999999998</v>
      </c>
      <c r="AM27" s="184">
        <v>2.0102000000000002</v>
      </c>
      <c r="AN27" s="184">
        <v>1.9644999999999999</v>
      </c>
      <c r="AO27" s="184">
        <v>1.9165000000000001</v>
      </c>
      <c r="AP27" s="184">
        <v>1.8656999999999999</v>
      </c>
      <c r="AQ27" s="184">
        <v>1.8117000000000001</v>
      </c>
    </row>
    <row r="28" spans="2:43" x14ac:dyDescent="0.25">
      <c r="C28" s="137">
        <f>SUM(C7:C10)^2</f>
        <v>2304</v>
      </c>
      <c r="D28" s="137">
        <f t="shared" ref="D28:E28" si="4">SUM(D7:D10)^2</f>
        <v>2704</v>
      </c>
      <c r="E28" s="137">
        <f t="shared" si="4"/>
        <v>400</v>
      </c>
      <c r="F28">
        <f>SUM(C27:E28)</f>
        <v>8868</v>
      </c>
      <c r="X28" s="182">
        <v>22</v>
      </c>
      <c r="Y28" s="184">
        <v>4.3009000000000004</v>
      </c>
      <c r="Z28" s="184">
        <v>3.4434</v>
      </c>
      <c r="AA28" s="184">
        <v>3.0491000000000001</v>
      </c>
      <c r="AB28" s="184">
        <v>2.8167</v>
      </c>
      <c r="AC28" s="184">
        <v>2.6613000000000002</v>
      </c>
      <c r="AD28" s="184">
        <v>2.5491000000000001</v>
      </c>
      <c r="AE28" s="184">
        <v>2.4638</v>
      </c>
      <c r="AF28" s="184">
        <v>2.3965000000000001</v>
      </c>
      <c r="AG28" s="184">
        <v>2.3418999999999999</v>
      </c>
      <c r="AH28" s="184">
        <v>2.2967</v>
      </c>
      <c r="AI28" s="184">
        <v>2.2258</v>
      </c>
      <c r="AJ28" s="184">
        <v>2.1507999999999998</v>
      </c>
      <c r="AK28" s="184">
        <v>2.0707</v>
      </c>
      <c r="AL28" s="184">
        <v>2.0283000000000002</v>
      </c>
      <c r="AM28" s="184">
        <v>1.9842</v>
      </c>
      <c r="AN28" s="184">
        <v>1.9379999999999999</v>
      </c>
      <c r="AO28" s="184">
        <v>1.8894</v>
      </c>
      <c r="AP28" s="184">
        <v>1.8380000000000001</v>
      </c>
      <c r="AQ28" s="184">
        <v>1.7830999999999999</v>
      </c>
    </row>
    <row r="29" spans="2:43" x14ac:dyDescent="0.25">
      <c r="X29" s="182">
        <v>23</v>
      </c>
      <c r="Y29" s="184">
        <v>4.2793000000000001</v>
      </c>
      <c r="Z29" s="184">
        <v>3.4220999999999999</v>
      </c>
      <c r="AA29" s="184">
        <v>3.028</v>
      </c>
      <c r="AB29" s="184">
        <v>2.7955000000000001</v>
      </c>
      <c r="AC29" s="184">
        <v>2.64</v>
      </c>
      <c r="AD29" s="184">
        <v>2.5276999999999998</v>
      </c>
      <c r="AE29" s="184">
        <v>2.4422000000000001</v>
      </c>
      <c r="AF29" s="184">
        <v>2.3748</v>
      </c>
      <c r="AG29" s="184">
        <v>2.3201000000000001</v>
      </c>
      <c r="AH29" s="184">
        <v>2.2747000000000002</v>
      </c>
      <c r="AI29" s="184">
        <v>2.2035999999999998</v>
      </c>
      <c r="AJ29" s="184">
        <v>2.1282000000000001</v>
      </c>
      <c r="AK29" s="184">
        <v>2.0476000000000001</v>
      </c>
      <c r="AL29" s="184">
        <v>2.0049999999999999</v>
      </c>
      <c r="AM29" s="184">
        <v>1.9604999999999999</v>
      </c>
      <c r="AN29" s="184">
        <v>1.9138999999999999</v>
      </c>
      <c r="AO29" s="184">
        <v>1.8648</v>
      </c>
      <c r="AP29" s="184">
        <v>1.8128</v>
      </c>
      <c r="AQ29" s="184">
        <v>1.7569999999999999</v>
      </c>
    </row>
    <row r="30" spans="2:43" x14ac:dyDescent="0.25">
      <c r="I30" s="162" t="s">
        <v>408</v>
      </c>
      <c r="J30" s="162" t="s">
        <v>411</v>
      </c>
      <c r="K30" s="162" t="s">
        <v>411</v>
      </c>
      <c r="L30" s="162" t="s">
        <v>12</v>
      </c>
      <c r="M30" s="162" t="s">
        <v>26</v>
      </c>
      <c r="N30" s="162" t="s">
        <v>420</v>
      </c>
      <c r="O30" s="162" t="s">
        <v>421</v>
      </c>
      <c r="X30" s="182">
        <v>24</v>
      </c>
      <c r="Y30" s="184">
        <v>4.2596999999999996</v>
      </c>
      <c r="Z30" s="184">
        <v>3.4028</v>
      </c>
      <c r="AA30" s="184">
        <v>3.0087999999999999</v>
      </c>
      <c r="AB30" s="184">
        <v>2.7763</v>
      </c>
      <c r="AC30" s="184">
        <v>2.6206999999999998</v>
      </c>
      <c r="AD30" s="184">
        <v>2.5082</v>
      </c>
      <c r="AE30" s="184">
        <v>2.4226000000000001</v>
      </c>
      <c r="AF30" s="184">
        <v>2.3551000000000002</v>
      </c>
      <c r="AG30" s="184">
        <v>2.3001999999999998</v>
      </c>
      <c r="AH30" s="184">
        <v>2.2547000000000001</v>
      </c>
      <c r="AI30" s="184">
        <v>2.1833999999999998</v>
      </c>
      <c r="AJ30" s="184">
        <v>2.1076999999999999</v>
      </c>
      <c r="AK30" s="184">
        <v>2.0266999999999999</v>
      </c>
      <c r="AL30" s="184">
        <v>1.9838</v>
      </c>
      <c r="AM30" s="184">
        <v>1.9390000000000001</v>
      </c>
      <c r="AN30" s="184">
        <v>1.8919999999999999</v>
      </c>
      <c r="AO30" s="184">
        <v>1.8424</v>
      </c>
      <c r="AP30" s="184">
        <v>1.7896000000000001</v>
      </c>
      <c r="AQ30" s="184">
        <v>1.7330000000000001</v>
      </c>
    </row>
    <row r="31" spans="2:43" x14ac:dyDescent="0.25">
      <c r="I31" s="162" t="s">
        <v>409</v>
      </c>
      <c r="J31" s="167" t="s">
        <v>415</v>
      </c>
      <c r="K31" s="167">
        <f>S24-1</f>
        <v>2</v>
      </c>
      <c r="L31" s="181">
        <f>S10</f>
        <v>200.33333333333326</v>
      </c>
      <c r="M31" s="181">
        <f>L31/K31</f>
        <v>100.16666666666663</v>
      </c>
      <c r="N31" s="167">
        <f>M31/$M$34</f>
        <v>48.729729729729719</v>
      </c>
      <c r="O31" s="167">
        <f>Z23</f>
        <v>3.5546000000000002</v>
      </c>
      <c r="P31" s="161">
        <f>K31</f>
        <v>2</v>
      </c>
      <c r="Q31" s="161">
        <f>K34</f>
        <v>18</v>
      </c>
      <c r="X31" s="182">
        <v>25</v>
      </c>
      <c r="Y31" s="184">
        <v>4.2416999999999998</v>
      </c>
      <c r="Z31" s="184">
        <v>3.3852000000000002</v>
      </c>
      <c r="AA31" s="184">
        <v>2.9912000000000001</v>
      </c>
      <c r="AB31" s="184">
        <v>2.7587000000000002</v>
      </c>
      <c r="AC31" s="184">
        <v>2.6030000000000002</v>
      </c>
      <c r="AD31" s="184">
        <v>2.4904000000000002</v>
      </c>
      <c r="AE31" s="184">
        <v>2.4047000000000001</v>
      </c>
      <c r="AF31" s="184">
        <v>2.3371</v>
      </c>
      <c r="AG31" s="184">
        <v>2.2820999999999998</v>
      </c>
      <c r="AH31" s="184">
        <v>2.2364999999999999</v>
      </c>
      <c r="AI31" s="184">
        <v>2.1648999999999998</v>
      </c>
      <c r="AJ31" s="184">
        <v>2.0889000000000002</v>
      </c>
      <c r="AK31" s="184">
        <v>2.0074999999999998</v>
      </c>
      <c r="AL31" s="184">
        <v>1.9642999999999999</v>
      </c>
      <c r="AM31" s="184">
        <v>1.9192</v>
      </c>
      <c r="AN31" s="184">
        <v>1.8717999999999999</v>
      </c>
      <c r="AO31" s="184">
        <v>1.8217000000000001</v>
      </c>
      <c r="AP31" s="184">
        <v>1.7684</v>
      </c>
      <c r="AQ31" s="184">
        <v>1.7110000000000001</v>
      </c>
    </row>
    <row r="32" spans="2:43" x14ac:dyDescent="0.25">
      <c r="I32" s="162" t="s">
        <v>331</v>
      </c>
      <c r="J32" s="167" t="s">
        <v>416</v>
      </c>
      <c r="K32" s="167">
        <f>S25-1</f>
        <v>1</v>
      </c>
      <c r="L32" s="181">
        <f>S13</f>
        <v>20.166666666666515</v>
      </c>
      <c r="M32" s="181">
        <f t="shared" ref="M32:M34" si="5">L32/K32</f>
        <v>20.166666666666515</v>
      </c>
      <c r="N32" s="167">
        <f t="shared" ref="N32:N33" si="6">M32/$M$34</f>
        <v>9.8108108108107377</v>
      </c>
      <c r="O32" s="167">
        <f>Y23</f>
        <v>4.4138999999999999</v>
      </c>
      <c r="P32" s="161">
        <f>K32</f>
        <v>1</v>
      </c>
      <c r="Q32" s="161">
        <f>K34</f>
        <v>18</v>
      </c>
      <c r="X32" s="191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3"/>
    </row>
    <row r="33" spans="2:43" x14ac:dyDescent="0.25">
      <c r="I33" s="162" t="s">
        <v>410</v>
      </c>
      <c r="J33" s="167" t="s">
        <v>417</v>
      </c>
      <c r="K33" s="167">
        <f>(S24-1)*(S25-1)</f>
        <v>2</v>
      </c>
      <c r="L33" s="181">
        <f>S17</f>
        <v>16.333333333333485</v>
      </c>
      <c r="M33" s="181">
        <f t="shared" si="5"/>
        <v>8.1666666666667425</v>
      </c>
      <c r="N33" s="167">
        <f t="shared" si="6"/>
        <v>3.9729729729730101</v>
      </c>
      <c r="O33" s="167">
        <f>Z23</f>
        <v>3.5546000000000002</v>
      </c>
      <c r="P33" s="161">
        <f>K33</f>
        <v>2</v>
      </c>
      <c r="Q33" s="161">
        <f>K34</f>
        <v>18</v>
      </c>
      <c r="X33" s="182">
        <v>26</v>
      </c>
      <c r="Y33" s="184">
        <v>4.2252000000000001</v>
      </c>
      <c r="Z33" s="184">
        <v>3.3690000000000002</v>
      </c>
      <c r="AA33" s="184">
        <v>2.9752000000000001</v>
      </c>
      <c r="AB33" s="184">
        <v>2.7425999999999999</v>
      </c>
      <c r="AC33" s="184">
        <v>2.5868000000000002</v>
      </c>
      <c r="AD33" s="184">
        <v>2.4741</v>
      </c>
      <c r="AE33" s="184">
        <v>2.3883000000000001</v>
      </c>
      <c r="AF33" s="184">
        <v>2.3205</v>
      </c>
      <c r="AG33" s="184">
        <v>2.2654999999999998</v>
      </c>
      <c r="AH33" s="184">
        <v>2.2197</v>
      </c>
      <c r="AI33" s="184">
        <v>2.1478999999999999</v>
      </c>
      <c r="AJ33" s="184">
        <v>2.0716000000000001</v>
      </c>
      <c r="AK33" s="184">
        <v>1.9898</v>
      </c>
      <c r="AL33" s="184">
        <v>1.9463999999999999</v>
      </c>
      <c r="AM33" s="184">
        <v>1.901</v>
      </c>
      <c r="AN33" s="184">
        <v>1.8532999999999999</v>
      </c>
      <c r="AO33" s="184">
        <v>1.8027</v>
      </c>
      <c r="AP33" s="184">
        <v>1.7487999999999999</v>
      </c>
      <c r="AQ33" s="184">
        <v>1.6906000000000001</v>
      </c>
    </row>
    <row r="34" spans="2:43" x14ac:dyDescent="0.25">
      <c r="I34" s="162" t="s">
        <v>296</v>
      </c>
      <c r="J34" s="167" t="s">
        <v>418</v>
      </c>
      <c r="K34" s="167">
        <f>S24*S25*(S27-1)</f>
        <v>18</v>
      </c>
      <c r="L34" s="181">
        <f>S21</f>
        <v>37</v>
      </c>
      <c r="M34" s="181">
        <f t="shared" si="5"/>
        <v>2.0555555555555554</v>
      </c>
      <c r="N34" s="167"/>
      <c r="O34" s="167"/>
      <c r="X34" s="182">
        <v>27</v>
      </c>
      <c r="Y34" s="184">
        <v>4.21</v>
      </c>
      <c r="Z34" s="184">
        <v>3.3540999999999999</v>
      </c>
      <c r="AA34" s="184">
        <v>2.9603999999999999</v>
      </c>
      <c r="AB34" s="184">
        <v>2.7277999999999998</v>
      </c>
      <c r="AC34" s="184">
        <v>2.5718999999999999</v>
      </c>
      <c r="AD34" s="184">
        <v>2.4590999999999998</v>
      </c>
      <c r="AE34" s="184">
        <v>2.3732000000000002</v>
      </c>
      <c r="AF34" s="184">
        <v>2.3052999999999999</v>
      </c>
      <c r="AG34" s="184">
        <v>2.2501000000000002</v>
      </c>
      <c r="AH34" s="184">
        <v>2.2042999999999999</v>
      </c>
      <c r="AI34" s="184">
        <v>2.1322999999999999</v>
      </c>
      <c r="AJ34" s="184">
        <v>2.0558000000000001</v>
      </c>
      <c r="AK34" s="184">
        <v>1.9736</v>
      </c>
      <c r="AL34" s="184">
        <v>1.9298999999999999</v>
      </c>
      <c r="AM34" s="184">
        <v>1.8842000000000001</v>
      </c>
      <c r="AN34" s="184">
        <v>1.8361000000000001</v>
      </c>
      <c r="AO34" s="184">
        <v>1.7850999999999999</v>
      </c>
      <c r="AP34" s="184">
        <v>1.7305999999999999</v>
      </c>
      <c r="AQ34" s="184">
        <v>1.6717</v>
      </c>
    </row>
    <row r="35" spans="2:43" x14ac:dyDescent="0.25">
      <c r="I35" s="162" t="s">
        <v>13</v>
      </c>
      <c r="J35" s="167" t="s">
        <v>419</v>
      </c>
      <c r="K35" s="167">
        <f>S26-1</f>
        <v>23</v>
      </c>
      <c r="L35" s="167"/>
      <c r="M35" s="167"/>
      <c r="N35" s="167"/>
      <c r="O35" s="167"/>
      <c r="X35" s="182">
        <v>28</v>
      </c>
      <c r="Y35" s="184">
        <v>4.1959999999999997</v>
      </c>
      <c r="Z35" s="184">
        <v>3.3403999999999998</v>
      </c>
      <c r="AA35" s="184">
        <v>2.9466999999999999</v>
      </c>
      <c r="AB35" s="184">
        <v>2.7141000000000002</v>
      </c>
      <c r="AC35" s="184">
        <v>2.5581</v>
      </c>
      <c r="AD35" s="184">
        <v>2.4453</v>
      </c>
      <c r="AE35" s="184">
        <v>2.3593000000000002</v>
      </c>
      <c r="AF35" s="184">
        <v>2.2913000000000001</v>
      </c>
      <c r="AG35" s="184">
        <v>2.2360000000000002</v>
      </c>
      <c r="AH35" s="184">
        <v>2.19</v>
      </c>
      <c r="AI35" s="184">
        <v>2.1179000000000001</v>
      </c>
      <c r="AJ35" s="184">
        <v>2.0411000000000001</v>
      </c>
      <c r="AK35" s="184">
        <v>1.9585999999999999</v>
      </c>
      <c r="AL35" s="184">
        <v>1.9147000000000001</v>
      </c>
      <c r="AM35" s="184">
        <v>1.8687</v>
      </c>
      <c r="AN35" s="184">
        <v>1.8203</v>
      </c>
      <c r="AO35" s="184">
        <v>1.7688999999999999</v>
      </c>
      <c r="AP35" s="184">
        <v>1.7138</v>
      </c>
      <c r="AQ35" s="184">
        <v>1.6540999999999999</v>
      </c>
    </row>
    <row r="36" spans="2:43" x14ac:dyDescent="0.25">
      <c r="X36" s="182">
        <v>29</v>
      </c>
      <c r="Y36" s="184">
        <v>4.1829999999999998</v>
      </c>
      <c r="Z36" s="184">
        <v>3.3277000000000001</v>
      </c>
      <c r="AA36" s="184">
        <v>2.9340000000000002</v>
      </c>
      <c r="AB36" s="184">
        <v>2.7014</v>
      </c>
      <c r="AC36" s="184">
        <v>2.5453999999999999</v>
      </c>
      <c r="AD36" s="184">
        <v>2.4323999999999999</v>
      </c>
      <c r="AE36" s="184">
        <v>2.3462999999999998</v>
      </c>
      <c r="AF36" s="184">
        <v>2.2783000000000002</v>
      </c>
      <c r="AG36" s="184">
        <v>2.2229000000000001</v>
      </c>
      <c r="AH36" s="184">
        <v>2.1768000000000001</v>
      </c>
      <c r="AI36" s="184">
        <v>2.1044999999999998</v>
      </c>
      <c r="AJ36" s="184">
        <v>2.0274999999999999</v>
      </c>
      <c r="AK36" s="184">
        <v>1.9446000000000001</v>
      </c>
      <c r="AL36" s="184">
        <v>1.9005000000000001</v>
      </c>
      <c r="AM36" s="184">
        <v>1.8543000000000001</v>
      </c>
      <c r="AN36" s="184">
        <v>1.8055000000000001</v>
      </c>
      <c r="AO36" s="184">
        <v>1.7537</v>
      </c>
      <c r="AP36" s="184">
        <v>1.6980999999999999</v>
      </c>
      <c r="AQ36" s="184">
        <v>1.6375999999999999</v>
      </c>
    </row>
    <row r="37" spans="2:43" x14ac:dyDescent="0.25">
      <c r="X37" s="182">
        <v>30</v>
      </c>
      <c r="Y37" s="184">
        <v>4.1708999999999996</v>
      </c>
      <c r="Z37" s="184">
        <v>3.3157999999999999</v>
      </c>
      <c r="AA37" s="184">
        <v>2.9222999999999999</v>
      </c>
      <c r="AB37" s="184">
        <v>2.6896</v>
      </c>
      <c r="AC37" s="184">
        <v>2.5335999999999999</v>
      </c>
      <c r="AD37" s="184">
        <v>2.4205000000000001</v>
      </c>
      <c r="AE37" s="184">
        <v>2.3342999999999998</v>
      </c>
      <c r="AF37" s="184">
        <v>2.2662</v>
      </c>
      <c r="AG37" s="184">
        <v>2.2107000000000001</v>
      </c>
      <c r="AH37" s="184">
        <v>2.1646000000000001</v>
      </c>
      <c r="AI37" s="184">
        <v>2.0920999999999998</v>
      </c>
      <c r="AJ37" s="184">
        <v>2.0148000000000001</v>
      </c>
      <c r="AK37" s="184">
        <v>1.9317</v>
      </c>
      <c r="AL37" s="184">
        <v>1.8874</v>
      </c>
      <c r="AM37" s="184">
        <v>1.8409</v>
      </c>
      <c r="AN37" s="184">
        <v>1.7918000000000001</v>
      </c>
      <c r="AO37" s="184">
        <v>1.7396</v>
      </c>
      <c r="AP37" s="184">
        <v>1.6835</v>
      </c>
      <c r="AQ37" s="184">
        <v>1.6223000000000001</v>
      </c>
    </row>
    <row r="38" spans="2:43" x14ac:dyDescent="0.25">
      <c r="B38" s="137"/>
      <c r="C38" s="137"/>
      <c r="D38" s="137"/>
      <c r="E38" s="137"/>
      <c r="F38" s="137"/>
      <c r="G38" s="137"/>
      <c r="T38" s="137"/>
      <c r="X38" s="191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3"/>
    </row>
    <row r="39" spans="2:43" x14ac:dyDescent="0.25">
      <c r="B39" s="167" t="s">
        <v>213</v>
      </c>
      <c r="C39" s="15" t="s">
        <v>361</v>
      </c>
      <c r="D39" s="15" t="s">
        <v>362</v>
      </c>
      <c r="E39" s="15" t="s">
        <v>363</v>
      </c>
      <c r="F39" s="167" t="s">
        <v>13</v>
      </c>
      <c r="G39" s="137"/>
      <c r="H39" s="28" t="s">
        <v>33</v>
      </c>
      <c r="I39" s="28" t="s">
        <v>379</v>
      </c>
      <c r="J39" s="128" t="s">
        <v>380</v>
      </c>
      <c r="K39" s="169">
        <f>SUM(C40:E47)^2</f>
        <v>26244</v>
      </c>
      <c r="T39" s="137"/>
      <c r="X39" s="182">
        <v>40</v>
      </c>
      <c r="Y39" s="184">
        <v>4.0846999999999998</v>
      </c>
      <c r="Z39" s="184">
        <v>3.2317</v>
      </c>
      <c r="AA39" s="184">
        <v>2.8386999999999998</v>
      </c>
      <c r="AB39" s="184">
        <v>2.6059999999999999</v>
      </c>
      <c r="AC39" s="184">
        <v>2.4495</v>
      </c>
      <c r="AD39" s="184">
        <v>2.3359000000000001</v>
      </c>
      <c r="AE39" s="184">
        <v>2.2490000000000001</v>
      </c>
      <c r="AF39" s="184">
        <v>2.1802000000000001</v>
      </c>
      <c r="AG39" s="184">
        <v>2.1240000000000001</v>
      </c>
      <c r="AH39" s="184">
        <v>2.0771999999999999</v>
      </c>
      <c r="AI39" s="184">
        <v>2.0034999999999998</v>
      </c>
      <c r="AJ39" s="184">
        <v>1.9245000000000001</v>
      </c>
      <c r="AK39" s="184">
        <v>1.8389</v>
      </c>
      <c r="AL39" s="184">
        <v>1.7928999999999999</v>
      </c>
      <c r="AM39" s="184">
        <v>1.7444</v>
      </c>
      <c r="AN39" s="184">
        <v>1.6928000000000001</v>
      </c>
      <c r="AO39" s="184">
        <v>1.6373</v>
      </c>
      <c r="AP39" s="184">
        <v>1.5766</v>
      </c>
      <c r="AQ39" s="184">
        <v>1.5088999999999999</v>
      </c>
    </row>
    <row r="40" spans="2:43" x14ac:dyDescent="0.25">
      <c r="B40" s="194" t="s">
        <v>109</v>
      </c>
      <c r="C40" s="15">
        <v>4</v>
      </c>
      <c r="D40" s="15">
        <v>6</v>
      </c>
      <c r="E40" s="15">
        <v>8</v>
      </c>
      <c r="F40" s="167"/>
      <c r="G40" s="137"/>
      <c r="J40" s="160" t="s">
        <v>381</v>
      </c>
      <c r="K40" s="170">
        <f>COUNT(C40:E47)</f>
        <v>18</v>
      </c>
      <c r="S40" s="168">
        <f>K39/K40</f>
        <v>1458</v>
      </c>
      <c r="T40" s="137"/>
      <c r="X40" s="182">
        <v>60</v>
      </c>
      <c r="Y40" s="184">
        <v>4.0011999999999999</v>
      </c>
      <c r="Z40" s="184">
        <v>3.1503999999999999</v>
      </c>
      <c r="AA40" s="184">
        <v>2.7581000000000002</v>
      </c>
      <c r="AB40" s="184">
        <v>2.5251999999999999</v>
      </c>
      <c r="AC40" s="184">
        <v>2.3683000000000001</v>
      </c>
      <c r="AD40" s="184">
        <v>2.2541000000000002</v>
      </c>
      <c r="AE40" s="184">
        <v>2.1665000000000001</v>
      </c>
      <c r="AF40" s="184">
        <v>2.097</v>
      </c>
      <c r="AG40" s="184">
        <v>2.0400999999999998</v>
      </c>
      <c r="AH40" s="184">
        <v>1.9925999999999999</v>
      </c>
      <c r="AI40" s="184">
        <v>1.9174</v>
      </c>
      <c r="AJ40" s="184">
        <v>1.8364</v>
      </c>
      <c r="AK40" s="184">
        <v>1.748</v>
      </c>
      <c r="AL40" s="184">
        <v>1.7000999999999999</v>
      </c>
      <c r="AM40" s="184">
        <v>1.6491</v>
      </c>
      <c r="AN40" s="184">
        <v>1.5943000000000001</v>
      </c>
      <c r="AO40" s="184">
        <v>1.5343</v>
      </c>
      <c r="AP40" s="184">
        <v>1.4673</v>
      </c>
      <c r="AQ40" s="184">
        <v>1.3893</v>
      </c>
    </row>
    <row r="41" spans="2:43" x14ac:dyDescent="0.25">
      <c r="B41" s="195"/>
      <c r="C41" s="15">
        <v>6</v>
      </c>
      <c r="D41" s="15">
        <v>6</v>
      </c>
      <c r="E41" s="15">
        <v>9</v>
      </c>
      <c r="F41" s="167"/>
      <c r="G41" s="137"/>
      <c r="T41" s="137"/>
      <c r="X41" s="182">
        <v>120</v>
      </c>
      <c r="Y41" s="184">
        <v>3.9201000000000001</v>
      </c>
      <c r="Z41" s="184">
        <v>3.0718000000000001</v>
      </c>
      <c r="AA41" s="184">
        <v>2.6802000000000001</v>
      </c>
      <c r="AB41" s="184">
        <v>2.4472</v>
      </c>
      <c r="AC41" s="184">
        <v>2.2898999999999998</v>
      </c>
      <c r="AD41" s="184">
        <v>2.1749999999999998</v>
      </c>
      <c r="AE41" s="184">
        <v>2.0868000000000002</v>
      </c>
      <c r="AF41" s="184">
        <v>2.0164</v>
      </c>
      <c r="AG41" s="184">
        <v>1.9588000000000001</v>
      </c>
      <c r="AH41" s="184">
        <v>1.9105000000000001</v>
      </c>
      <c r="AI41" s="184">
        <v>1.8337000000000001</v>
      </c>
      <c r="AJ41" s="184">
        <v>1.7504999999999999</v>
      </c>
      <c r="AK41" s="184">
        <v>1.6587000000000001</v>
      </c>
      <c r="AL41" s="184">
        <v>1.6084000000000001</v>
      </c>
      <c r="AM41" s="184">
        <v>1.5543</v>
      </c>
      <c r="AN41" s="184">
        <v>1.4952000000000001</v>
      </c>
      <c r="AO41" s="184">
        <v>1.429</v>
      </c>
      <c r="AP41" s="184">
        <v>1.3519000000000001</v>
      </c>
      <c r="AQ41" s="184">
        <v>1.2539</v>
      </c>
    </row>
    <row r="42" spans="2:43" x14ac:dyDescent="0.25">
      <c r="B42" s="195"/>
      <c r="C42" s="15">
        <v>8</v>
      </c>
      <c r="D42" s="15">
        <v>9</v>
      </c>
      <c r="E42" s="15">
        <v>13</v>
      </c>
      <c r="F42" s="167"/>
      <c r="G42" s="137"/>
      <c r="T42" s="137"/>
      <c r="X42" s="182" t="s">
        <v>423</v>
      </c>
      <c r="Y42" s="184">
        <v>3.8414999999999999</v>
      </c>
      <c r="Z42" s="184">
        <v>2.9956999999999998</v>
      </c>
      <c r="AA42" s="184">
        <v>2.6049000000000002</v>
      </c>
      <c r="AB42" s="184">
        <v>2.3719000000000001</v>
      </c>
      <c r="AC42" s="184">
        <v>2.2141000000000002</v>
      </c>
      <c r="AD42" s="184">
        <v>2.0985999999999998</v>
      </c>
      <c r="AE42" s="184">
        <v>2.0095999999999998</v>
      </c>
      <c r="AF42" s="184">
        <v>1.9383999999999999</v>
      </c>
      <c r="AG42" s="184">
        <v>1.8798999999999999</v>
      </c>
      <c r="AH42" s="184">
        <v>1.8307</v>
      </c>
      <c r="AI42" s="184">
        <v>1.7522</v>
      </c>
      <c r="AJ42" s="184">
        <v>1.6664000000000001</v>
      </c>
      <c r="AK42" s="184">
        <v>1.5705</v>
      </c>
      <c r="AL42" s="184">
        <v>1.5173000000000001</v>
      </c>
      <c r="AM42" s="184">
        <v>1.4591000000000001</v>
      </c>
      <c r="AN42" s="184">
        <v>1.3939999999999999</v>
      </c>
      <c r="AO42" s="184">
        <v>1.3180000000000001</v>
      </c>
      <c r="AP42" s="184">
        <v>1.2214</v>
      </c>
      <c r="AQ42" s="184">
        <v>1</v>
      </c>
    </row>
    <row r="43" spans="2:43" x14ac:dyDescent="0.25">
      <c r="B43" s="196"/>
      <c r="C43" s="167"/>
      <c r="D43" s="167"/>
      <c r="E43" s="167"/>
      <c r="F43" s="167">
        <f>SUM(C40:E43)</f>
        <v>69</v>
      </c>
      <c r="G43" s="137"/>
      <c r="H43" s="160" t="s">
        <v>34</v>
      </c>
      <c r="I43" s="160" t="s">
        <v>298</v>
      </c>
      <c r="J43" s="160" t="s">
        <v>383</v>
      </c>
      <c r="K43" s="78">
        <f>F57</f>
        <v>1658</v>
      </c>
      <c r="L43" s="171" t="s">
        <v>192</v>
      </c>
      <c r="M43" s="172">
        <f>S40</f>
        <v>1458</v>
      </c>
      <c r="S43" s="168">
        <f>K43-M43</f>
        <v>200</v>
      </c>
      <c r="T43" s="137"/>
    </row>
    <row r="44" spans="2:43" x14ac:dyDescent="0.25">
      <c r="B44" s="194" t="s">
        <v>110</v>
      </c>
      <c r="C44" s="15">
        <v>4</v>
      </c>
      <c r="D44" s="15">
        <v>7</v>
      </c>
      <c r="E44" s="15">
        <v>12</v>
      </c>
      <c r="F44" s="167"/>
      <c r="G44" s="137"/>
      <c r="T44" s="137"/>
    </row>
    <row r="45" spans="2:43" x14ac:dyDescent="0.25">
      <c r="B45" s="195"/>
      <c r="C45" s="15">
        <v>8</v>
      </c>
      <c r="D45" s="15">
        <v>10</v>
      </c>
      <c r="E45" s="15">
        <v>14</v>
      </c>
      <c r="F45" s="167"/>
      <c r="G45" s="137"/>
      <c r="T45" s="137"/>
    </row>
    <row r="46" spans="2:43" x14ac:dyDescent="0.25">
      <c r="B46" s="195"/>
      <c r="C46" s="15">
        <v>9</v>
      </c>
      <c r="D46" s="15">
        <v>13</v>
      </c>
      <c r="E46" s="15">
        <v>16</v>
      </c>
      <c r="F46" s="167"/>
      <c r="G46" s="137"/>
      <c r="H46" s="160" t="s">
        <v>35</v>
      </c>
      <c r="I46" s="160" t="s">
        <v>384</v>
      </c>
      <c r="J46" s="174" t="s">
        <v>387</v>
      </c>
      <c r="K46" s="177">
        <f>F59</f>
        <v>9306</v>
      </c>
      <c r="L46" s="105" t="s">
        <v>192</v>
      </c>
      <c r="M46" s="175">
        <f>S40</f>
        <v>1458</v>
      </c>
      <c r="T46" s="137"/>
    </row>
    <row r="47" spans="2:43" x14ac:dyDescent="0.25">
      <c r="B47" s="196"/>
      <c r="C47" s="167"/>
      <c r="D47" s="167"/>
      <c r="E47" s="167"/>
      <c r="F47" s="167">
        <f>SUM(C44:E47)</f>
        <v>93</v>
      </c>
      <c r="G47" s="137"/>
      <c r="J47" s="63" t="s">
        <v>386</v>
      </c>
      <c r="K47" s="68">
        <f>COUNT(C40:C47)</f>
        <v>6</v>
      </c>
      <c r="L47" s="76"/>
      <c r="M47" s="176"/>
      <c r="S47" s="173">
        <f>K46/K47-M46</f>
        <v>93</v>
      </c>
      <c r="T47" s="137"/>
    </row>
    <row r="48" spans="2:43" x14ac:dyDescent="0.25">
      <c r="B48" s="167" t="s">
        <v>13</v>
      </c>
      <c r="C48" s="167">
        <f>SUM(C40:C47)</f>
        <v>39</v>
      </c>
      <c r="D48" s="167">
        <f>SUM(D40:D47)</f>
        <v>51</v>
      </c>
      <c r="E48" s="167">
        <f>SUM(E40:E47)</f>
        <v>72</v>
      </c>
      <c r="F48" s="167">
        <f>SUM(C48:E48)</f>
        <v>162</v>
      </c>
      <c r="G48" s="137"/>
      <c r="T48" s="137"/>
    </row>
    <row r="49" spans="2:21" x14ac:dyDescent="0.25">
      <c r="B49" s="137"/>
      <c r="C49" s="137"/>
      <c r="D49" s="137"/>
      <c r="E49" s="137"/>
      <c r="F49" s="137"/>
      <c r="G49" s="137"/>
      <c r="T49" s="137"/>
    </row>
    <row r="50" spans="2:21" x14ac:dyDescent="0.25">
      <c r="B50" s="137" t="s">
        <v>382</v>
      </c>
      <c r="C50" s="137">
        <f>C40^2</f>
        <v>16</v>
      </c>
      <c r="D50" s="137">
        <f t="shared" ref="D50:E50" si="7">D40^2</f>
        <v>36</v>
      </c>
      <c r="E50" s="137">
        <f t="shared" si="7"/>
        <v>64</v>
      </c>
      <c r="F50" s="137"/>
      <c r="G50" s="137"/>
      <c r="H50" s="160" t="s">
        <v>388</v>
      </c>
      <c r="I50" s="160" t="s">
        <v>389</v>
      </c>
      <c r="J50" s="174" t="s">
        <v>390</v>
      </c>
      <c r="K50" s="177">
        <f>F62</f>
        <v>13410</v>
      </c>
      <c r="L50" s="105" t="s">
        <v>192</v>
      </c>
      <c r="M50" s="175">
        <f>S40</f>
        <v>1458</v>
      </c>
      <c r="S50" s="173">
        <f>K50/K51-M50</f>
        <v>32</v>
      </c>
      <c r="T50" s="137"/>
    </row>
    <row r="51" spans="2:21" x14ac:dyDescent="0.25">
      <c r="B51" s="137"/>
      <c r="C51" s="137">
        <f t="shared" ref="C51:E51" si="8">C41^2</f>
        <v>36</v>
      </c>
      <c r="D51" s="137">
        <f t="shared" si="8"/>
        <v>36</v>
      </c>
      <c r="E51" s="137">
        <f t="shared" si="8"/>
        <v>81</v>
      </c>
      <c r="F51" s="137"/>
      <c r="G51" s="137"/>
      <c r="J51" s="63" t="s">
        <v>391</v>
      </c>
      <c r="K51" s="68">
        <f>COUNT(C40:E43)</f>
        <v>9</v>
      </c>
      <c r="L51" s="76"/>
      <c r="M51" s="176"/>
      <c r="T51" s="137"/>
    </row>
    <row r="52" spans="2:21" x14ac:dyDescent="0.25">
      <c r="B52" s="137"/>
      <c r="C52" s="137">
        <f t="shared" ref="C52:E52" si="9">C42^2</f>
        <v>64</v>
      </c>
      <c r="D52" s="137">
        <f t="shared" si="9"/>
        <v>81</v>
      </c>
      <c r="E52" s="137">
        <f t="shared" si="9"/>
        <v>169</v>
      </c>
      <c r="F52" s="137"/>
      <c r="G52" s="137"/>
      <c r="T52" s="137"/>
    </row>
    <row r="53" spans="2:21" x14ac:dyDescent="0.25">
      <c r="B53" s="137"/>
      <c r="C53" s="137">
        <f t="shared" ref="C53:E53" si="10">C43^2</f>
        <v>0</v>
      </c>
      <c r="D53" s="137">
        <f t="shared" si="10"/>
        <v>0</v>
      </c>
      <c r="E53" s="137">
        <f t="shared" si="10"/>
        <v>0</v>
      </c>
      <c r="F53" s="137"/>
      <c r="G53" s="137"/>
      <c r="T53" s="137"/>
    </row>
    <row r="54" spans="2:21" x14ac:dyDescent="0.25">
      <c r="B54" s="137"/>
      <c r="C54" s="137">
        <f t="shared" ref="C54:E54" si="11">C44^2</f>
        <v>16</v>
      </c>
      <c r="D54" s="137">
        <f t="shared" si="11"/>
        <v>49</v>
      </c>
      <c r="E54" s="137">
        <f t="shared" si="11"/>
        <v>144</v>
      </c>
      <c r="F54" s="137"/>
      <c r="G54" s="137"/>
      <c r="H54" s="160" t="s">
        <v>393</v>
      </c>
      <c r="I54" s="160" t="s">
        <v>394</v>
      </c>
      <c r="J54" s="128" t="s">
        <v>397</v>
      </c>
      <c r="K54" s="177">
        <f>F65</f>
        <v>4770</v>
      </c>
      <c r="L54" s="105" t="s">
        <v>192</v>
      </c>
      <c r="M54" s="178">
        <f>S40</f>
        <v>1458</v>
      </c>
      <c r="N54" s="105" t="s">
        <v>192</v>
      </c>
      <c r="O54" s="178">
        <f>S50</f>
        <v>32</v>
      </c>
      <c r="P54" s="105" t="s">
        <v>192</v>
      </c>
      <c r="Q54" s="175">
        <f>S47</f>
        <v>93</v>
      </c>
      <c r="S54" s="173">
        <f>K54/K55-M54-O54-Q54</f>
        <v>7</v>
      </c>
      <c r="T54" s="137"/>
    </row>
    <row r="55" spans="2:21" x14ac:dyDescent="0.25">
      <c r="B55" s="137"/>
      <c r="C55" s="137">
        <f t="shared" ref="C55:E55" si="12">C45^2</f>
        <v>64</v>
      </c>
      <c r="D55" s="137">
        <f t="shared" si="12"/>
        <v>100</v>
      </c>
      <c r="E55" s="137">
        <f t="shared" si="12"/>
        <v>196</v>
      </c>
      <c r="F55" s="137"/>
      <c r="G55" s="137"/>
      <c r="J55" s="160" t="s">
        <v>396</v>
      </c>
      <c r="K55" s="68">
        <f>COUNT(C40:C43)</f>
        <v>3</v>
      </c>
      <c r="L55" s="76"/>
      <c r="M55" s="76"/>
      <c r="N55" s="76"/>
      <c r="O55" s="76"/>
      <c r="P55" s="76"/>
      <c r="Q55" s="176"/>
      <c r="T55" s="137"/>
    </row>
    <row r="56" spans="2:21" x14ac:dyDescent="0.25">
      <c r="B56" s="137"/>
      <c r="C56" s="137">
        <f t="shared" ref="C56:E56" si="13">C46^2</f>
        <v>81</v>
      </c>
      <c r="D56" s="137">
        <f t="shared" si="13"/>
        <v>169</v>
      </c>
      <c r="E56" s="137">
        <f t="shared" si="13"/>
        <v>256</v>
      </c>
      <c r="F56" s="137"/>
      <c r="G56" s="137"/>
      <c r="T56" s="137"/>
    </row>
    <row r="57" spans="2:21" x14ac:dyDescent="0.25">
      <c r="B57" s="137"/>
      <c r="C57" s="137">
        <f t="shared" ref="C57:E57" si="14">C47^2</f>
        <v>0</v>
      </c>
      <c r="D57" s="137">
        <f t="shared" si="14"/>
        <v>0</v>
      </c>
      <c r="E57" s="137">
        <f t="shared" si="14"/>
        <v>0</v>
      </c>
      <c r="F57" s="137">
        <f>SUM(C50:E57)</f>
        <v>1658</v>
      </c>
      <c r="G57" s="137"/>
      <c r="T57" s="137"/>
    </row>
    <row r="58" spans="2:21" x14ac:dyDescent="0.25">
      <c r="B58" s="137"/>
      <c r="C58" s="137"/>
      <c r="D58" s="137"/>
      <c r="E58" s="137"/>
      <c r="F58" s="137"/>
      <c r="G58" s="137"/>
      <c r="H58" s="160" t="s">
        <v>27</v>
      </c>
      <c r="I58" s="160" t="s">
        <v>398</v>
      </c>
      <c r="J58" s="160" t="s">
        <v>425</v>
      </c>
      <c r="K58" s="179">
        <f>S43</f>
        <v>200</v>
      </c>
      <c r="L58" s="171" t="s">
        <v>192</v>
      </c>
      <c r="M58" s="180">
        <f>S47</f>
        <v>93</v>
      </c>
      <c r="N58" s="171" t="s">
        <v>192</v>
      </c>
      <c r="O58" s="172">
        <f>S50</f>
        <v>32</v>
      </c>
      <c r="S58" s="173">
        <f>K58-M58-O58-Q58</f>
        <v>75</v>
      </c>
      <c r="T58" s="137"/>
      <c r="U58" s="60"/>
    </row>
    <row r="59" spans="2:21" x14ac:dyDescent="0.25">
      <c r="B59" s="137" t="s">
        <v>385</v>
      </c>
      <c r="C59" s="137">
        <f>C48^2</f>
        <v>1521</v>
      </c>
      <c r="D59" s="137">
        <f t="shared" ref="D59:E59" si="15">D48^2</f>
        <v>2601</v>
      </c>
      <c r="E59" s="137">
        <f t="shared" si="15"/>
        <v>5184</v>
      </c>
      <c r="F59" s="137">
        <f>SUM(C59:E59)</f>
        <v>9306</v>
      </c>
      <c r="G59" s="137"/>
      <c r="T59" s="137"/>
    </row>
    <row r="60" spans="2:21" x14ac:dyDescent="0.25">
      <c r="B60" s="137"/>
      <c r="C60" s="137"/>
      <c r="D60" s="137"/>
      <c r="E60" s="137"/>
      <c r="F60" s="137"/>
      <c r="G60" s="137"/>
      <c r="T60" s="137"/>
    </row>
    <row r="61" spans="2:21" x14ac:dyDescent="0.25">
      <c r="B61" s="137"/>
      <c r="C61" s="137"/>
      <c r="D61" s="137"/>
      <c r="E61" s="137"/>
      <c r="F61" s="137"/>
      <c r="G61" s="137"/>
      <c r="H61" s="160" t="s">
        <v>400</v>
      </c>
      <c r="I61" s="160" t="s">
        <v>35</v>
      </c>
      <c r="J61" s="160" t="s">
        <v>404</v>
      </c>
      <c r="S61" s="161">
        <f>COUNTA(C39:E39)</f>
        <v>3</v>
      </c>
      <c r="T61" s="137"/>
    </row>
    <row r="62" spans="2:21" x14ac:dyDescent="0.25">
      <c r="B62" s="137" t="s">
        <v>392</v>
      </c>
      <c r="C62" s="137">
        <f>F43^2</f>
        <v>4761</v>
      </c>
      <c r="D62" s="137">
        <f>F47^2</f>
        <v>8649</v>
      </c>
      <c r="E62" s="137"/>
      <c r="F62" s="137">
        <f>SUM(C62:E62)</f>
        <v>13410</v>
      </c>
      <c r="G62" s="137"/>
      <c r="H62" s="160" t="s">
        <v>401</v>
      </c>
      <c r="I62" s="160" t="s">
        <v>412</v>
      </c>
      <c r="J62" s="160" t="s">
        <v>405</v>
      </c>
      <c r="S62" s="161">
        <f>COUNTA(B40:B47)</f>
        <v>2</v>
      </c>
      <c r="T62" s="137"/>
    </row>
    <row r="63" spans="2:21" x14ac:dyDescent="0.25">
      <c r="B63" s="137"/>
      <c r="C63" s="137"/>
      <c r="D63" s="137"/>
      <c r="E63" s="137"/>
      <c r="F63" s="137"/>
      <c r="G63" s="137"/>
      <c r="H63" s="160" t="s">
        <v>402</v>
      </c>
      <c r="I63" s="160" t="s">
        <v>413</v>
      </c>
      <c r="J63" s="160" t="s">
        <v>406</v>
      </c>
      <c r="S63" s="161">
        <f>COUNT(C40:E47)</f>
        <v>18</v>
      </c>
      <c r="T63" s="137"/>
    </row>
    <row r="64" spans="2:21" x14ac:dyDescent="0.25">
      <c r="B64" s="137" t="s">
        <v>395</v>
      </c>
      <c r="C64" s="137">
        <f>SUM(C40:C43)^2</f>
        <v>324</v>
      </c>
      <c r="D64" s="137">
        <f t="shared" ref="D64:E64" si="16">SUM(D40:D43)^2</f>
        <v>441</v>
      </c>
      <c r="E64" s="137">
        <f t="shared" si="16"/>
        <v>900</v>
      </c>
      <c r="F64" s="137"/>
      <c r="G64" s="137"/>
      <c r="H64" s="160" t="s">
        <v>403</v>
      </c>
      <c r="I64" s="160" t="s">
        <v>414</v>
      </c>
      <c r="J64" s="160" t="s">
        <v>407</v>
      </c>
      <c r="S64" s="161">
        <f>COUNT(C40:C43)</f>
        <v>3</v>
      </c>
      <c r="T64" s="137"/>
    </row>
    <row r="65" spans="2:20" x14ac:dyDescent="0.25">
      <c r="B65" s="137"/>
      <c r="C65" s="137">
        <f>SUM(C44:C47)^2</f>
        <v>441</v>
      </c>
      <c r="D65" s="137">
        <f t="shared" ref="D65:E65" si="17">SUM(D44:D47)^2</f>
        <v>900</v>
      </c>
      <c r="E65" s="137">
        <f t="shared" si="17"/>
        <v>1764</v>
      </c>
      <c r="F65" s="137">
        <f>SUM(C64:E65)</f>
        <v>4770</v>
      </c>
      <c r="G65" s="137"/>
      <c r="T65" s="137"/>
    </row>
    <row r="66" spans="2:20" x14ac:dyDescent="0.25">
      <c r="B66" s="137"/>
      <c r="C66" s="137"/>
      <c r="D66" s="137"/>
      <c r="E66" s="137"/>
      <c r="F66" s="137"/>
      <c r="G66" s="137"/>
      <c r="T66" s="137"/>
    </row>
    <row r="67" spans="2:20" x14ac:dyDescent="0.25">
      <c r="B67" s="137"/>
      <c r="C67" s="137"/>
      <c r="D67" s="137"/>
      <c r="E67" s="137"/>
      <c r="F67" s="137"/>
      <c r="G67" s="137"/>
      <c r="I67" s="162" t="s">
        <v>408</v>
      </c>
      <c r="J67" s="162" t="s">
        <v>411</v>
      </c>
      <c r="K67" s="162" t="s">
        <v>411</v>
      </c>
      <c r="L67" s="162" t="s">
        <v>12</v>
      </c>
      <c r="M67" s="162" t="s">
        <v>26</v>
      </c>
      <c r="N67" s="162" t="s">
        <v>420</v>
      </c>
      <c r="O67" s="162" t="s">
        <v>421</v>
      </c>
      <c r="T67" s="137"/>
    </row>
    <row r="68" spans="2:20" x14ac:dyDescent="0.25">
      <c r="B68" s="137"/>
      <c r="C68" s="137"/>
      <c r="D68" s="137"/>
      <c r="E68" s="137"/>
      <c r="F68" s="137"/>
      <c r="G68" s="137"/>
      <c r="I68" s="162" t="s">
        <v>409</v>
      </c>
      <c r="J68" s="167" t="s">
        <v>415</v>
      </c>
      <c r="K68" s="167">
        <f>S61-1</f>
        <v>2</v>
      </c>
      <c r="L68" s="181">
        <f>S47</f>
        <v>93</v>
      </c>
      <c r="M68" s="181">
        <f>L68/K68</f>
        <v>46.5</v>
      </c>
      <c r="N68" s="167">
        <f>M68/$M$71</f>
        <v>7.44</v>
      </c>
      <c r="O68" s="184">
        <v>3.8853</v>
      </c>
      <c r="P68" s="161">
        <f>K68</f>
        <v>2</v>
      </c>
      <c r="Q68" s="161">
        <f>K71</f>
        <v>12</v>
      </c>
      <c r="T68" s="137"/>
    </row>
    <row r="69" spans="2:20" x14ac:dyDescent="0.25">
      <c r="B69" s="137"/>
      <c r="C69" s="137"/>
      <c r="D69" s="137"/>
      <c r="E69" s="137"/>
      <c r="F69" s="137"/>
      <c r="G69" s="137"/>
      <c r="I69" s="162" t="s">
        <v>331</v>
      </c>
      <c r="J69" s="167" t="s">
        <v>416</v>
      </c>
      <c r="K69" s="167">
        <f>S62-1</f>
        <v>1</v>
      </c>
      <c r="L69" s="181">
        <f>S50</f>
        <v>32</v>
      </c>
      <c r="M69" s="181">
        <f t="shared" ref="M69:M71" si="18">L69/K69</f>
        <v>32</v>
      </c>
      <c r="N69" s="167">
        <f t="shared" ref="N69:N70" si="19">M69/$M$71</f>
        <v>5.12</v>
      </c>
      <c r="O69" s="184">
        <v>4.7472000000000003</v>
      </c>
      <c r="P69" s="161">
        <f>K69</f>
        <v>1</v>
      </c>
      <c r="Q69" s="161">
        <f>K71</f>
        <v>12</v>
      </c>
      <c r="T69" s="137"/>
    </row>
    <row r="70" spans="2:20" x14ac:dyDescent="0.25">
      <c r="B70" s="137"/>
      <c r="C70" s="137"/>
      <c r="D70" s="137"/>
      <c r="E70" s="137"/>
      <c r="F70" s="137"/>
      <c r="G70" s="137"/>
      <c r="I70" s="162" t="s">
        <v>410</v>
      </c>
      <c r="J70" s="167" t="s">
        <v>417</v>
      </c>
      <c r="K70" s="167">
        <f>(S61-1)*(S62-1)</f>
        <v>2</v>
      </c>
      <c r="L70" s="181">
        <f>S54</f>
        <v>7</v>
      </c>
      <c r="M70" s="181">
        <f t="shared" si="18"/>
        <v>3.5</v>
      </c>
      <c r="N70" s="167">
        <f t="shared" si="19"/>
        <v>0.56000000000000005</v>
      </c>
      <c r="O70" s="184">
        <v>3.8853</v>
      </c>
      <c r="P70" s="161">
        <f>K70</f>
        <v>2</v>
      </c>
      <c r="Q70" s="161">
        <f>K71</f>
        <v>12</v>
      </c>
      <c r="T70" s="137"/>
    </row>
    <row r="71" spans="2:20" x14ac:dyDescent="0.25">
      <c r="B71" s="137"/>
      <c r="C71" s="137"/>
      <c r="D71" s="137"/>
      <c r="E71" s="137"/>
      <c r="F71" s="137"/>
      <c r="G71" s="137"/>
      <c r="I71" s="162" t="s">
        <v>296</v>
      </c>
      <c r="J71" s="167" t="s">
        <v>418</v>
      </c>
      <c r="K71" s="167">
        <f>S61*S62*(S64-1)</f>
        <v>12</v>
      </c>
      <c r="L71" s="181">
        <f>S58</f>
        <v>75</v>
      </c>
      <c r="M71" s="181">
        <f t="shared" si="18"/>
        <v>6.25</v>
      </c>
      <c r="N71" s="167"/>
      <c r="O71" s="167"/>
      <c r="T71" s="137"/>
    </row>
    <row r="72" spans="2:20" x14ac:dyDescent="0.25">
      <c r="B72" s="137"/>
      <c r="C72" s="137"/>
      <c r="D72" s="137"/>
      <c r="E72" s="137"/>
      <c r="F72" s="137"/>
      <c r="G72" s="137"/>
      <c r="I72" s="162" t="s">
        <v>13</v>
      </c>
      <c r="J72" s="167" t="s">
        <v>419</v>
      </c>
      <c r="K72" s="167">
        <f>S63-1</f>
        <v>17</v>
      </c>
      <c r="L72" s="167"/>
      <c r="M72" s="167"/>
      <c r="N72" s="167"/>
      <c r="O72" s="167"/>
      <c r="T72" s="137"/>
    </row>
  </sheetData>
  <mergeCells count="10">
    <mergeCell ref="B3:B6"/>
    <mergeCell ref="B7:B10"/>
    <mergeCell ref="X8:AQ8"/>
    <mergeCell ref="X14:AQ14"/>
    <mergeCell ref="X20:AQ20"/>
    <mergeCell ref="X26:AQ26"/>
    <mergeCell ref="X32:AQ32"/>
    <mergeCell ref="X38:AQ38"/>
    <mergeCell ref="B40:B43"/>
    <mergeCell ref="B44:B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92"/>
  <sheetViews>
    <sheetView showGridLines="0" topLeftCell="A13" zoomScaleNormal="100" workbookViewId="0">
      <selection activeCell="C9" sqref="C9"/>
    </sheetView>
  </sheetViews>
  <sheetFormatPr defaultRowHeight="15" x14ac:dyDescent="0.25"/>
  <cols>
    <col min="1" max="1" width="19.140625" bestFit="1" customWidth="1"/>
    <col min="2" max="3" width="10.7109375" bestFit="1" customWidth="1"/>
    <col min="5" max="5" width="9.140625" style="3"/>
    <col min="6" max="6" width="46" bestFit="1" customWidth="1"/>
    <col min="7" max="7" width="22.42578125" bestFit="1" customWidth="1"/>
    <col min="8" max="8" width="30" bestFit="1" customWidth="1"/>
    <col min="9" max="9" width="10.5703125" bestFit="1" customWidth="1"/>
  </cols>
  <sheetData>
    <row r="1" spans="1:11" x14ac:dyDescent="0.25">
      <c r="A1" s="124" t="s">
        <v>32</v>
      </c>
      <c r="B1" s="125"/>
      <c r="C1" s="125"/>
      <c r="D1" s="126"/>
      <c r="E1" s="3" t="s">
        <v>36</v>
      </c>
    </row>
    <row r="2" spans="1:11" x14ac:dyDescent="0.25">
      <c r="A2" s="118"/>
      <c r="B2" s="92" t="s">
        <v>33</v>
      </c>
      <c r="C2" s="92" t="s">
        <v>34</v>
      </c>
      <c r="D2" s="93" t="s">
        <v>35</v>
      </c>
      <c r="E2" s="121">
        <v>1</v>
      </c>
      <c r="F2" s="83" t="s">
        <v>37</v>
      </c>
      <c r="H2" t="s">
        <v>218</v>
      </c>
    </row>
    <row r="3" spans="1:11" x14ac:dyDescent="0.25">
      <c r="A3" s="118"/>
      <c r="B3" s="92">
        <v>3</v>
      </c>
      <c r="C3" s="92">
        <v>5</v>
      </c>
      <c r="D3" s="93">
        <v>2</v>
      </c>
      <c r="E3" s="54"/>
      <c r="F3" s="62" t="s">
        <v>38</v>
      </c>
      <c r="H3" t="s">
        <v>219</v>
      </c>
    </row>
    <row r="4" spans="1:11" ht="30" x14ac:dyDescent="0.25">
      <c r="A4" s="118"/>
      <c r="B4" s="92">
        <v>1</v>
      </c>
      <c r="C4" s="92">
        <v>2</v>
      </c>
      <c r="D4" s="93">
        <v>1</v>
      </c>
      <c r="E4" s="54"/>
      <c r="F4" s="66" t="s">
        <v>39</v>
      </c>
      <c r="H4" t="s">
        <v>220</v>
      </c>
    </row>
    <row r="5" spans="1:11" x14ac:dyDescent="0.25">
      <c r="A5" s="94"/>
      <c r="B5" s="122">
        <v>2</v>
      </c>
      <c r="C5" s="122">
        <v>3</v>
      </c>
      <c r="D5" s="123">
        <v>3</v>
      </c>
      <c r="E5" s="54"/>
      <c r="F5" s="62"/>
    </row>
    <row r="6" spans="1:11" x14ac:dyDescent="0.25">
      <c r="E6" s="65"/>
      <c r="F6" s="67" t="s">
        <v>40</v>
      </c>
    </row>
    <row r="7" spans="1:11" x14ac:dyDescent="0.25">
      <c r="E7" s="65"/>
      <c r="F7" s="62" t="s">
        <v>41</v>
      </c>
      <c r="H7" s="134"/>
    </row>
    <row r="8" spans="1:11" ht="30" x14ac:dyDescent="0.25">
      <c r="E8" s="68"/>
      <c r="F8" s="69" t="s">
        <v>42</v>
      </c>
    </row>
    <row r="10" spans="1:11" x14ac:dyDescent="0.25">
      <c r="E10" s="80">
        <v>2</v>
      </c>
      <c r="F10" s="81" t="s">
        <v>43</v>
      </c>
      <c r="G10" s="81"/>
      <c r="H10" s="82"/>
    </row>
    <row r="11" spans="1:11" x14ac:dyDescent="0.25">
      <c r="E11" s="65"/>
      <c r="F11" s="72"/>
      <c r="G11" s="54"/>
      <c r="H11" s="62"/>
    </row>
    <row r="12" spans="1:11" x14ac:dyDescent="0.25">
      <c r="E12" s="65"/>
      <c r="F12" s="72" t="s">
        <v>44</v>
      </c>
      <c r="G12" s="54" t="s">
        <v>45</v>
      </c>
      <c r="H12" s="62" t="s">
        <v>46</v>
      </c>
    </row>
    <row r="13" spans="1:11" x14ac:dyDescent="0.25">
      <c r="E13" s="65"/>
      <c r="F13" s="72"/>
      <c r="G13" s="73" t="s">
        <v>15</v>
      </c>
      <c r="H13" s="62"/>
    </row>
    <row r="14" spans="1:11" x14ac:dyDescent="0.25">
      <c r="E14" s="65"/>
      <c r="F14" s="72"/>
      <c r="G14" s="54">
        <v>2</v>
      </c>
      <c r="H14" s="62"/>
    </row>
    <row r="15" spans="1:11" x14ac:dyDescent="0.25">
      <c r="E15" s="65"/>
      <c r="F15" s="72" t="s">
        <v>50</v>
      </c>
      <c r="G15" s="54" t="s">
        <v>14</v>
      </c>
      <c r="H15" s="62" t="s">
        <v>47</v>
      </c>
      <c r="J15" s="4">
        <v>2</v>
      </c>
      <c r="K15" t="s">
        <v>221</v>
      </c>
    </row>
    <row r="16" spans="1:11" x14ac:dyDescent="0.25">
      <c r="E16" s="65"/>
      <c r="F16" s="72"/>
      <c r="G16" s="74" t="s">
        <v>48</v>
      </c>
      <c r="H16" s="62"/>
      <c r="J16">
        <v>6</v>
      </c>
      <c r="K16" t="s">
        <v>222</v>
      </c>
    </row>
    <row r="17" spans="2:11" x14ac:dyDescent="0.25">
      <c r="E17" s="65"/>
      <c r="F17" s="72"/>
      <c r="G17" s="54">
        <v>6</v>
      </c>
      <c r="H17" s="62"/>
    </row>
    <row r="18" spans="2:11" x14ac:dyDescent="0.25">
      <c r="E18" s="65"/>
      <c r="F18" s="72" t="s">
        <v>49</v>
      </c>
      <c r="G18" s="54" t="s">
        <v>51</v>
      </c>
      <c r="H18" s="62"/>
    </row>
    <row r="19" spans="2:11" x14ac:dyDescent="0.25">
      <c r="E19" s="65"/>
      <c r="F19" s="72"/>
      <c r="G19" s="73" t="s">
        <v>52</v>
      </c>
      <c r="H19" s="62"/>
    </row>
    <row r="20" spans="2:11" x14ac:dyDescent="0.25">
      <c r="E20" s="68"/>
      <c r="F20" s="75"/>
      <c r="G20" s="76">
        <v>8</v>
      </c>
      <c r="H20" s="77"/>
    </row>
    <row r="22" spans="2:11" ht="45" customHeight="1" x14ac:dyDescent="0.25">
      <c r="E22" s="197" t="s">
        <v>53</v>
      </c>
      <c r="F22" s="198"/>
      <c r="G22" s="198"/>
      <c r="H22" s="199"/>
      <c r="J22">
        <v>0.05</v>
      </c>
      <c r="K22" t="s">
        <v>223</v>
      </c>
    </row>
    <row r="24" spans="2:11" x14ac:dyDescent="0.25">
      <c r="E24" s="78">
        <v>3</v>
      </c>
      <c r="F24" s="79" t="s">
        <v>54</v>
      </c>
      <c r="G24" s="79">
        <v>5.14</v>
      </c>
      <c r="H24" s="53"/>
    </row>
    <row r="26" spans="2:11" x14ac:dyDescent="0.25">
      <c r="B26" s="88" t="s">
        <v>33</v>
      </c>
      <c r="C26" s="89" t="s">
        <v>34</v>
      </c>
      <c r="D26" s="90" t="s">
        <v>35</v>
      </c>
      <c r="E26" s="64">
        <v>4</v>
      </c>
      <c r="F26" s="84" t="s">
        <v>55</v>
      </c>
      <c r="G26" s="85"/>
      <c r="H26" s="71"/>
      <c r="J26">
        <v>1</v>
      </c>
      <c r="K26">
        <f>(J26-AVERAGE($J$26:$J$28))^2</f>
        <v>1</v>
      </c>
    </row>
    <row r="27" spans="2:11" x14ac:dyDescent="0.25">
      <c r="B27" s="91">
        <v>3</v>
      </c>
      <c r="C27" s="92">
        <v>5</v>
      </c>
      <c r="D27" s="93">
        <v>2</v>
      </c>
      <c r="E27" s="65"/>
      <c r="F27" s="72" t="s">
        <v>56</v>
      </c>
      <c r="G27" s="86">
        <f>AVERAGE(B27:B29)</f>
        <v>2</v>
      </c>
      <c r="H27" s="62"/>
      <c r="J27">
        <v>2</v>
      </c>
      <c r="K27" s="131">
        <f t="shared" ref="K27:K28" si="0">(J27-AVERAGE($J$26:$J$28))^2</f>
        <v>0</v>
      </c>
    </row>
    <row r="28" spans="2:11" x14ac:dyDescent="0.25">
      <c r="B28" s="91">
        <v>1</v>
      </c>
      <c r="C28" s="92">
        <v>2</v>
      </c>
      <c r="D28" s="93">
        <v>1</v>
      </c>
      <c r="E28" s="65"/>
      <c r="F28" s="72" t="s">
        <v>57</v>
      </c>
      <c r="G28" s="86">
        <f>AVERAGE(C27:C29)</f>
        <v>3.3333333333333335</v>
      </c>
      <c r="H28" s="62"/>
      <c r="J28">
        <v>3</v>
      </c>
      <c r="K28" s="131">
        <f t="shared" si="0"/>
        <v>1</v>
      </c>
    </row>
    <row r="29" spans="2:11" x14ac:dyDescent="0.25">
      <c r="B29" s="91">
        <v>2</v>
      </c>
      <c r="C29" s="92">
        <v>3</v>
      </c>
      <c r="D29" s="93">
        <v>3</v>
      </c>
      <c r="E29" s="65"/>
      <c r="F29" s="72" t="s">
        <v>58</v>
      </c>
      <c r="G29" s="86">
        <f>AVERAGE(D27:D29)</f>
        <v>2</v>
      </c>
      <c r="H29" s="62"/>
      <c r="K29">
        <f>SUM(K26:K28)</f>
        <v>2</v>
      </c>
    </row>
    <row r="30" spans="2:11" x14ac:dyDescent="0.25">
      <c r="B30" s="94"/>
      <c r="C30" s="95"/>
      <c r="D30" s="96"/>
      <c r="E30" s="68"/>
      <c r="F30" s="75" t="s">
        <v>59</v>
      </c>
      <c r="G30" s="87">
        <f>AVERAGE(B27:D29)</f>
        <v>2.4444444444444446</v>
      </c>
      <c r="H30" s="77"/>
    </row>
    <row r="31" spans="2:11" x14ac:dyDescent="0.25">
      <c r="K31">
        <v>2</v>
      </c>
    </row>
    <row r="32" spans="2:11" x14ac:dyDescent="0.25">
      <c r="B32" s="106">
        <f t="shared" ref="B32:D34" si="1">(B27-AVERAGE($B$27:$D$29))^2</f>
        <v>0.30864197530864174</v>
      </c>
      <c r="C32" s="107">
        <f t="shared" si="1"/>
        <v>6.530864197530863</v>
      </c>
      <c r="D32" s="108">
        <f t="shared" si="1"/>
        <v>0.19753086419753105</v>
      </c>
      <c r="E32" s="105">
        <v>5</v>
      </c>
      <c r="F32" s="70" t="s">
        <v>8</v>
      </c>
      <c r="G32" s="70" t="s">
        <v>60</v>
      </c>
      <c r="H32" s="71"/>
      <c r="K32">
        <v>3</v>
      </c>
    </row>
    <row r="33" spans="1:11" x14ac:dyDescent="0.25">
      <c r="B33" s="109">
        <f t="shared" si="1"/>
        <v>2.0864197530864201</v>
      </c>
      <c r="C33" s="110">
        <f t="shared" si="1"/>
        <v>0.19753086419753105</v>
      </c>
      <c r="D33" s="111">
        <f t="shared" si="1"/>
        <v>2.0864197530864201</v>
      </c>
      <c r="E33" s="76"/>
      <c r="F33" s="75"/>
      <c r="G33" s="97">
        <f>SUM(B32:D34)</f>
        <v>12.222222222222225</v>
      </c>
      <c r="H33" s="77"/>
    </row>
    <row r="34" spans="1:11" x14ac:dyDescent="0.25">
      <c r="B34" s="112">
        <f t="shared" si="1"/>
        <v>0.19753086419753105</v>
      </c>
      <c r="C34" s="113">
        <f t="shared" si="1"/>
        <v>0.30864197530864174</v>
      </c>
      <c r="D34" s="114">
        <f t="shared" si="1"/>
        <v>0.30864197530864174</v>
      </c>
      <c r="K34">
        <f>K31/K32</f>
        <v>0.66666666666666663</v>
      </c>
    </row>
    <row r="35" spans="1:11" x14ac:dyDescent="0.25">
      <c r="E35" s="64">
        <v>6</v>
      </c>
      <c r="F35" s="70" t="s">
        <v>10</v>
      </c>
      <c r="G35" s="70" t="s">
        <v>61</v>
      </c>
      <c r="H35" s="71"/>
      <c r="K35" t="s">
        <v>225</v>
      </c>
    </row>
    <row r="36" spans="1:11" x14ac:dyDescent="0.25">
      <c r="B36" s="115">
        <f>(B27-AVERAGE($B$27:$B$29))^2</f>
        <v>1</v>
      </c>
      <c r="C36" s="116">
        <f>(C27-AVERAGE($C$27:$C$29))^2</f>
        <v>2.7777777777777772</v>
      </c>
      <c r="D36" s="117">
        <f>(D27-AVERAGE($D$27:$D$29))^2</f>
        <v>0</v>
      </c>
      <c r="E36" s="76"/>
      <c r="F36" s="75"/>
      <c r="G36" s="97">
        <f>SUM(B36:D38)</f>
        <v>8.6666666666666679</v>
      </c>
      <c r="H36" s="77"/>
    </row>
    <row r="37" spans="1:11" x14ac:dyDescent="0.25">
      <c r="B37" s="118">
        <f>(B28-AVERAGE($B$27:$B$29))^2</f>
        <v>1</v>
      </c>
      <c r="C37" s="119">
        <f t="shared" ref="C37:C38" si="2">(C28-AVERAGE($C$27:$C$29))^2</f>
        <v>1.7777777777777781</v>
      </c>
      <c r="D37" s="120">
        <f t="shared" ref="D37:D38" si="3">(D28-AVERAGE($D$27:$D$29))^2</f>
        <v>1</v>
      </c>
    </row>
    <row r="38" spans="1:11" x14ac:dyDescent="0.25">
      <c r="B38" s="94">
        <f>(B29-AVERAGE($B$27:$B$29))^2</f>
        <v>0</v>
      </c>
      <c r="C38" s="95">
        <f t="shared" si="2"/>
        <v>0.11111111111111122</v>
      </c>
      <c r="D38" s="96">
        <f t="shared" si="3"/>
        <v>1</v>
      </c>
      <c r="E38" s="105">
        <v>7</v>
      </c>
      <c r="F38" s="70" t="s">
        <v>9</v>
      </c>
      <c r="G38" s="70" t="s">
        <v>62</v>
      </c>
      <c r="H38" s="71"/>
    </row>
    <row r="39" spans="1:11" x14ac:dyDescent="0.25">
      <c r="E39" s="68"/>
      <c r="F39" s="75"/>
      <c r="G39" s="97">
        <f>G33-G36</f>
        <v>3.5555555555555571</v>
      </c>
      <c r="H39" s="77"/>
      <c r="J39">
        <v>2</v>
      </c>
    </row>
    <row r="40" spans="1:11" x14ac:dyDescent="0.25">
      <c r="J40">
        <v>6</v>
      </c>
      <c r="K40">
        <v>5.14</v>
      </c>
    </row>
    <row r="41" spans="1:11" x14ac:dyDescent="0.25">
      <c r="E41" s="64">
        <v>8</v>
      </c>
      <c r="F41" s="70" t="s">
        <v>63</v>
      </c>
      <c r="G41" s="70"/>
      <c r="H41" s="70"/>
      <c r="I41" s="71"/>
    </row>
    <row r="42" spans="1:11" x14ac:dyDescent="0.25">
      <c r="A42" t="s">
        <v>224</v>
      </c>
      <c r="E42" s="65"/>
      <c r="F42" s="72" t="s">
        <v>65</v>
      </c>
      <c r="G42" s="72" t="s">
        <v>64</v>
      </c>
      <c r="H42" s="99">
        <f>G39</f>
        <v>3.5555555555555571</v>
      </c>
      <c r="I42" s="100"/>
    </row>
    <row r="43" spans="1:11" x14ac:dyDescent="0.25">
      <c r="E43" s="65"/>
      <c r="F43" s="72"/>
      <c r="G43" s="72" t="s">
        <v>44</v>
      </c>
      <c r="H43" s="99">
        <f>G14</f>
        <v>2</v>
      </c>
      <c r="I43" s="100">
        <f>H42/H43</f>
        <v>1.7777777777777786</v>
      </c>
    </row>
    <row r="44" spans="1:11" x14ac:dyDescent="0.25">
      <c r="E44" s="65"/>
      <c r="F44" s="72"/>
      <c r="G44" s="72"/>
      <c r="H44" s="99"/>
      <c r="I44" s="100"/>
    </row>
    <row r="45" spans="1:11" x14ac:dyDescent="0.25">
      <c r="E45" s="65"/>
      <c r="F45" s="72" t="s">
        <v>66</v>
      </c>
      <c r="G45" s="72" t="s">
        <v>67</v>
      </c>
      <c r="H45" s="99">
        <f>G36</f>
        <v>8.6666666666666679</v>
      </c>
      <c r="I45" s="100"/>
    </row>
    <row r="46" spans="1:11" x14ac:dyDescent="0.25">
      <c r="E46" s="68"/>
      <c r="F46" s="75"/>
      <c r="G46" s="75" t="s">
        <v>50</v>
      </c>
      <c r="H46" s="101">
        <f>G17</f>
        <v>6</v>
      </c>
      <c r="I46" s="102">
        <f>H45/H46</f>
        <v>1.4444444444444446</v>
      </c>
    </row>
    <row r="48" spans="1:11" x14ac:dyDescent="0.25">
      <c r="E48" s="64">
        <v>9</v>
      </c>
      <c r="F48" s="70" t="s">
        <v>68</v>
      </c>
      <c r="G48" s="70"/>
      <c r="H48" s="70"/>
      <c r="I48" s="71"/>
    </row>
    <row r="49" spans="2:9" x14ac:dyDescent="0.25">
      <c r="E49" s="65"/>
      <c r="F49" s="72" t="s">
        <v>27</v>
      </c>
      <c r="G49" s="72" t="s">
        <v>65</v>
      </c>
      <c r="H49" s="98">
        <f>I43</f>
        <v>1.7777777777777786</v>
      </c>
      <c r="I49" s="103"/>
    </row>
    <row r="50" spans="2:9" x14ac:dyDescent="0.25">
      <c r="E50" s="68"/>
      <c r="F50" s="75"/>
      <c r="G50" s="75" t="s">
        <v>66</v>
      </c>
      <c r="H50" s="97">
        <f>I46</f>
        <v>1.4444444444444446</v>
      </c>
      <c r="I50" s="104">
        <f>H49/H50</f>
        <v>1.2307692307692311</v>
      </c>
    </row>
    <row r="52" spans="2:9" x14ac:dyDescent="0.25">
      <c r="E52" s="64">
        <v>10</v>
      </c>
      <c r="F52" s="70" t="s">
        <v>69</v>
      </c>
      <c r="G52" s="70"/>
      <c r="H52" s="70"/>
      <c r="I52" s="71"/>
    </row>
    <row r="53" spans="2:9" x14ac:dyDescent="0.25">
      <c r="E53" s="65"/>
      <c r="F53" s="72" t="s">
        <v>70</v>
      </c>
      <c r="G53" s="72">
        <f>G24</f>
        <v>5.14</v>
      </c>
      <c r="H53" s="72"/>
      <c r="I53" s="62"/>
    </row>
    <row r="54" spans="2:9" x14ac:dyDescent="0.25">
      <c r="E54" s="68"/>
      <c r="F54" s="75" t="s">
        <v>71</v>
      </c>
      <c r="G54" s="97">
        <f>I50</f>
        <v>1.2307692307692311</v>
      </c>
      <c r="H54" s="75"/>
      <c r="I54" s="77"/>
    </row>
    <row r="56" spans="2:9" x14ac:dyDescent="0.25">
      <c r="E56" s="64">
        <v>11</v>
      </c>
      <c r="F56" s="70" t="s">
        <v>72</v>
      </c>
      <c r="G56" s="70"/>
      <c r="H56" s="70"/>
      <c r="I56" s="71"/>
    </row>
    <row r="57" spans="2:9" ht="30" customHeight="1" x14ac:dyDescent="0.25">
      <c r="E57" s="68"/>
      <c r="F57" s="200" t="s">
        <v>328</v>
      </c>
      <c r="G57" s="200"/>
      <c r="H57" s="200"/>
      <c r="I57" s="201"/>
    </row>
    <row r="59" spans="2:9" x14ac:dyDescent="0.25">
      <c r="F59" t="s">
        <v>261</v>
      </c>
    </row>
    <row r="60" spans="2:9" x14ac:dyDescent="0.25">
      <c r="B60" s="26"/>
      <c r="C60" s="26"/>
    </row>
    <row r="61" spans="2:9" x14ac:dyDescent="0.25">
      <c r="F61" s="15" t="s">
        <v>33</v>
      </c>
      <c r="G61" s="15" t="s">
        <v>34</v>
      </c>
      <c r="H61" s="15" t="s">
        <v>35</v>
      </c>
    </row>
    <row r="62" spans="2:9" x14ac:dyDescent="0.25">
      <c r="F62" s="15"/>
      <c r="G62" s="15"/>
      <c r="H62" s="15"/>
    </row>
    <row r="63" spans="2:9" x14ac:dyDescent="0.25">
      <c r="F63" s="15"/>
      <c r="G63" s="15"/>
      <c r="H63" s="15"/>
    </row>
    <row r="64" spans="2:9" x14ac:dyDescent="0.25">
      <c r="F64" s="15"/>
      <c r="G64" s="15"/>
      <c r="H64" s="15"/>
    </row>
    <row r="65" spans="1:8" x14ac:dyDescent="0.25">
      <c r="F65" s="15"/>
      <c r="G65" s="15"/>
      <c r="H65" s="15"/>
    </row>
    <row r="66" spans="1:8" x14ac:dyDescent="0.25">
      <c r="F66" s="15"/>
      <c r="G66" s="15"/>
      <c r="H66" s="15"/>
    </row>
    <row r="68" spans="1:8" ht="15.75" thickBot="1" x14ac:dyDescent="0.3">
      <c r="A68" s="19" t="s">
        <v>98</v>
      </c>
    </row>
    <row r="69" spans="1:8" x14ac:dyDescent="0.25">
      <c r="A69" s="5" t="s">
        <v>4</v>
      </c>
      <c r="B69" s="6" t="s">
        <v>5</v>
      </c>
      <c r="C69" s="7" t="s">
        <v>6</v>
      </c>
      <c r="E69" s="3">
        <v>1</v>
      </c>
      <c r="F69" s="23" t="s">
        <v>73</v>
      </c>
    </row>
    <row r="70" spans="1:8" x14ac:dyDescent="0.25">
      <c r="A70" s="8">
        <v>4</v>
      </c>
      <c r="B70" s="9">
        <v>9</v>
      </c>
      <c r="C70" s="10">
        <v>2</v>
      </c>
      <c r="F70" t="s">
        <v>74</v>
      </c>
      <c r="G70" t="s">
        <v>75</v>
      </c>
    </row>
    <row r="71" spans="1:8" x14ac:dyDescent="0.25">
      <c r="A71" s="8">
        <v>5</v>
      </c>
      <c r="B71" s="9">
        <v>10</v>
      </c>
      <c r="C71" s="10">
        <v>4</v>
      </c>
      <c r="F71" t="s">
        <v>76</v>
      </c>
      <c r="G71" t="s">
        <v>77</v>
      </c>
    </row>
    <row r="72" spans="1:8" x14ac:dyDescent="0.25">
      <c r="A72" s="8">
        <v>1</v>
      </c>
      <c r="B72" s="9">
        <v>9</v>
      </c>
      <c r="C72" s="10">
        <v>2</v>
      </c>
    </row>
    <row r="73" spans="1:8" ht="15.75" thickBot="1" x14ac:dyDescent="0.3">
      <c r="A73" s="8">
        <v>2</v>
      </c>
      <c r="B73" s="9">
        <v>6</v>
      </c>
      <c r="C73" s="10">
        <v>2</v>
      </c>
      <c r="E73" s="3">
        <v>2</v>
      </c>
      <c r="F73" t="s">
        <v>78</v>
      </c>
    </row>
    <row r="74" spans="1:8" ht="15.75" thickBot="1" x14ac:dyDescent="0.3">
      <c r="A74" s="11">
        <f>SUM(A70:A73)</f>
        <v>12</v>
      </c>
      <c r="B74" s="12">
        <f t="shared" ref="B74:C74" si="4">SUM(B70:B73)</f>
        <v>34</v>
      </c>
      <c r="C74" s="13">
        <f t="shared" si="4"/>
        <v>10</v>
      </c>
      <c r="F74" t="s">
        <v>79</v>
      </c>
      <c r="G74">
        <f>3-1</f>
        <v>2</v>
      </c>
      <c r="H74" t="s">
        <v>99</v>
      </c>
    </row>
    <row r="75" spans="1:8" x14ac:dyDescent="0.25">
      <c r="F75" t="s">
        <v>80</v>
      </c>
      <c r="G75">
        <f>12-3</f>
        <v>9</v>
      </c>
      <c r="H75" t="s">
        <v>100</v>
      </c>
    </row>
    <row r="76" spans="1:8" x14ac:dyDescent="0.25">
      <c r="A76">
        <f t="shared" ref="A76:C79" si="5">(A70-$G$83)^2</f>
        <v>0.44444444444444486</v>
      </c>
      <c r="B76">
        <f t="shared" si="5"/>
        <v>18.777777777777775</v>
      </c>
      <c r="C76">
        <f t="shared" si="5"/>
        <v>7.1111111111111125</v>
      </c>
      <c r="F76" t="s">
        <v>81</v>
      </c>
      <c r="G76">
        <f>SUM(G74:G75)</f>
        <v>11</v>
      </c>
    </row>
    <row r="77" spans="1:8" x14ac:dyDescent="0.25">
      <c r="A77">
        <f t="shared" si="5"/>
        <v>0.11111111111111091</v>
      </c>
      <c r="B77">
        <f t="shared" si="5"/>
        <v>28.444444444444443</v>
      </c>
      <c r="C77">
        <f t="shared" si="5"/>
        <v>0.44444444444444486</v>
      </c>
    </row>
    <row r="78" spans="1:8" ht="30" x14ac:dyDescent="0.25">
      <c r="A78">
        <f t="shared" si="5"/>
        <v>13.444444444444446</v>
      </c>
      <c r="B78">
        <f t="shared" si="5"/>
        <v>18.777777777777775</v>
      </c>
      <c r="C78">
        <f t="shared" si="5"/>
        <v>7.1111111111111125</v>
      </c>
      <c r="E78" s="3">
        <v>3</v>
      </c>
      <c r="F78" s="2" t="s">
        <v>82</v>
      </c>
      <c r="G78">
        <v>4.26</v>
      </c>
    </row>
    <row r="79" spans="1:8" x14ac:dyDescent="0.25">
      <c r="A79">
        <f t="shared" si="5"/>
        <v>7.1111111111111125</v>
      </c>
      <c r="B79">
        <f t="shared" si="5"/>
        <v>1.777777777777777</v>
      </c>
      <c r="C79">
        <f t="shared" si="5"/>
        <v>7.1111111111111125</v>
      </c>
    </row>
    <row r="80" spans="1:8" x14ac:dyDescent="0.25">
      <c r="A80">
        <f>(A70-AVERAGE($A$70:$A$73))^2</f>
        <v>1</v>
      </c>
      <c r="B80">
        <f>(B70-AVERAGE($B$70:$B$73))^2</f>
        <v>0.25</v>
      </c>
      <c r="C80">
        <f>(C70-AVERAGE($C$70:$C$73))^2</f>
        <v>0.25</v>
      </c>
      <c r="E80" s="3">
        <v>4</v>
      </c>
      <c r="F80" t="s">
        <v>83</v>
      </c>
      <c r="G80">
        <f>AVERAGE(A70:A73)</f>
        <v>3</v>
      </c>
    </row>
    <row r="81" spans="1:8" x14ac:dyDescent="0.25">
      <c r="A81">
        <f t="shared" ref="A81:A83" si="6">(A71-AVERAGE($A$70:$A$73))^2</f>
        <v>4</v>
      </c>
      <c r="B81">
        <f t="shared" ref="B81:B83" si="7">(B71-AVERAGE($B$70:$B$73))^2</f>
        <v>2.25</v>
      </c>
      <c r="C81">
        <f t="shared" ref="C81:C83" si="8">(C71-AVERAGE($C$70:$C$73))^2</f>
        <v>2.25</v>
      </c>
      <c r="F81" t="s">
        <v>84</v>
      </c>
      <c r="G81">
        <f>AVERAGE(B70:B73)</f>
        <v>8.5</v>
      </c>
    </row>
    <row r="82" spans="1:8" x14ac:dyDescent="0.25">
      <c r="A82">
        <f t="shared" si="6"/>
        <v>4</v>
      </c>
      <c r="B82">
        <f t="shared" si="7"/>
        <v>0.25</v>
      </c>
      <c r="C82">
        <f t="shared" si="8"/>
        <v>0.25</v>
      </c>
      <c r="F82" t="s">
        <v>85</v>
      </c>
      <c r="G82">
        <f>AVERAGE(C70:C73)</f>
        <v>2.5</v>
      </c>
    </row>
    <row r="83" spans="1:8" x14ac:dyDescent="0.25">
      <c r="A83">
        <f t="shared" si="6"/>
        <v>1</v>
      </c>
      <c r="B83">
        <f t="shared" si="7"/>
        <v>6.25</v>
      </c>
      <c r="C83">
        <f t="shared" si="8"/>
        <v>0.25</v>
      </c>
      <c r="F83" t="s">
        <v>86</v>
      </c>
      <c r="G83">
        <f>AVERAGE(A70:C73)</f>
        <v>4.666666666666667</v>
      </c>
    </row>
    <row r="85" spans="1:8" x14ac:dyDescent="0.25">
      <c r="E85" s="3">
        <v>5</v>
      </c>
      <c r="F85" t="s">
        <v>87</v>
      </c>
      <c r="G85">
        <f>SUM(A76:C79)</f>
        <v>110.66666666666666</v>
      </c>
    </row>
    <row r="86" spans="1:8" x14ac:dyDescent="0.25">
      <c r="E86" s="3">
        <v>6</v>
      </c>
      <c r="F86" t="s">
        <v>88</v>
      </c>
      <c r="G86">
        <f>G85-G87</f>
        <v>88.666666666666657</v>
      </c>
    </row>
    <row r="87" spans="1:8" x14ac:dyDescent="0.25">
      <c r="E87" s="3">
        <v>7</v>
      </c>
      <c r="F87" t="s">
        <v>89</v>
      </c>
      <c r="G87">
        <f>SUM(A80:C83)</f>
        <v>22</v>
      </c>
    </row>
    <row r="89" spans="1:8" x14ac:dyDescent="0.25">
      <c r="E89" s="3">
        <v>8</v>
      </c>
      <c r="F89" t="s">
        <v>90</v>
      </c>
      <c r="G89">
        <f>G86/G74</f>
        <v>44.333333333333329</v>
      </c>
    </row>
    <row r="90" spans="1:8" x14ac:dyDescent="0.25">
      <c r="F90" t="s">
        <v>91</v>
      </c>
      <c r="G90">
        <f>G87/G75</f>
        <v>2.4444444444444446</v>
      </c>
    </row>
    <row r="92" spans="1:8" x14ac:dyDescent="0.25">
      <c r="E92" s="3">
        <v>9</v>
      </c>
      <c r="F92" t="s">
        <v>92</v>
      </c>
      <c r="G92">
        <f>G89/G90</f>
        <v>18.136363636363633</v>
      </c>
    </row>
    <row r="94" spans="1:8" x14ac:dyDescent="0.25">
      <c r="E94" s="3">
        <v>10</v>
      </c>
      <c r="F94" t="s">
        <v>93</v>
      </c>
      <c r="G94" t="s">
        <v>94</v>
      </c>
      <c r="H94" t="s">
        <v>95</v>
      </c>
    </row>
    <row r="95" spans="1:8" x14ac:dyDescent="0.25">
      <c r="G95">
        <v>4.26</v>
      </c>
      <c r="H95">
        <f>G92</f>
        <v>18.136363636363633</v>
      </c>
    </row>
    <row r="96" spans="1:8" x14ac:dyDescent="0.25">
      <c r="E96" s="61">
        <v>11</v>
      </c>
      <c r="F96" t="s">
        <v>96</v>
      </c>
      <c r="G96" t="s">
        <v>97</v>
      </c>
    </row>
    <row r="97" spans="1:7" x14ac:dyDescent="0.25">
      <c r="E97"/>
    </row>
    <row r="98" spans="1:7" x14ac:dyDescent="0.25">
      <c r="A98" t="s">
        <v>16</v>
      </c>
      <c r="E98"/>
    </row>
    <row r="99" spans="1:7" ht="15.75" thickBot="1" x14ac:dyDescent="0.3">
      <c r="A99" t="s">
        <v>17</v>
      </c>
      <c r="E99"/>
    </row>
    <row r="100" spans="1:7" x14ac:dyDescent="0.25">
      <c r="A100" s="18" t="s">
        <v>18</v>
      </c>
      <c r="B100" s="18" t="s">
        <v>19</v>
      </c>
      <c r="C100" s="18" t="s">
        <v>7</v>
      </c>
      <c r="D100" s="18" t="s">
        <v>20</v>
      </c>
      <c r="E100" s="18" t="s">
        <v>21</v>
      </c>
    </row>
    <row r="101" spans="1:7" x14ac:dyDescent="0.25">
      <c r="A101" s="16" t="s">
        <v>22</v>
      </c>
      <c r="B101" s="16">
        <v>4</v>
      </c>
      <c r="C101" s="16">
        <v>12</v>
      </c>
      <c r="D101" s="24">
        <v>3</v>
      </c>
      <c r="E101" s="16">
        <v>3.3333333333333335</v>
      </c>
    </row>
    <row r="102" spans="1:7" x14ac:dyDescent="0.25">
      <c r="A102" s="16" t="s">
        <v>23</v>
      </c>
      <c r="B102" s="16">
        <v>4</v>
      </c>
      <c r="C102" s="16">
        <v>34</v>
      </c>
      <c r="D102" s="24">
        <v>8.5</v>
      </c>
      <c r="E102" s="16">
        <v>3</v>
      </c>
    </row>
    <row r="103" spans="1:7" ht="15.75" thickBot="1" x14ac:dyDescent="0.3">
      <c r="A103" s="17" t="s">
        <v>24</v>
      </c>
      <c r="B103" s="17">
        <v>4</v>
      </c>
      <c r="C103" s="17">
        <v>10</v>
      </c>
      <c r="D103" s="25">
        <v>2.5</v>
      </c>
      <c r="E103" s="17">
        <v>1</v>
      </c>
    </row>
    <row r="104" spans="1:7" x14ac:dyDescent="0.25">
      <c r="E104"/>
    </row>
    <row r="105" spans="1:7" x14ac:dyDescent="0.25">
      <c r="E105"/>
    </row>
    <row r="106" spans="1:7" ht="15.75" thickBot="1" x14ac:dyDescent="0.3">
      <c r="A106" t="s">
        <v>1</v>
      </c>
      <c r="E106"/>
    </row>
    <row r="107" spans="1:7" x14ac:dyDescent="0.25">
      <c r="A107" s="18" t="s">
        <v>11</v>
      </c>
      <c r="B107" s="18" t="s">
        <v>12</v>
      </c>
      <c r="C107" s="18" t="s">
        <v>25</v>
      </c>
      <c r="D107" s="18" t="s">
        <v>26</v>
      </c>
      <c r="E107" s="18" t="s">
        <v>27</v>
      </c>
      <c r="F107" s="18" t="s">
        <v>28</v>
      </c>
      <c r="G107" s="18" t="s">
        <v>29</v>
      </c>
    </row>
    <row r="108" spans="1:7" x14ac:dyDescent="0.25">
      <c r="A108" s="16" t="s">
        <v>30</v>
      </c>
      <c r="B108" s="24">
        <v>88.666666666666657</v>
      </c>
      <c r="C108" s="16">
        <v>2</v>
      </c>
      <c r="D108" s="16">
        <v>44.333333333333329</v>
      </c>
      <c r="E108" s="16">
        <v>18.136363636363633</v>
      </c>
      <c r="F108" s="16">
        <v>6.9634800110226407E-4</v>
      </c>
      <c r="G108" s="16">
        <v>4.2564947290937507</v>
      </c>
    </row>
    <row r="109" spans="1:7" x14ac:dyDescent="0.25">
      <c r="A109" s="16" t="s">
        <v>31</v>
      </c>
      <c r="B109" s="24">
        <v>22</v>
      </c>
      <c r="C109" s="16">
        <v>9</v>
      </c>
      <c r="D109" s="16">
        <v>2.4444444444444446</v>
      </c>
      <c r="E109" s="16"/>
      <c r="F109" s="16"/>
      <c r="G109" s="16"/>
    </row>
    <row r="110" spans="1:7" x14ac:dyDescent="0.25">
      <c r="A110" s="16"/>
      <c r="B110" s="16"/>
      <c r="C110" s="16"/>
      <c r="D110" s="16"/>
      <c r="E110" s="16"/>
      <c r="F110" s="16"/>
      <c r="G110" s="16"/>
    </row>
    <row r="111" spans="1:7" ht="15.75" thickBot="1" x14ac:dyDescent="0.3">
      <c r="A111" s="17" t="s">
        <v>13</v>
      </c>
      <c r="B111" s="17">
        <v>110.66666666666666</v>
      </c>
      <c r="C111" s="17">
        <v>11</v>
      </c>
      <c r="D111" s="17"/>
      <c r="E111" s="17"/>
      <c r="F111" s="17"/>
      <c r="G111" s="17"/>
    </row>
    <row r="122" spans="6:8" x14ac:dyDescent="0.25">
      <c r="F122" s="21"/>
      <c r="G122">
        <v>5.14</v>
      </c>
      <c r="H122" s="21"/>
    </row>
    <row r="123" spans="6:8" x14ac:dyDescent="0.25">
      <c r="F123" t="s">
        <v>226</v>
      </c>
      <c r="H123" t="s">
        <v>227</v>
      </c>
    </row>
    <row r="124" spans="6:8" x14ac:dyDescent="0.25">
      <c r="F124" t="s">
        <v>229</v>
      </c>
      <c r="H124" t="s">
        <v>228</v>
      </c>
    </row>
    <row r="128" spans="6:8" x14ac:dyDescent="0.25">
      <c r="F128" t="s">
        <v>262</v>
      </c>
      <c r="G128" t="s">
        <v>263</v>
      </c>
      <c r="H128" t="s">
        <v>216</v>
      </c>
    </row>
    <row r="129" spans="6:8" x14ac:dyDescent="0.25">
      <c r="F129" t="s">
        <v>33</v>
      </c>
      <c r="G129" t="s">
        <v>34</v>
      </c>
      <c r="H129" t="s">
        <v>35</v>
      </c>
    </row>
    <row r="139" spans="6:8" x14ac:dyDescent="0.25">
      <c r="F139" t="s">
        <v>230</v>
      </c>
      <c r="G139" s="31" t="s">
        <v>231</v>
      </c>
    </row>
    <row r="140" spans="6:8" x14ac:dyDescent="0.25">
      <c r="G140" t="s">
        <v>232</v>
      </c>
    </row>
    <row r="142" spans="6:8" x14ac:dyDescent="0.25">
      <c r="F142" t="s">
        <v>44</v>
      </c>
      <c r="G142" t="s">
        <v>233</v>
      </c>
      <c r="H142" t="s">
        <v>234</v>
      </c>
    </row>
    <row r="143" spans="6:8" x14ac:dyDescent="0.25">
      <c r="F143" t="s">
        <v>50</v>
      </c>
      <c r="G143" t="s">
        <v>235</v>
      </c>
    </row>
    <row r="145" spans="6:8" x14ac:dyDescent="0.25">
      <c r="F145" s="21" t="s">
        <v>247</v>
      </c>
      <c r="G145" s="21" t="s">
        <v>236</v>
      </c>
    </row>
    <row r="147" spans="6:8" x14ac:dyDescent="0.25">
      <c r="F147" t="s">
        <v>237</v>
      </c>
      <c r="H147" t="s">
        <v>238</v>
      </c>
    </row>
    <row r="148" spans="6:8" x14ac:dyDescent="0.25">
      <c r="F148" s="131" t="s">
        <v>239</v>
      </c>
      <c r="H148" s="131" t="s">
        <v>240</v>
      </c>
    </row>
    <row r="149" spans="6:8" x14ac:dyDescent="0.25">
      <c r="H149" s="131" t="s">
        <v>241</v>
      </c>
    </row>
    <row r="150" spans="6:8" x14ac:dyDescent="0.25">
      <c r="H150" s="131" t="s">
        <v>242</v>
      </c>
    </row>
    <row r="152" spans="6:8" x14ac:dyDescent="0.25">
      <c r="F152" t="s">
        <v>243</v>
      </c>
      <c r="H152" t="s">
        <v>244</v>
      </c>
    </row>
    <row r="154" spans="6:8" x14ac:dyDescent="0.25">
      <c r="F154" t="s">
        <v>245</v>
      </c>
      <c r="H154" t="str">
        <f>F148</f>
        <v>Sum of Square Between</v>
      </c>
    </row>
    <row r="155" spans="6:8" x14ac:dyDescent="0.25">
      <c r="H155" t="str">
        <f>F142</f>
        <v>DF Between</v>
      </c>
    </row>
    <row r="157" spans="6:8" x14ac:dyDescent="0.25">
      <c r="F157" t="s">
        <v>246</v>
      </c>
      <c r="H157" t="str">
        <f>F152</f>
        <v>Sum of Square Within</v>
      </c>
    </row>
    <row r="158" spans="6:8" x14ac:dyDescent="0.25">
      <c r="H158" t="str">
        <f>F143</f>
        <v>DF Within</v>
      </c>
    </row>
    <row r="160" spans="6:8" x14ac:dyDescent="0.25">
      <c r="F160" t="s">
        <v>248</v>
      </c>
      <c r="H160" t="str">
        <f>F154</f>
        <v>Variance Between</v>
      </c>
    </row>
    <row r="161" spans="4:8" x14ac:dyDescent="0.25">
      <c r="H161" t="str">
        <f>F157</f>
        <v>Variance within</v>
      </c>
    </row>
    <row r="163" spans="4:8" x14ac:dyDescent="0.25">
      <c r="F163" t="s">
        <v>249</v>
      </c>
    </row>
    <row r="164" spans="4:8" x14ac:dyDescent="0.25">
      <c r="F164" t="str">
        <f>F145</f>
        <v>F stats table</v>
      </c>
      <c r="G164" t="str">
        <f>F160</f>
        <v>F stats manual</v>
      </c>
    </row>
    <row r="166" spans="4:8" x14ac:dyDescent="0.25">
      <c r="F166" t="s">
        <v>250</v>
      </c>
    </row>
    <row r="167" spans="4:8" x14ac:dyDescent="0.25">
      <c r="F167" t="s">
        <v>251</v>
      </c>
    </row>
    <row r="168" spans="4:8" x14ac:dyDescent="0.25">
      <c r="F168" s="131" t="s">
        <v>252</v>
      </c>
    </row>
    <row r="169" spans="4:8" x14ac:dyDescent="0.25">
      <c r="F169" t="s">
        <v>253</v>
      </c>
    </row>
    <row r="171" spans="4:8" x14ac:dyDescent="0.25">
      <c r="D171" t="s">
        <v>254</v>
      </c>
      <c r="F171" t="s">
        <v>255</v>
      </c>
      <c r="G171" t="s">
        <v>256</v>
      </c>
      <c r="H171" t="s">
        <v>257</v>
      </c>
    </row>
    <row r="172" spans="4:8" x14ac:dyDescent="0.25">
      <c r="D172" s="21">
        <v>1</v>
      </c>
      <c r="F172">
        <v>1</v>
      </c>
      <c r="G172">
        <v>2</v>
      </c>
      <c r="H172">
        <v>8</v>
      </c>
    </row>
    <row r="173" spans="4:8" x14ac:dyDescent="0.25">
      <c r="D173" s="21">
        <v>2</v>
      </c>
      <c r="F173">
        <v>2</v>
      </c>
      <c r="G173">
        <v>6</v>
      </c>
      <c r="H173">
        <v>9</v>
      </c>
    </row>
    <row r="174" spans="4:8" x14ac:dyDescent="0.25">
      <c r="D174" s="21">
        <v>3</v>
      </c>
      <c r="F174">
        <v>3</v>
      </c>
      <c r="G174">
        <v>7</v>
      </c>
      <c r="H174">
        <v>5</v>
      </c>
    </row>
    <row r="175" spans="4:8" x14ac:dyDescent="0.25">
      <c r="D175" s="131">
        <v>4</v>
      </c>
      <c r="F175">
        <f>AVERAGE(F172:F174)</f>
        <v>2</v>
      </c>
      <c r="G175" s="131">
        <f>AVERAGE(G172:G174)</f>
        <v>5</v>
      </c>
      <c r="H175" s="131">
        <f>AVERAGE(H172:H174)</f>
        <v>7.333333333333333</v>
      </c>
    </row>
    <row r="176" spans="4:8" x14ac:dyDescent="0.25">
      <c r="D176" s="21">
        <v>5</v>
      </c>
      <c r="F176" t="s">
        <v>258</v>
      </c>
    </row>
    <row r="177" spans="4:8" x14ac:dyDescent="0.25">
      <c r="D177" s="21">
        <v>6</v>
      </c>
    </row>
    <row r="178" spans="4:8" x14ac:dyDescent="0.25">
      <c r="D178" s="21">
        <v>7</v>
      </c>
      <c r="H178">
        <f>AVERAGE(F175:H175)</f>
        <v>4.7777777777777777</v>
      </c>
    </row>
    <row r="179" spans="4:8" x14ac:dyDescent="0.25">
      <c r="D179" s="21">
        <v>8</v>
      </c>
    </row>
    <row r="180" spans="4:8" x14ac:dyDescent="0.25">
      <c r="D180" s="21">
        <v>9</v>
      </c>
    </row>
    <row r="183" spans="4:8" x14ac:dyDescent="0.25">
      <c r="D183">
        <f>AVERAGE(D172:D180)</f>
        <v>5</v>
      </c>
    </row>
    <row r="188" spans="4:8" x14ac:dyDescent="0.25">
      <c r="F188" t="s">
        <v>259</v>
      </c>
      <c r="G188" t="s">
        <v>260</v>
      </c>
    </row>
    <row r="189" spans="4:8" x14ac:dyDescent="0.25">
      <c r="F189" s="131" t="s">
        <v>259</v>
      </c>
      <c r="G189" s="131" t="s">
        <v>260</v>
      </c>
    </row>
    <row r="191" spans="4:8" x14ac:dyDescent="0.25">
      <c r="F191">
        <v>2</v>
      </c>
      <c r="G191">
        <v>3</v>
      </c>
    </row>
    <row r="192" spans="4:8" x14ac:dyDescent="0.25">
      <c r="G192">
        <f>G191-F191</f>
        <v>1</v>
      </c>
    </row>
  </sheetData>
  <mergeCells count="2">
    <mergeCell ref="E22:H22"/>
    <mergeCell ref="F57:I5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59"/>
  <sheetViews>
    <sheetView showGridLines="0" topLeftCell="A28" workbookViewId="0">
      <selection activeCell="F13" sqref="F13"/>
    </sheetView>
  </sheetViews>
  <sheetFormatPr defaultRowHeight="15" x14ac:dyDescent="0.25"/>
  <cols>
    <col min="2" max="2" width="40.140625" style="137" customWidth="1"/>
    <col min="3" max="3" width="13.42578125" style="137" bestFit="1" customWidth="1"/>
    <col min="4" max="4" width="10.7109375" style="137" customWidth="1"/>
    <col min="5" max="5" width="14.140625" customWidth="1"/>
    <col min="6" max="6" width="14.140625" style="137" customWidth="1"/>
    <col min="7" max="7" width="16.5703125" customWidth="1"/>
    <col min="9" max="9" width="11.42578125" customWidth="1"/>
    <col min="10" max="10" width="12.140625" customWidth="1"/>
    <col min="11" max="11" width="11.42578125" customWidth="1"/>
    <col min="12" max="12" width="11.85546875" customWidth="1"/>
    <col min="13" max="13" width="12.7109375" bestFit="1" customWidth="1"/>
    <col min="16" max="16" width="3" style="137" bestFit="1" customWidth="1"/>
    <col min="17" max="17" width="7.5703125" style="137" bestFit="1" customWidth="1"/>
    <col min="18" max="18" width="20" style="137" bestFit="1" customWidth="1"/>
  </cols>
  <sheetData>
    <row r="1" spans="1:18" s="137" customFormat="1" ht="31.5" x14ac:dyDescent="0.5">
      <c r="A1" s="185" t="s">
        <v>352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7"/>
    </row>
    <row r="2" spans="1:18" ht="46.5" x14ac:dyDescent="0.7">
      <c r="B2" s="159" t="s">
        <v>107</v>
      </c>
    </row>
    <row r="3" spans="1:18" x14ac:dyDescent="0.25">
      <c r="Q3" s="137" t="s">
        <v>331</v>
      </c>
      <c r="R3" s="137" t="s">
        <v>329</v>
      </c>
    </row>
    <row r="4" spans="1:18" x14ac:dyDescent="0.25">
      <c r="B4" s="205" t="s">
        <v>113</v>
      </c>
      <c r="C4" s="207" t="s">
        <v>115</v>
      </c>
      <c r="D4" s="207"/>
      <c r="E4" s="207"/>
      <c r="F4" s="207" t="s">
        <v>114</v>
      </c>
      <c r="G4" s="207"/>
      <c r="H4" s="207"/>
      <c r="I4" s="208" t="s">
        <v>333</v>
      </c>
      <c r="J4" s="209"/>
      <c r="K4" s="208" t="s">
        <v>334</v>
      </c>
      <c r="L4" s="209"/>
      <c r="M4" s="153" t="s">
        <v>341</v>
      </c>
      <c r="P4" s="137">
        <v>0</v>
      </c>
      <c r="Q4" s="137" t="s">
        <v>332</v>
      </c>
      <c r="R4" s="137" t="s">
        <v>330</v>
      </c>
    </row>
    <row r="5" spans="1:18" x14ac:dyDescent="0.25">
      <c r="B5" s="206"/>
      <c r="C5" s="153" t="s">
        <v>340</v>
      </c>
      <c r="D5" s="153" t="s">
        <v>330</v>
      </c>
      <c r="E5" s="153" t="s">
        <v>13</v>
      </c>
      <c r="F5" s="153" t="s">
        <v>340</v>
      </c>
      <c r="G5" s="153" t="s">
        <v>330</v>
      </c>
      <c r="H5" s="153" t="s">
        <v>13</v>
      </c>
      <c r="I5" s="153" t="s">
        <v>333</v>
      </c>
      <c r="J5" s="153" t="s">
        <v>333</v>
      </c>
      <c r="K5" s="153" t="s">
        <v>334</v>
      </c>
      <c r="L5" s="153" t="s">
        <v>334</v>
      </c>
      <c r="M5" s="153" t="s">
        <v>181</v>
      </c>
      <c r="P5" s="137">
        <v>1</v>
      </c>
      <c r="Q5" s="137" t="s">
        <v>332</v>
      </c>
      <c r="R5" s="137" t="s">
        <v>330</v>
      </c>
    </row>
    <row r="6" spans="1:18" x14ac:dyDescent="0.25">
      <c r="B6" s="15" t="s">
        <v>338</v>
      </c>
      <c r="C6" s="15">
        <v>10</v>
      </c>
      <c r="D6" s="15">
        <v>10</v>
      </c>
      <c r="E6" s="15">
        <f>SUM(C6:D6)</f>
        <v>20</v>
      </c>
      <c r="F6" s="15">
        <f>E6*C8/E8</f>
        <v>8</v>
      </c>
      <c r="G6" s="15">
        <f>E6*D8/E8</f>
        <v>12</v>
      </c>
      <c r="H6" s="15">
        <f>SUM(F6:G6)</f>
        <v>20</v>
      </c>
      <c r="I6" s="15">
        <f>(C6-F6)^2</f>
        <v>4</v>
      </c>
      <c r="J6" s="15">
        <f>(D6-G6)^2</f>
        <v>4</v>
      </c>
      <c r="K6" s="15">
        <f>I6/F6</f>
        <v>0.5</v>
      </c>
      <c r="L6" s="15">
        <f>J6/G6</f>
        <v>0.33333333333333331</v>
      </c>
      <c r="M6" s="15"/>
      <c r="O6" s="137"/>
      <c r="P6" s="137">
        <v>2</v>
      </c>
      <c r="Q6" s="137" t="s">
        <v>332</v>
      </c>
      <c r="R6" s="137" t="s">
        <v>349</v>
      </c>
    </row>
    <row r="7" spans="1:18" x14ac:dyDescent="0.25">
      <c r="B7" s="15" t="s">
        <v>339</v>
      </c>
      <c r="C7" s="15">
        <v>10</v>
      </c>
      <c r="D7" s="15">
        <v>20</v>
      </c>
      <c r="E7" s="15">
        <f>SUM(C7:D7)</f>
        <v>30</v>
      </c>
      <c r="F7" s="15">
        <f>E7*C8/E8</f>
        <v>12</v>
      </c>
      <c r="G7" s="15">
        <f>E7*D8/E8</f>
        <v>18</v>
      </c>
      <c r="H7" s="15">
        <f>SUM(F7:G7)</f>
        <v>30</v>
      </c>
      <c r="I7" s="15">
        <f>(C7-F7)^2</f>
        <v>4</v>
      </c>
      <c r="J7" s="15">
        <f>(D7-G7)^2</f>
        <v>4</v>
      </c>
      <c r="K7" s="15">
        <f>I7/F7</f>
        <v>0.33333333333333331</v>
      </c>
      <c r="L7" s="15">
        <f>J7/G7</f>
        <v>0.22222222222222221</v>
      </c>
      <c r="M7" s="15">
        <f>SUM(K6:L7)</f>
        <v>1.3888888888888888</v>
      </c>
      <c r="N7" s="137"/>
      <c r="O7" s="137"/>
      <c r="P7" s="137">
        <v>3</v>
      </c>
      <c r="Q7" s="137" t="s">
        <v>27</v>
      </c>
      <c r="R7" s="137" t="s">
        <v>349</v>
      </c>
    </row>
    <row r="8" spans="1:18" x14ac:dyDescent="0.25">
      <c r="B8" s="15" t="s">
        <v>13</v>
      </c>
      <c r="C8" s="15">
        <f t="shared" ref="C8:H8" si="0">SUM(C6:C7)</f>
        <v>20</v>
      </c>
      <c r="D8" s="15">
        <f t="shared" si="0"/>
        <v>30</v>
      </c>
      <c r="E8" s="15">
        <f t="shared" si="0"/>
        <v>50</v>
      </c>
      <c r="F8" s="15">
        <f>SUM(F6:F7)</f>
        <v>20</v>
      </c>
      <c r="G8" s="15">
        <f>SUM(G6:G7)</f>
        <v>30</v>
      </c>
      <c r="H8" s="15">
        <f t="shared" si="0"/>
        <v>50</v>
      </c>
      <c r="I8" s="15"/>
      <c r="J8" s="15"/>
      <c r="K8" s="15"/>
      <c r="L8" s="15"/>
      <c r="M8" s="15"/>
      <c r="P8" s="137">
        <v>4</v>
      </c>
      <c r="Q8" s="137" t="s">
        <v>27</v>
      </c>
      <c r="R8" s="137" t="s">
        <v>330</v>
      </c>
    </row>
    <row r="9" spans="1:18" x14ac:dyDescent="0.25">
      <c r="E9" s="137"/>
      <c r="G9" s="137"/>
      <c r="H9" s="137"/>
      <c r="I9" s="137"/>
      <c r="J9" s="137"/>
      <c r="K9" s="137"/>
      <c r="M9" s="137"/>
      <c r="P9" s="137">
        <v>5</v>
      </c>
      <c r="Q9" s="137" t="s">
        <v>332</v>
      </c>
      <c r="R9" s="137" t="s">
        <v>330</v>
      </c>
    </row>
    <row r="10" spans="1:18" x14ac:dyDescent="0.25">
      <c r="A10">
        <v>1</v>
      </c>
      <c r="B10" s="155" t="s">
        <v>342</v>
      </c>
      <c r="C10" s="129" t="s">
        <v>343</v>
      </c>
      <c r="D10" s="137" t="s">
        <v>337</v>
      </c>
      <c r="E10" s="137"/>
      <c r="G10" s="137"/>
      <c r="H10" s="137"/>
      <c r="I10" s="137"/>
      <c r="J10" s="137"/>
      <c r="K10" s="137"/>
      <c r="L10" s="137"/>
      <c r="M10" s="137"/>
      <c r="P10" s="137">
        <v>6</v>
      </c>
      <c r="Q10" s="137" t="s">
        <v>332</v>
      </c>
      <c r="R10" s="137" t="s">
        <v>330</v>
      </c>
    </row>
    <row r="11" spans="1:18" x14ac:dyDescent="0.25">
      <c r="C11" s="129" t="s">
        <v>344</v>
      </c>
      <c r="D11" s="137" t="s">
        <v>336</v>
      </c>
      <c r="G11" s="137"/>
      <c r="H11" s="137"/>
      <c r="I11" s="137"/>
      <c r="J11" s="137"/>
      <c r="K11" s="137"/>
      <c r="L11" s="137"/>
      <c r="P11" s="137">
        <v>7</v>
      </c>
      <c r="Q11" s="137" t="s">
        <v>332</v>
      </c>
      <c r="R11" s="137" t="s">
        <v>349</v>
      </c>
    </row>
    <row r="12" spans="1:18" x14ac:dyDescent="0.25">
      <c r="G12" s="137"/>
      <c r="H12" s="137"/>
      <c r="I12" s="137"/>
      <c r="J12" s="137"/>
      <c r="K12" s="137"/>
      <c r="L12" s="137"/>
      <c r="M12" s="137"/>
      <c r="P12" s="137">
        <v>8</v>
      </c>
      <c r="Q12" s="137" t="s">
        <v>27</v>
      </c>
      <c r="R12" s="137" t="s">
        <v>349</v>
      </c>
    </row>
    <row r="13" spans="1:18" x14ac:dyDescent="0.25">
      <c r="E13" s="137"/>
      <c r="G13" s="137"/>
      <c r="H13" s="137"/>
      <c r="I13" s="137"/>
      <c r="J13" s="137"/>
      <c r="K13" s="137"/>
      <c r="L13" s="137"/>
      <c r="M13" s="137"/>
      <c r="P13" s="137">
        <v>9</v>
      </c>
      <c r="Q13" s="137" t="s">
        <v>27</v>
      </c>
      <c r="R13" s="137" t="s">
        <v>330</v>
      </c>
    </row>
    <row r="14" spans="1:18" x14ac:dyDescent="0.25">
      <c r="E14" s="137"/>
      <c r="G14" s="137"/>
      <c r="H14" s="137"/>
      <c r="I14" s="137"/>
      <c r="J14" s="137"/>
      <c r="K14" s="137"/>
      <c r="L14" s="137"/>
      <c r="M14" s="137"/>
      <c r="P14" s="137">
        <v>10</v>
      </c>
      <c r="Q14" s="137" t="s">
        <v>332</v>
      </c>
      <c r="R14" s="137" t="s">
        <v>330</v>
      </c>
    </row>
    <row r="15" spans="1:18" x14ac:dyDescent="0.25">
      <c r="A15">
        <v>2</v>
      </c>
      <c r="B15" s="133" t="s">
        <v>345</v>
      </c>
      <c r="C15" s="29">
        <f>M7</f>
        <v>1.3888888888888888</v>
      </c>
      <c r="E15" s="137"/>
      <c r="G15" s="137"/>
      <c r="H15" s="137"/>
      <c r="I15" s="137"/>
      <c r="J15" s="137"/>
      <c r="K15" s="137"/>
      <c r="L15" s="137"/>
      <c r="M15" s="137"/>
      <c r="P15" s="137">
        <v>11</v>
      </c>
      <c r="Q15" s="137" t="s">
        <v>332</v>
      </c>
      <c r="R15" s="137" t="s">
        <v>330</v>
      </c>
    </row>
    <row r="16" spans="1:18" x14ac:dyDescent="0.25">
      <c r="E16" s="137"/>
      <c r="G16" s="137"/>
      <c r="H16" s="137"/>
      <c r="I16" s="137"/>
      <c r="J16" s="137"/>
      <c r="K16" s="137"/>
      <c r="L16" s="137"/>
      <c r="M16" s="137"/>
      <c r="P16" s="137">
        <v>12</v>
      </c>
      <c r="Q16" s="137" t="s">
        <v>332</v>
      </c>
      <c r="R16" s="137" t="s">
        <v>349</v>
      </c>
    </row>
    <row r="17" spans="1:18" x14ac:dyDescent="0.25">
      <c r="A17">
        <v>3</v>
      </c>
      <c r="B17" s="133" t="s">
        <v>116</v>
      </c>
      <c r="C17" s="137" t="s">
        <v>117</v>
      </c>
      <c r="E17" s="137"/>
      <c r="G17" s="137"/>
      <c r="H17" s="137"/>
      <c r="I17" s="137"/>
      <c r="J17" s="137"/>
      <c r="K17" s="137"/>
      <c r="L17" s="137"/>
      <c r="M17" s="137"/>
      <c r="P17" s="137">
        <v>13</v>
      </c>
      <c r="Q17" s="137" t="s">
        <v>27</v>
      </c>
      <c r="R17" s="137" t="s">
        <v>349</v>
      </c>
    </row>
    <row r="18" spans="1:18" x14ac:dyDescent="0.25">
      <c r="C18" s="137">
        <f>(2-1)*(2-1)</f>
        <v>1</v>
      </c>
      <c r="E18" s="137"/>
      <c r="G18" s="137"/>
      <c r="H18" s="137"/>
      <c r="I18" s="137"/>
      <c r="J18" s="137"/>
      <c r="K18" s="137"/>
      <c r="L18" s="137"/>
      <c r="M18" s="137"/>
      <c r="P18" s="137">
        <v>14</v>
      </c>
      <c r="Q18" s="137" t="s">
        <v>27</v>
      </c>
      <c r="R18" s="137" t="s">
        <v>330</v>
      </c>
    </row>
    <row r="19" spans="1:18" x14ac:dyDescent="0.25">
      <c r="E19" s="137"/>
      <c r="G19" s="137"/>
      <c r="H19" s="137"/>
      <c r="I19" s="137"/>
      <c r="J19" s="137"/>
      <c r="K19" s="137"/>
      <c r="L19" s="137"/>
      <c r="M19" s="137"/>
      <c r="P19" s="137">
        <v>15</v>
      </c>
      <c r="Q19" s="137" t="s">
        <v>332</v>
      </c>
      <c r="R19" s="137" t="s">
        <v>330</v>
      </c>
    </row>
    <row r="20" spans="1:18" x14ac:dyDescent="0.25">
      <c r="A20">
        <v>4</v>
      </c>
      <c r="B20" s="133" t="s">
        <v>346</v>
      </c>
      <c r="C20" s="137">
        <v>0.05</v>
      </c>
      <c r="E20" s="137"/>
      <c r="G20" s="137"/>
      <c r="H20" s="137"/>
      <c r="I20" s="137"/>
      <c r="J20" s="137"/>
      <c r="K20" s="137"/>
      <c r="L20" s="137"/>
      <c r="M20" s="137"/>
      <c r="P20" s="137">
        <v>16</v>
      </c>
      <c r="Q20" s="137" t="s">
        <v>332</v>
      </c>
      <c r="R20" s="137" t="s">
        <v>330</v>
      </c>
    </row>
    <row r="21" spans="1:18" x14ac:dyDescent="0.25">
      <c r="B21" s="127"/>
      <c r="E21" s="137"/>
      <c r="G21" s="137"/>
      <c r="H21" s="137"/>
      <c r="I21" s="137"/>
      <c r="J21" s="137"/>
      <c r="K21" s="137"/>
      <c r="L21" s="137"/>
      <c r="M21" s="137"/>
      <c r="P21" s="137">
        <v>17</v>
      </c>
      <c r="Q21" s="137" t="s">
        <v>332</v>
      </c>
      <c r="R21" s="137" t="s">
        <v>349</v>
      </c>
    </row>
    <row r="22" spans="1:18" x14ac:dyDescent="0.25">
      <c r="B22" s="127"/>
      <c r="C22" s="29"/>
      <c r="E22" s="137"/>
      <c r="G22" s="137"/>
      <c r="H22" s="137"/>
      <c r="I22" s="137"/>
      <c r="J22" s="137"/>
      <c r="K22" s="137"/>
      <c r="L22" s="137"/>
      <c r="M22" s="137"/>
      <c r="P22" s="137">
        <v>18</v>
      </c>
      <c r="Q22" s="137" t="s">
        <v>27</v>
      </c>
      <c r="R22" s="137" t="s">
        <v>349</v>
      </c>
    </row>
    <row r="23" spans="1:18" s="137" customFormat="1" x14ac:dyDescent="0.25">
      <c r="A23" s="137">
        <v>5</v>
      </c>
      <c r="B23" s="133" t="s">
        <v>347</v>
      </c>
      <c r="C23" s="29"/>
      <c r="E23" s="137">
        <v>3.8410000000000002</v>
      </c>
      <c r="P23" s="137">
        <v>19</v>
      </c>
      <c r="Q23" s="137" t="s">
        <v>27</v>
      </c>
      <c r="R23" s="137" t="s">
        <v>330</v>
      </c>
    </row>
    <row r="24" spans="1:18" s="137" customFormat="1" x14ac:dyDescent="0.25">
      <c r="B24" s="127"/>
      <c r="C24" s="29"/>
      <c r="P24" s="137">
        <v>20</v>
      </c>
      <c r="Q24" s="137" t="s">
        <v>332</v>
      </c>
      <c r="R24" s="137" t="s">
        <v>330</v>
      </c>
    </row>
    <row r="25" spans="1:18" x14ac:dyDescent="0.25">
      <c r="P25" s="137">
        <v>21</v>
      </c>
      <c r="Q25" s="137" t="s">
        <v>332</v>
      </c>
      <c r="R25" s="137" t="s">
        <v>330</v>
      </c>
    </row>
    <row r="26" spans="1:18" s="137" customFormat="1" x14ac:dyDescent="0.25">
      <c r="A26" s="137">
        <v>6</v>
      </c>
      <c r="B26" s="133" t="s">
        <v>350</v>
      </c>
      <c r="E26" s="202" t="s">
        <v>122</v>
      </c>
      <c r="F26" s="202"/>
      <c r="G26" s="203"/>
      <c r="H26" s="214" t="s">
        <v>335</v>
      </c>
      <c r="I26" s="215"/>
      <c r="J26" s="216"/>
      <c r="K26" s="204" t="s">
        <v>351</v>
      </c>
      <c r="L26" s="202"/>
      <c r="P26" s="137">
        <v>22</v>
      </c>
      <c r="Q26" s="137" t="s">
        <v>332</v>
      </c>
      <c r="R26" s="137" t="s">
        <v>349</v>
      </c>
    </row>
    <row r="27" spans="1:18" s="137" customFormat="1" x14ac:dyDescent="0.25">
      <c r="B27" s="137" t="str">
        <f>IF(E28&gt;=E23,"Conclusion from Test statistics: Dependent (Reject H0)","Conclusion from Test statistics: Independent (Fail to reject H0)")</f>
        <v>Conclusion from Test statistics: Independent (Fail to reject H0)</v>
      </c>
      <c r="E27" s="225" t="s">
        <v>336</v>
      </c>
      <c r="F27" s="226"/>
      <c r="G27" s="226"/>
      <c r="H27" s="219">
        <f>E23</f>
        <v>3.8410000000000002</v>
      </c>
      <c r="I27" s="220"/>
      <c r="J27" s="221"/>
      <c r="K27" s="210" t="s">
        <v>337</v>
      </c>
      <c r="L27" s="211"/>
      <c r="P27" s="137">
        <v>23</v>
      </c>
      <c r="Q27" s="137" t="s">
        <v>27</v>
      </c>
      <c r="R27" s="137" t="s">
        <v>349</v>
      </c>
    </row>
    <row r="28" spans="1:18" s="137" customFormat="1" x14ac:dyDescent="0.25">
      <c r="E28" s="212">
        <f>C15</f>
        <v>1.3888888888888888</v>
      </c>
      <c r="F28" s="213"/>
      <c r="G28" s="213"/>
      <c r="H28" s="222"/>
      <c r="I28" s="223"/>
      <c r="J28" s="224"/>
      <c r="K28" s="217"/>
      <c r="L28" s="218"/>
      <c r="P28" s="137">
        <v>24</v>
      </c>
      <c r="Q28" s="137" t="s">
        <v>27</v>
      </c>
      <c r="R28" s="137" t="s">
        <v>330</v>
      </c>
    </row>
    <row r="29" spans="1:18" s="137" customFormat="1" x14ac:dyDescent="0.25">
      <c r="P29" s="137">
        <v>25</v>
      </c>
      <c r="Q29" s="137" t="s">
        <v>332</v>
      </c>
      <c r="R29" s="137" t="s">
        <v>330</v>
      </c>
    </row>
    <row r="30" spans="1:18" s="137" customFormat="1" x14ac:dyDescent="0.25">
      <c r="P30" s="137">
        <v>26</v>
      </c>
      <c r="Q30" s="137" t="s">
        <v>332</v>
      </c>
      <c r="R30" s="137" t="s">
        <v>330</v>
      </c>
    </row>
    <row r="31" spans="1:18" x14ac:dyDescent="0.25">
      <c r="P31" s="137">
        <v>27</v>
      </c>
      <c r="Q31" s="137" t="s">
        <v>332</v>
      </c>
      <c r="R31" s="137" t="s">
        <v>349</v>
      </c>
    </row>
    <row r="32" spans="1:18" ht="46.5" x14ac:dyDescent="0.7">
      <c r="B32" s="159" t="s">
        <v>108</v>
      </c>
      <c r="P32" s="137">
        <v>28</v>
      </c>
      <c r="Q32" s="137" t="s">
        <v>27</v>
      </c>
      <c r="R32" s="137" t="s">
        <v>349</v>
      </c>
    </row>
    <row r="33" spans="1:18" s="137" customFormat="1" x14ac:dyDescent="0.25">
      <c r="B33" s="205" t="s">
        <v>113</v>
      </c>
      <c r="C33" s="207" t="s">
        <v>115</v>
      </c>
      <c r="D33" s="207"/>
      <c r="E33" s="207"/>
      <c r="F33" s="207" t="s">
        <v>114</v>
      </c>
      <c r="G33" s="207"/>
      <c r="H33" s="207"/>
      <c r="I33" s="208" t="s">
        <v>333</v>
      </c>
      <c r="J33" s="209"/>
      <c r="K33" s="208" t="s">
        <v>334</v>
      </c>
      <c r="L33" s="209"/>
      <c r="M33" s="153" t="s">
        <v>341</v>
      </c>
      <c r="P33" s="137">
        <v>29</v>
      </c>
      <c r="Q33" s="137" t="s">
        <v>27</v>
      </c>
      <c r="R33" s="137" t="s">
        <v>330</v>
      </c>
    </row>
    <row r="34" spans="1:18" s="137" customFormat="1" x14ac:dyDescent="0.25">
      <c r="B34" s="206"/>
      <c r="C34" s="153" t="s">
        <v>109</v>
      </c>
      <c r="D34" s="153" t="s">
        <v>110</v>
      </c>
      <c r="E34" s="153" t="s">
        <v>13</v>
      </c>
      <c r="F34" s="153" t="s">
        <v>109</v>
      </c>
      <c r="G34" s="153" t="s">
        <v>110</v>
      </c>
      <c r="H34" s="153" t="s">
        <v>13</v>
      </c>
      <c r="I34" s="153" t="s">
        <v>333</v>
      </c>
      <c r="J34" s="153" t="s">
        <v>333</v>
      </c>
      <c r="K34" s="153" t="s">
        <v>334</v>
      </c>
      <c r="L34" s="153" t="s">
        <v>334</v>
      </c>
      <c r="M34" s="153" t="s">
        <v>181</v>
      </c>
      <c r="P34" s="137">
        <v>30</v>
      </c>
      <c r="Q34" s="137" t="s">
        <v>332</v>
      </c>
      <c r="R34" s="137" t="s">
        <v>330</v>
      </c>
    </row>
    <row r="35" spans="1:18" s="137" customFormat="1" x14ac:dyDescent="0.25">
      <c r="B35" s="15" t="s">
        <v>111</v>
      </c>
      <c r="C35" s="15">
        <v>17</v>
      </c>
      <c r="D35" s="15">
        <v>20</v>
      </c>
      <c r="E35" s="15">
        <f>SUM(C35:D35)</f>
        <v>37</v>
      </c>
      <c r="F35" s="15">
        <f>E35*C37/E37</f>
        <v>18.5</v>
      </c>
      <c r="G35" s="15">
        <f>E35*D37/E37</f>
        <v>18.5</v>
      </c>
      <c r="H35" s="15">
        <f>SUM(F35:G35)</f>
        <v>37</v>
      </c>
      <c r="I35" s="15">
        <f>(C35-F35)^2</f>
        <v>2.25</v>
      </c>
      <c r="J35" s="15">
        <f>(D35-G35)^2</f>
        <v>2.25</v>
      </c>
      <c r="K35" s="15">
        <f>I35/F35</f>
        <v>0.12162162162162163</v>
      </c>
      <c r="L35" s="15">
        <f>J35/G35</f>
        <v>0.12162162162162163</v>
      </c>
      <c r="M35" s="15"/>
      <c r="P35" s="137">
        <v>31</v>
      </c>
      <c r="Q35" s="137" t="s">
        <v>332</v>
      </c>
      <c r="R35" s="137" t="s">
        <v>330</v>
      </c>
    </row>
    <row r="36" spans="1:18" s="137" customFormat="1" x14ac:dyDescent="0.25">
      <c r="B36" s="15" t="s">
        <v>112</v>
      </c>
      <c r="C36" s="15">
        <v>8</v>
      </c>
      <c r="D36" s="15">
        <v>5</v>
      </c>
      <c r="E36" s="15">
        <f>SUM(C36:D36)</f>
        <v>13</v>
      </c>
      <c r="F36" s="15">
        <f>E36*C37/E37</f>
        <v>6.5</v>
      </c>
      <c r="G36" s="15">
        <f>E36*D37/E37</f>
        <v>6.5</v>
      </c>
      <c r="H36" s="15">
        <f>SUM(F36:G36)</f>
        <v>13</v>
      </c>
      <c r="I36" s="15">
        <f>(C36-F36)^2</f>
        <v>2.25</v>
      </c>
      <c r="J36" s="15">
        <f>(D36-G36)^2</f>
        <v>2.25</v>
      </c>
      <c r="K36" s="15">
        <f>I36/F36</f>
        <v>0.34615384615384615</v>
      </c>
      <c r="L36" s="15">
        <f>J36/G36</f>
        <v>0.34615384615384615</v>
      </c>
      <c r="M36" s="15">
        <f>SUM(K35:L36)</f>
        <v>0.9355509355509356</v>
      </c>
      <c r="P36" s="137">
        <v>32</v>
      </c>
      <c r="Q36" s="137" t="s">
        <v>332</v>
      </c>
      <c r="R36" s="137" t="s">
        <v>349</v>
      </c>
    </row>
    <row r="37" spans="1:18" s="137" customFormat="1" x14ac:dyDescent="0.25">
      <c r="B37" s="15" t="s">
        <v>13</v>
      </c>
      <c r="C37" s="15">
        <f t="shared" ref="C37:E37" si="1">SUM(C35:C36)</f>
        <v>25</v>
      </c>
      <c r="D37" s="15">
        <f t="shared" si="1"/>
        <v>25</v>
      </c>
      <c r="E37" s="15">
        <f t="shared" si="1"/>
        <v>50</v>
      </c>
      <c r="F37" s="15">
        <f>SUM(F35:F36)</f>
        <v>25</v>
      </c>
      <c r="G37" s="15">
        <f>SUM(G35:G36)</f>
        <v>25</v>
      </c>
      <c r="H37" s="15">
        <f t="shared" ref="H37" si="2">SUM(H35:H36)</f>
        <v>50</v>
      </c>
      <c r="I37" s="15"/>
      <c r="J37" s="15"/>
      <c r="K37" s="15"/>
      <c r="L37" s="15"/>
      <c r="M37" s="15"/>
      <c r="P37" s="137">
        <v>33</v>
      </c>
      <c r="Q37" s="137" t="s">
        <v>27</v>
      </c>
      <c r="R37" s="137" t="s">
        <v>349</v>
      </c>
    </row>
    <row r="38" spans="1:18" s="137" customFormat="1" x14ac:dyDescent="0.25">
      <c r="P38" s="137">
        <v>34</v>
      </c>
      <c r="Q38" s="137" t="s">
        <v>27</v>
      </c>
      <c r="R38" s="137" t="s">
        <v>330</v>
      </c>
    </row>
    <row r="39" spans="1:18" s="137" customFormat="1" x14ac:dyDescent="0.25">
      <c r="A39" s="137">
        <v>1</v>
      </c>
      <c r="B39" s="155" t="s">
        <v>342</v>
      </c>
      <c r="C39" s="129" t="s">
        <v>343</v>
      </c>
      <c r="D39" s="137" t="s">
        <v>337</v>
      </c>
      <c r="P39" s="137">
        <v>35</v>
      </c>
      <c r="Q39" s="137" t="s">
        <v>332</v>
      </c>
      <c r="R39" s="137" t="s">
        <v>330</v>
      </c>
    </row>
    <row r="40" spans="1:18" s="137" customFormat="1" x14ac:dyDescent="0.25">
      <c r="C40" s="129" t="s">
        <v>344</v>
      </c>
      <c r="D40" s="137" t="s">
        <v>336</v>
      </c>
      <c r="P40" s="137">
        <v>36</v>
      </c>
      <c r="Q40" s="137" t="s">
        <v>332</v>
      </c>
      <c r="R40" s="137" t="s">
        <v>330</v>
      </c>
    </row>
    <row r="41" spans="1:18" s="137" customFormat="1" x14ac:dyDescent="0.25">
      <c r="P41" s="137">
        <v>37</v>
      </c>
      <c r="Q41" s="137" t="s">
        <v>332</v>
      </c>
      <c r="R41" s="137" t="s">
        <v>349</v>
      </c>
    </row>
    <row r="42" spans="1:18" s="137" customFormat="1" x14ac:dyDescent="0.25">
      <c r="P42" s="137">
        <v>38</v>
      </c>
      <c r="Q42" s="137" t="s">
        <v>27</v>
      </c>
      <c r="R42" s="137" t="s">
        <v>349</v>
      </c>
    </row>
    <row r="43" spans="1:18" s="137" customFormat="1" x14ac:dyDescent="0.25">
      <c r="P43" s="137">
        <v>39</v>
      </c>
      <c r="Q43" s="137" t="s">
        <v>27</v>
      </c>
      <c r="R43" s="137" t="s">
        <v>330</v>
      </c>
    </row>
    <row r="44" spans="1:18" s="137" customFormat="1" x14ac:dyDescent="0.25">
      <c r="A44" s="137">
        <v>2</v>
      </c>
      <c r="B44" s="133" t="s">
        <v>345</v>
      </c>
      <c r="C44" s="29">
        <f>M36</f>
        <v>0.9355509355509356</v>
      </c>
      <c r="P44" s="137">
        <v>40</v>
      </c>
      <c r="Q44" s="137" t="s">
        <v>332</v>
      </c>
      <c r="R44" s="137" t="s">
        <v>330</v>
      </c>
    </row>
    <row r="45" spans="1:18" s="137" customFormat="1" x14ac:dyDescent="0.25">
      <c r="P45" s="137">
        <v>41</v>
      </c>
      <c r="Q45" s="137" t="s">
        <v>332</v>
      </c>
      <c r="R45" s="137" t="s">
        <v>330</v>
      </c>
    </row>
    <row r="46" spans="1:18" s="137" customFormat="1" x14ac:dyDescent="0.25">
      <c r="A46" s="137">
        <v>3</v>
      </c>
      <c r="B46" s="133" t="s">
        <v>116</v>
      </c>
      <c r="C46" s="137" t="s">
        <v>117</v>
      </c>
      <c r="P46" s="137">
        <v>42</v>
      </c>
      <c r="Q46" s="137" t="s">
        <v>332</v>
      </c>
      <c r="R46" s="137" t="s">
        <v>349</v>
      </c>
    </row>
    <row r="47" spans="1:18" s="137" customFormat="1" x14ac:dyDescent="0.25">
      <c r="C47" s="137">
        <f>(COUNT(B35:B36)-1)*(COUNT(C34:D34)-1)</f>
        <v>1</v>
      </c>
      <c r="G47" s="137">
        <v>0.33339999999999997</v>
      </c>
      <c r="P47" s="137">
        <v>43</v>
      </c>
      <c r="Q47" s="137" t="s">
        <v>27</v>
      </c>
      <c r="R47" s="137" t="s">
        <v>349</v>
      </c>
    </row>
    <row r="48" spans="1:18" s="137" customFormat="1" x14ac:dyDescent="0.25">
      <c r="P48" s="137">
        <v>44</v>
      </c>
      <c r="Q48" s="137" t="s">
        <v>27</v>
      </c>
      <c r="R48" s="137" t="s">
        <v>330</v>
      </c>
    </row>
    <row r="49" spans="1:18" s="137" customFormat="1" x14ac:dyDescent="0.25">
      <c r="A49" s="137">
        <v>4</v>
      </c>
      <c r="B49" s="133" t="s">
        <v>346</v>
      </c>
      <c r="C49" s="137">
        <v>0.05</v>
      </c>
      <c r="P49" s="137">
        <v>45</v>
      </c>
      <c r="Q49" s="137" t="s">
        <v>332</v>
      </c>
      <c r="R49" s="137" t="s">
        <v>330</v>
      </c>
    </row>
    <row r="50" spans="1:18" s="137" customFormat="1" x14ac:dyDescent="0.25">
      <c r="B50" s="127"/>
      <c r="P50" s="137">
        <v>46</v>
      </c>
      <c r="Q50" s="137" t="s">
        <v>332</v>
      </c>
      <c r="R50" s="137" t="s">
        <v>330</v>
      </c>
    </row>
    <row r="51" spans="1:18" s="137" customFormat="1" x14ac:dyDescent="0.25">
      <c r="B51" s="127"/>
      <c r="C51" s="29"/>
      <c r="P51" s="137">
        <v>47</v>
      </c>
      <c r="Q51" s="137" t="s">
        <v>332</v>
      </c>
      <c r="R51" s="137" t="s">
        <v>349</v>
      </c>
    </row>
    <row r="52" spans="1:18" s="137" customFormat="1" x14ac:dyDescent="0.25">
      <c r="A52" s="137">
        <v>5</v>
      </c>
      <c r="B52" s="133" t="s">
        <v>347</v>
      </c>
      <c r="C52" s="29"/>
      <c r="E52" s="137">
        <v>3.8410000000000002</v>
      </c>
      <c r="P52" s="137">
        <v>48</v>
      </c>
      <c r="Q52" s="137" t="s">
        <v>27</v>
      </c>
      <c r="R52" s="137" t="s">
        <v>349</v>
      </c>
    </row>
    <row r="53" spans="1:18" s="137" customFormat="1" x14ac:dyDescent="0.25">
      <c r="B53" s="127"/>
      <c r="C53" s="29"/>
      <c r="P53" s="137">
        <v>49</v>
      </c>
      <c r="Q53" s="137" t="s">
        <v>27</v>
      </c>
      <c r="R53" s="137" t="s">
        <v>330</v>
      </c>
    </row>
    <row r="54" spans="1:18" s="137" customFormat="1" x14ac:dyDescent="0.25">
      <c r="A54" s="137">
        <v>6</v>
      </c>
      <c r="B54" s="133" t="s">
        <v>348</v>
      </c>
      <c r="C54" s="29"/>
    </row>
    <row r="55" spans="1:18" s="137" customFormat="1" x14ac:dyDescent="0.25">
      <c r="B55" s="127"/>
      <c r="C55" s="29"/>
      <c r="E55" s="202" t="s">
        <v>122</v>
      </c>
      <c r="F55" s="202"/>
      <c r="G55" s="203"/>
      <c r="H55" s="156" t="s">
        <v>335</v>
      </c>
      <c r="I55" s="157"/>
      <c r="J55" s="158"/>
      <c r="K55" s="204" t="s">
        <v>351</v>
      </c>
      <c r="L55" s="202"/>
    </row>
    <row r="56" spans="1:18" s="137" customFormat="1" x14ac:dyDescent="0.25">
      <c r="E56" s="225" t="s">
        <v>336</v>
      </c>
      <c r="F56" s="226"/>
      <c r="G56" s="226"/>
      <c r="H56" s="219">
        <f>E52</f>
        <v>3.8410000000000002</v>
      </c>
      <c r="I56" s="220"/>
      <c r="J56" s="221"/>
      <c r="K56" s="210" t="s">
        <v>337</v>
      </c>
      <c r="L56" s="211"/>
    </row>
    <row r="57" spans="1:18" s="137" customFormat="1" x14ac:dyDescent="0.25">
      <c r="E57" s="212">
        <f>C44</f>
        <v>0.9355509355509356</v>
      </c>
      <c r="F57" s="213"/>
      <c r="G57" s="213"/>
      <c r="H57" s="222"/>
      <c r="I57" s="223"/>
      <c r="J57" s="224"/>
      <c r="K57" s="217"/>
      <c r="L57" s="218"/>
    </row>
    <row r="58" spans="1:18" s="137" customFormat="1" x14ac:dyDescent="0.25">
      <c r="A58" s="137">
        <v>7</v>
      </c>
      <c r="B58" s="133" t="s">
        <v>96</v>
      </c>
    </row>
    <row r="59" spans="1:18" s="137" customFormat="1" x14ac:dyDescent="0.25">
      <c r="B59" s="137" t="str">
        <f>IF(E57&gt;=E52,"Conclusion from Test statistics: Dependent (Reject H0)","Conclusion from Test statistics: Independent (Fail to reject H0)")</f>
        <v>Conclusion from Test statistics: Independent (Fail to reject H0)</v>
      </c>
    </row>
  </sheetData>
  <mergeCells count="26">
    <mergeCell ref="K26:L26"/>
    <mergeCell ref="B4:B5"/>
    <mergeCell ref="C4:E4"/>
    <mergeCell ref="F4:H4"/>
    <mergeCell ref="E27:G27"/>
    <mergeCell ref="E56:G56"/>
    <mergeCell ref="H56:J57"/>
    <mergeCell ref="K56:L56"/>
    <mergeCell ref="E57:G57"/>
    <mergeCell ref="K57:L57"/>
    <mergeCell ref="E55:G55"/>
    <mergeCell ref="K55:L55"/>
    <mergeCell ref="A1:M1"/>
    <mergeCell ref="B33:B34"/>
    <mergeCell ref="C33:E33"/>
    <mergeCell ref="F33:H33"/>
    <mergeCell ref="I33:J33"/>
    <mergeCell ref="K33:L33"/>
    <mergeCell ref="K27:L27"/>
    <mergeCell ref="E28:G28"/>
    <mergeCell ref="H26:J26"/>
    <mergeCell ref="K28:L28"/>
    <mergeCell ref="H27:J28"/>
    <mergeCell ref="I4:J4"/>
    <mergeCell ref="K4:L4"/>
    <mergeCell ref="E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LinearRegression</vt:lpstr>
      <vt:lpstr>Hypothesis Testing Example</vt:lpstr>
      <vt:lpstr>Python</vt:lpstr>
      <vt:lpstr>Two Way ANOVA</vt:lpstr>
      <vt:lpstr>Sheet1</vt:lpstr>
      <vt:lpstr>OneWay - ANOVA Practical</vt:lpstr>
      <vt:lpstr>CS Association Independence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</dc:creator>
  <cp:lastModifiedBy>bhavi</cp:lastModifiedBy>
  <dcterms:created xsi:type="dcterms:W3CDTF">2015-06-05T18:17:20Z</dcterms:created>
  <dcterms:modified xsi:type="dcterms:W3CDTF">2021-04-03T21:14:51Z</dcterms:modified>
</cp:coreProperties>
</file>