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730" windowHeight="9195" firstSheet="3" activeTab="8"/>
  </bookViews>
  <sheets>
    <sheet name="Budgets FY24" sheetId="9" state="hidden" r:id="rId1"/>
    <sheet name="Maintained by Dept" sheetId="7" state="hidden" r:id="rId2"/>
    <sheet name="Books of Accounts" sheetId="3" state="hidden" r:id="rId3"/>
    <sheet name="Questions " sheetId="8" r:id="rId4"/>
    <sheet name="Q1" sheetId="22" r:id="rId5"/>
    <sheet name="Q2" sheetId="23" r:id="rId6"/>
    <sheet name="Q3" sheetId="24" r:id="rId7"/>
    <sheet name="Q4" sheetId="25" r:id="rId8"/>
    <sheet name="Dashboard" sheetId="26" r:id="rId9"/>
  </sheets>
  <definedNames>
    <definedName name="_xlnm._FilterDatabase" localSheetId="2" hidden="1">'Books of Accounts'!$A$4:$N$13</definedName>
    <definedName name="_xlnm._FilterDatabase" localSheetId="0" hidden="1">'Budgets FY24'!$A$3:$B$12</definedName>
    <definedName name="_xlnm._FilterDatabase" localSheetId="1" hidden="1">'Maintained by Dept'!$A$4:$N$13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2" l="1"/>
  <c r="D13" i="25"/>
  <c r="E13" i="25"/>
  <c r="F13" i="25"/>
  <c r="D14" i="25"/>
  <c r="E14" i="25"/>
  <c r="F14" i="25"/>
  <c r="D15" i="25"/>
  <c r="E15" i="25"/>
  <c r="F15" i="25"/>
  <c r="D16" i="25"/>
  <c r="E16" i="25"/>
  <c r="F16" i="25"/>
  <c r="C14" i="25"/>
  <c r="C15" i="25"/>
  <c r="C16" i="25"/>
  <c r="C13" i="25"/>
  <c r="D2" i="25"/>
  <c r="E2" i="25" s="1"/>
  <c r="G2" i="25"/>
  <c r="H2" i="25" s="1"/>
  <c r="J2" i="25"/>
  <c r="K2" i="25" s="1"/>
  <c r="M2" i="25"/>
  <c r="N2" i="25" s="1"/>
  <c r="C7" i="24" l="1"/>
  <c r="C8" i="24"/>
  <c r="C9" i="24"/>
  <c r="E9" i="24" s="1"/>
  <c r="F9" i="24" s="1"/>
  <c r="C10" i="24"/>
  <c r="C6" i="24"/>
  <c r="D7" i="24"/>
  <c r="E7" i="24" s="1"/>
  <c r="F7" i="24" s="1"/>
  <c r="D8" i="24"/>
  <c r="D9" i="24"/>
  <c r="D10" i="24"/>
  <c r="D6" i="24"/>
  <c r="E6" i="24" s="1"/>
  <c r="F6" i="24" s="1"/>
  <c r="D7" i="22"/>
  <c r="C25" i="23"/>
  <c r="D25" i="23"/>
  <c r="E25" i="23"/>
  <c r="C26" i="23"/>
  <c r="D26" i="23"/>
  <c r="E26" i="23"/>
  <c r="C27" i="23"/>
  <c r="D27" i="23"/>
  <c r="E27" i="23"/>
  <c r="C28" i="23"/>
  <c r="D28" i="23"/>
  <c r="E28" i="23"/>
  <c r="D24" i="23"/>
  <c r="E24" i="23"/>
  <c r="C24" i="23"/>
  <c r="C16" i="23"/>
  <c r="D16" i="23"/>
  <c r="E16" i="23"/>
  <c r="C17" i="23"/>
  <c r="D17" i="23"/>
  <c r="E17" i="23"/>
  <c r="C18" i="23"/>
  <c r="D18" i="23"/>
  <c r="E18" i="23"/>
  <c r="C19" i="23"/>
  <c r="D19" i="23"/>
  <c r="E19" i="23"/>
  <c r="D15" i="23"/>
  <c r="E15" i="23"/>
  <c r="C15" i="23"/>
  <c r="D8" i="22"/>
  <c r="D9" i="22"/>
  <c r="D10" i="22"/>
  <c r="D11" i="22"/>
  <c r="C10" i="22"/>
  <c r="C11" i="22"/>
  <c r="C9" i="22"/>
  <c r="C8" i="22"/>
  <c r="E8" i="24" l="1"/>
  <c r="F8" i="24" s="1"/>
  <c r="E10" i="24"/>
  <c r="F10" i="24" s="1"/>
  <c r="E8" i="22"/>
  <c r="F25" i="23"/>
  <c r="D7" i="23" s="1"/>
  <c r="F16" i="23"/>
  <c r="C7" i="23" s="1"/>
  <c r="F17" i="23"/>
  <c r="C8" i="23" s="1"/>
  <c r="F28" i="23"/>
  <c r="D10" i="23" s="1"/>
  <c r="F27" i="23"/>
  <c r="D9" i="23" s="1"/>
  <c r="F26" i="23"/>
  <c r="D8" i="23" s="1"/>
  <c r="F15" i="23"/>
  <c r="C6" i="23" s="1"/>
  <c r="F19" i="23"/>
  <c r="C10" i="23" s="1"/>
  <c r="F18" i="23"/>
  <c r="C9" i="23" s="1"/>
  <c r="E9" i="23" s="1"/>
  <c r="F9" i="23" s="1"/>
  <c r="E11" i="22"/>
  <c r="E7" i="22"/>
  <c r="E10" i="22"/>
  <c r="E9" i="22"/>
  <c r="E7" i="23" l="1"/>
  <c r="F7" i="23" s="1"/>
  <c r="E8" i="23"/>
  <c r="F8" i="23" s="1"/>
  <c r="E10" i="23"/>
  <c r="F10" i="23" s="1"/>
  <c r="N6" i="3" l="1"/>
  <c r="N7" i="3"/>
  <c r="N8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9" i="9" l="1"/>
  <c r="M10" i="7"/>
  <c r="L10" i="7"/>
  <c r="K10" i="7"/>
  <c r="J10" i="7"/>
  <c r="I10" i="7"/>
  <c r="H10" i="7"/>
  <c r="G10" i="7"/>
  <c r="F10" i="7"/>
  <c r="E10" i="7"/>
  <c r="D10" i="7"/>
  <c r="C10" i="7"/>
  <c r="B10" i="7"/>
  <c r="N9" i="7"/>
  <c r="N8" i="7"/>
  <c r="N7" i="7"/>
  <c r="N6" i="7"/>
  <c r="N10" i="7" l="1"/>
  <c r="F24" i="23"/>
  <c r="D6" i="23" s="1"/>
  <c r="E6" i="23" s="1"/>
  <c r="F6" i="23" s="1"/>
</calcChain>
</file>

<file path=xl/comments1.xml><?xml version="1.0" encoding="utf-8"?>
<comments xmlns="http://schemas.openxmlformats.org/spreadsheetml/2006/main">
  <authors>
    <author>user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select "Total" to see overall view</t>
        </r>
      </text>
    </comment>
  </commentList>
</comments>
</file>

<file path=xl/sharedStrings.xml><?xml version="1.0" encoding="utf-8"?>
<sst xmlns="http://schemas.openxmlformats.org/spreadsheetml/2006/main" count="162" uniqueCount="46">
  <si>
    <t>Lease Line</t>
  </si>
  <si>
    <t>Internet</t>
  </si>
  <si>
    <t>Total</t>
  </si>
  <si>
    <t>Particulars</t>
  </si>
  <si>
    <t>Communication Expenses</t>
  </si>
  <si>
    <t>ABC Ltd.</t>
  </si>
  <si>
    <t xml:space="preserve">Mobile Expenses </t>
  </si>
  <si>
    <t>Landline</t>
  </si>
  <si>
    <t>As per Books of Accounts for FY24</t>
  </si>
  <si>
    <t>Expenses booked on a monthly basis</t>
  </si>
  <si>
    <t>Analysis of expenses July 23 to Sept 23 vs Apr 23 to June 23</t>
  </si>
  <si>
    <t>Budgets FY25</t>
  </si>
  <si>
    <t>Comparitive Analysis against Budgets with Expenses Booked in Accounts</t>
  </si>
  <si>
    <t>Have the comparision report between Report by Accounts and Dept Report</t>
  </si>
  <si>
    <t>Trend Analysis month on month / quarter on quarter for Accounts amount</t>
  </si>
  <si>
    <t>Difference</t>
  </si>
  <si>
    <t>Accounts</t>
  </si>
  <si>
    <t>Dept</t>
  </si>
  <si>
    <t>Select month -&gt;</t>
  </si>
  <si>
    <t>Diff(%)</t>
  </si>
  <si>
    <t>In overall total there is a difference of ~10% between reports by Accounts and dept</t>
  </si>
  <si>
    <t>Comments:</t>
  </si>
  <si>
    <t>Almost 274% Difference was found in Mobile Expences</t>
  </si>
  <si>
    <t>Difference(%)</t>
  </si>
  <si>
    <t>Comparatively Expenses have increased by 2.66%</t>
  </si>
  <si>
    <t>Detailed study shows significant increase of 91% in Landline Expenses, Whereas rest sourses have reported decilen in expenses</t>
  </si>
  <si>
    <t>*</t>
  </si>
  <si>
    <t>Budget FY25</t>
  </si>
  <si>
    <t>Expenses FY24</t>
  </si>
  <si>
    <t>There is a significant 20.48% budget cut in FY25 comapred to FY24</t>
  </si>
  <si>
    <t>Lease Lines are alloted 29.48% less for FY25</t>
  </si>
  <si>
    <t>Q1</t>
  </si>
  <si>
    <t>Q2</t>
  </si>
  <si>
    <t>Q3</t>
  </si>
  <si>
    <t>Q4</t>
  </si>
  <si>
    <t>Trend</t>
  </si>
  <si>
    <t>Questions</t>
  </si>
  <si>
    <t>Answers</t>
  </si>
  <si>
    <t>Go to</t>
  </si>
  <si>
    <t>Q.No</t>
  </si>
  <si>
    <t>Dashboard</t>
  </si>
  <si>
    <t>Apr 23 to June 23 (Q1)</t>
  </si>
  <si>
    <t>July 23 to Sept 23 (Q2)</t>
  </si>
  <si>
    <t>This work is Part of an interview assessment for Admin Analyst role.</t>
  </si>
  <si>
    <t>Communication Expenses Analysis Apr 23 to Mar 24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</si>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</sst>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[$-409]m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left"/>
    </xf>
    <xf numFmtId="164" fontId="2" fillId="2" borderId="2" xfId="2" applyNumberFormat="1" applyFont="1" applyFill="1" applyBorder="1" applyAlignment="1">
      <alignment horizontal="center" vertical="center"/>
    </xf>
    <xf numFmtId="164" fontId="4" fillId="0" borderId="3" xfId="2" applyNumberFormat="1" applyFont="1" applyFill="1" applyBorder="1" applyAlignment="1">
      <alignment horizontal="left" vertical="center"/>
    </xf>
    <xf numFmtId="164" fontId="4" fillId="0" borderId="1" xfId="2" applyNumberFormat="1" applyFont="1" applyBorder="1" applyAlignment="1">
      <alignment horizontal="left"/>
    </xf>
    <xf numFmtId="164" fontId="5" fillId="3" borderId="2" xfId="2" applyNumberFormat="1" applyFont="1" applyFill="1" applyBorder="1" applyAlignment="1">
      <alignment horizontal="left"/>
    </xf>
    <xf numFmtId="164" fontId="0" fillId="0" borderId="0" xfId="2" applyNumberFormat="1" applyFont="1" applyBorder="1" applyAlignment="1">
      <alignment horizontal="left"/>
    </xf>
    <xf numFmtId="164" fontId="0" fillId="0" borderId="0" xfId="2" applyNumberFormat="1" applyFont="1"/>
    <xf numFmtId="165" fontId="2" fillId="2" borderId="2" xfId="2" applyNumberFormat="1" applyFont="1" applyFill="1" applyBorder="1" applyAlignment="1">
      <alignment horizontal="center" vertical="center"/>
    </xf>
    <xf numFmtId="164" fontId="5" fillId="0" borderId="0" xfId="2" applyNumberFormat="1" applyFont="1" applyAlignment="1">
      <alignment horizontal="left"/>
    </xf>
    <xf numFmtId="164" fontId="4" fillId="0" borderId="0" xfId="2" applyNumberFormat="1" applyFont="1" applyBorder="1" applyAlignment="1">
      <alignment horizontal="left"/>
    </xf>
    <xf numFmtId="164" fontId="4" fillId="0" borderId="0" xfId="2" applyNumberFormat="1" applyFont="1"/>
    <xf numFmtId="165" fontId="5" fillId="2" borderId="2" xfId="2" applyNumberFormat="1" applyFont="1" applyFill="1" applyBorder="1" applyAlignment="1">
      <alignment horizontal="center" vertical="center"/>
    </xf>
    <xf numFmtId="165" fontId="2" fillId="2" borderId="6" xfId="2" applyNumberFormat="1" applyFont="1" applyFill="1" applyBorder="1" applyAlignment="1">
      <alignment horizontal="center" vertical="center"/>
    </xf>
    <xf numFmtId="164" fontId="4" fillId="0" borderId="9" xfId="2" applyNumberFormat="1" applyFont="1" applyFill="1" applyBorder="1" applyAlignment="1">
      <alignment horizontal="left" vertical="center"/>
    </xf>
    <xf numFmtId="164" fontId="2" fillId="3" borderId="6" xfId="2" applyNumberFormat="1" applyFont="1" applyFill="1" applyBorder="1" applyAlignment="1">
      <alignment horizontal="left"/>
    </xf>
    <xf numFmtId="164" fontId="5" fillId="3" borderId="6" xfId="2" applyNumberFormat="1" applyFont="1" applyFill="1" applyBorder="1" applyAlignment="1">
      <alignment horizontal="left"/>
    </xf>
    <xf numFmtId="43" fontId="0" fillId="0" borderId="0" xfId="2" applyFont="1"/>
    <xf numFmtId="43" fontId="4" fillId="0" borderId="3" xfId="2" applyFont="1" applyFill="1" applyBorder="1" applyAlignment="1">
      <alignment horizontal="left" vertical="center"/>
    </xf>
    <xf numFmtId="43" fontId="2" fillId="0" borderId="0" xfId="2" applyFont="1" applyAlignment="1">
      <alignment horizontal="left"/>
    </xf>
    <xf numFmtId="43" fontId="2" fillId="2" borderId="2" xfId="2" applyFont="1" applyFill="1" applyBorder="1" applyAlignment="1">
      <alignment horizontal="center" vertical="center"/>
    </xf>
    <xf numFmtId="43" fontId="5" fillId="3" borderId="2" xfId="2" applyFont="1" applyFill="1" applyBorder="1" applyAlignment="1">
      <alignment horizontal="left"/>
    </xf>
    <xf numFmtId="43" fontId="2" fillId="3" borderId="6" xfId="2" applyFont="1" applyFill="1" applyBorder="1" applyAlignment="1">
      <alignment horizontal="left"/>
    </xf>
    <xf numFmtId="43" fontId="0" fillId="0" borderId="0" xfId="2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left"/>
    </xf>
    <xf numFmtId="0" fontId="15" fillId="0" borderId="13" xfId="0" applyFont="1" applyBorder="1" applyAlignment="1">
      <alignment horizontal="left"/>
    </xf>
    <xf numFmtId="10" fontId="9" fillId="0" borderId="13" xfId="10" applyNumberFormat="1" applyFont="1" applyBorder="1"/>
    <xf numFmtId="0" fontId="15" fillId="0" borderId="1" xfId="0" applyFont="1" applyBorder="1" applyAlignment="1">
      <alignment horizontal="left"/>
    </xf>
    <xf numFmtId="10" fontId="9" fillId="0" borderId="1" xfId="10" applyNumberFormat="1" applyFont="1" applyBorder="1"/>
    <xf numFmtId="0" fontId="15" fillId="0" borderId="2" xfId="0" applyFont="1" applyFill="1" applyBorder="1" applyAlignment="1">
      <alignment horizontal="left"/>
    </xf>
    <xf numFmtId="10" fontId="9" fillId="0" borderId="2" xfId="10" applyNumberFormat="1" applyFont="1" applyBorder="1"/>
    <xf numFmtId="164" fontId="9" fillId="0" borderId="13" xfId="2" applyNumberFormat="1" applyFont="1" applyBorder="1"/>
    <xf numFmtId="164" fontId="9" fillId="0" borderId="1" xfId="2" applyNumberFormat="1" applyFont="1" applyBorder="1"/>
    <xf numFmtId="164" fontId="9" fillId="0" borderId="2" xfId="2" applyNumberFormat="1" applyFont="1" applyBorder="1"/>
    <xf numFmtId="0" fontId="15" fillId="0" borderId="0" xfId="0" applyFont="1" applyFill="1" applyBorder="1" applyAlignment="1">
      <alignment horizontal="left"/>
    </xf>
    <xf numFmtId="164" fontId="9" fillId="0" borderId="0" xfId="2" applyNumberFormat="1" applyFont="1" applyBorder="1"/>
    <xf numFmtId="10" fontId="9" fillId="0" borderId="0" xfId="10" applyNumberFormat="1" applyFont="1" applyBorder="1"/>
    <xf numFmtId="17" fontId="2" fillId="2" borderId="2" xfId="0" applyNumberFormat="1" applyFont="1" applyFill="1" applyBorder="1" applyAlignment="1">
      <alignment horizontal="center" vertical="center"/>
    </xf>
    <xf numFmtId="164" fontId="0" fillId="0" borderId="13" xfId="2" applyNumberFormat="1" applyFont="1" applyBorder="1"/>
    <xf numFmtId="164" fontId="0" fillId="0" borderId="1" xfId="2" applyNumberFormat="1" applyFont="1" applyBorder="1"/>
    <xf numFmtId="164" fontId="2" fillId="3" borderId="2" xfId="2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7" fontId="16" fillId="2" borderId="2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164" fontId="4" fillId="0" borderId="1" xfId="2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/>
    </xf>
    <xf numFmtId="164" fontId="5" fillId="3" borderId="12" xfId="2" applyNumberFormat="1" applyFont="1" applyFill="1" applyBorder="1" applyAlignment="1">
      <alignment horizontal="left"/>
    </xf>
    <xf numFmtId="0" fontId="14" fillId="3" borderId="1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right" vertical="center"/>
    </xf>
    <xf numFmtId="10" fontId="0" fillId="0" borderId="1" xfId="1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2" fillId="3" borderId="2" xfId="2" applyNumberFormat="1" applyFont="1" applyFill="1" applyBorder="1" applyAlignment="1">
      <alignment horizontal="left" vertical="center"/>
    </xf>
    <xf numFmtId="10" fontId="2" fillId="3" borderId="2" xfId="10" applyNumberFormat="1" applyFont="1" applyFill="1" applyBorder="1" applyAlignment="1">
      <alignment horizontal="right" vertical="center"/>
    </xf>
    <xf numFmtId="164" fontId="2" fillId="3" borderId="2" xfId="2" applyNumberFormat="1" applyFont="1" applyFill="1" applyBorder="1" applyAlignment="1">
      <alignment horizontal="right" vertical="center"/>
    </xf>
    <xf numFmtId="0" fontId="0" fillId="0" borderId="5" xfId="0" applyBorder="1"/>
    <xf numFmtId="165" fontId="2" fillId="2" borderId="14" xfId="2" applyNumberFormat="1" applyFont="1" applyFill="1" applyBorder="1" applyAlignment="1">
      <alignment horizontal="center" vertical="center"/>
    </xf>
    <xf numFmtId="164" fontId="5" fillId="3" borderId="14" xfId="2" applyNumberFormat="1" applyFont="1" applyFill="1" applyBorder="1" applyAlignment="1">
      <alignment horizontal="left"/>
    </xf>
    <xf numFmtId="0" fontId="2" fillId="2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164" fontId="4" fillId="0" borderId="13" xfId="2" applyNumberFormat="1" applyFont="1" applyFill="1" applyBorder="1" applyAlignment="1">
      <alignment horizontal="left" vertical="center"/>
    </xf>
    <xf numFmtId="164" fontId="4" fillId="0" borderId="15" xfId="2" applyNumberFormat="1" applyFont="1" applyFill="1" applyBorder="1" applyAlignment="1">
      <alignment horizontal="left" vertical="center"/>
    </xf>
    <xf numFmtId="164" fontId="4" fillId="0" borderId="13" xfId="2" applyNumberFormat="1" applyFont="1" applyBorder="1" applyAlignment="1">
      <alignment horizontal="left"/>
    </xf>
    <xf numFmtId="164" fontId="4" fillId="0" borderId="12" xfId="2" applyNumberFormat="1" applyFont="1" applyFill="1" applyBorder="1" applyAlignment="1">
      <alignment horizontal="left" vertical="center"/>
    </xf>
    <xf numFmtId="164" fontId="4" fillId="0" borderId="16" xfId="2" applyNumberFormat="1" applyFont="1" applyFill="1" applyBorder="1" applyAlignment="1">
      <alignment horizontal="left" vertical="center"/>
    </xf>
    <xf numFmtId="164" fontId="4" fillId="0" borderId="12" xfId="2" applyNumberFormat="1" applyFont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" xfId="0" applyBorder="1"/>
    <xf numFmtId="0" fontId="0" fillId="0" borderId="12" xfId="0" applyBorder="1"/>
    <xf numFmtId="0" fontId="18" fillId="0" borderId="0" xfId="11"/>
    <xf numFmtId="0" fontId="0" fillId="0" borderId="8" xfId="0" applyBorder="1"/>
    <xf numFmtId="0" fontId="0" fillId="0" borderId="4" xfId="0" applyBorder="1"/>
    <xf numFmtId="0" fontId="0" fillId="0" borderId="15" xfId="0" applyBorder="1"/>
    <xf numFmtId="0" fontId="0" fillId="0" borderId="7" xfId="0" applyBorder="1"/>
    <xf numFmtId="0" fontId="0" fillId="0" borderId="0" xfId="0" applyBorder="1"/>
    <xf numFmtId="0" fontId="0" fillId="0" borderId="3" xfId="0" applyBorder="1"/>
    <xf numFmtId="0" fontId="0" fillId="0" borderId="10" xfId="0" applyBorder="1"/>
    <xf numFmtId="0" fontId="0" fillId="0" borderId="16" xfId="0" applyBorder="1"/>
    <xf numFmtId="0" fontId="0" fillId="0" borderId="0" xfId="0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17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4" fillId="0" borderId="23" xfId="0" applyFont="1" applyBorder="1" applyAlignment="1">
      <alignment horizontal="left"/>
    </xf>
    <xf numFmtId="10" fontId="0" fillId="0" borderId="24" xfId="10" applyNumberFormat="1" applyFont="1" applyBorder="1" applyAlignment="1">
      <alignment horizontal="right"/>
    </xf>
    <xf numFmtId="10" fontId="0" fillId="0" borderId="25" xfId="10" applyNumberFormat="1" applyFont="1" applyBorder="1" applyAlignment="1">
      <alignment horizontal="right"/>
    </xf>
    <xf numFmtId="0" fontId="2" fillId="3" borderId="26" xfId="1" applyFont="1" applyFill="1" applyBorder="1" applyAlignment="1">
      <alignment horizontal="left"/>
    </xf>
    <xf numFmtId="164" fontId="2" fillId="3" borderId="27" xfId="2" applyNumberFormat="1" applyFont="1" applyFill="1" applyBorder="1" applyAlignment="1">
      <alignment horizontal="left"/>
    </xf>
    <xf numFmtId="10" fontId="2" fillId="3" borderId="28" xfId="1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9" fillId="4" borderId="5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</cellXfs>
  <cellStyles count="12">
    <cellStyle name="Comma" xfId="2" builtinId="3"/>
    <cellStyle name="Comma 10 3" xfId="8"/>
    <cellStyle name="Hyperlink" xfId="11" builtinId="8"/>
    <cellStyle name="Normal" xfId="0" builtinId="0"/>
    <cellStyle name="Normal 2" xfId="3"/>
    <cellStyle name="Normal 21" xfId="7"/>
    <cellStyle name="Normal 26" xfId="4"/>
    <cellStyle name="Normal 27" xfId="5"/>
    <cellStyle name="Normal 28" xfId="6"/>
    <cellStyle name="Normal 5" xfId="9"/>
    <cellStyle name="Percent" xfId="10" builtinId="5"/>
    <cellStyle name="RowLevel_2" xfId="1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Comparing</a:t>
            </a:r>
            <a:r>
              <a:rPr lang="en-IN" sz="1100" baseline="0"/>
              <a:t> Reports by Acounts &amp; Dept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'Q1'!$C$5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'Q1'!$B$6:$B$10</c15:sqref>
                  </c15:fullRef>
                </c:ext>
              </c:extLst>
              <c:f>'Q1'!$B$7:$B$10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'Q1'!$C$6:$C$10</c15:sqref>
                  </c15:fullRef>
                </c:ext>
              </c:extLst>
              <c:f>'Q1'!$C$7:$C$10</c:f>
              <c:numCache>
                <c:formatCode>_ * #,##0_ ;_ * \-#,##0_ ;_ * "-"??_ ;_ @_ </c:formatCode>
                <c:ptCount val="4"/>
                <c:pt idx="0">
                  <c:v>5566704.0800000001</c:v>
                </c:pt>
                <c:pt idx="1">
                  <c:v>1035833</c:v>
                </c:pt>
                <c:pt idx="2">
                  <c:v>6018937.8700000001</c:v>
                </c:pt>
                <c:pt idx="3">
                  <c:v>5209269.92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6-4082-924C-02686A3463D4}"/>
            </c:ext>
          </c:extLst>
        </c:ser>
        <c:ser>
          <c:idx val="1"/>
          <c:order val="1"/>
          <c:tx>
            <c:strRef>
              <c:f>'Q1'!$D$5</c:f>
              <c:strCache>
                <c:ptCount val="1"/>
                <c:pt idx="0">
                  <c:v>Dept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'Q1'!$B$6:$B$10</c15:sqref>
                  </c15:fullRef>
                </c:ext>
              </c:extLst>
              <c:f>'Q1'!$B$7:$B$10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'Q1'!$D$6:$D$10</c15:sqref>
                  </c15:fullRef>
                </c:ext>
              </c:extLst>
              <c:f>'Q1'!$D$7:$D$10</c:f>
              <c:numCache>
                <c:formatCode>_ * #,##0_ ;_ * \-#,##0_ ;_ * "-"??_ ;_ @_ </c:formatCode>
                <c:ptCount val="4"/>
                <c:pt idx="0">
                  <c:v>4715962.4000000004</c:v>
                </c:pt>
                <c:pt idx="1">
                  <c:v>1006774</c:v>
                </c:pt>
                <c:pt idx="2">
                  <c:v>5313766.0600000005</c:v>
                </c:pt>
                <c:pt idx="3">
                  <c:v>5016227.79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6-4082-924C-02686A34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58384"/>
        <c:axId val="743258056"/>
      </c:barChart>
      <c:catAx>
        <c:axId val="7432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58056"/>
        <c:crosses val="autoZero"/>
        <c:auto val="1"/>
        <c:lblAlgn val="ctr"/>
        <c:lblOffset val="100"/>
        <c:noMultiLvlLbl val="0"/>
      </c:catAx>
      <c:valAx>
        <c:axId val="743258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583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baseline="0">
                <a:effectLst/>
              </a:rPr>
              <a:t>Q1. Comparing Reports by Acounts &amp; Dept</a:t>
            </a:r>
            <a:endParaRPr lang="en-IN" sz="1000" b="1">
              <a:effectLst/>
            </a:endParaRPr>
          </a:p>
        </c:rich>
      </c:tx>
      <c:layout>
        <c:manualLayout>
          <c:xMode val="edge"/>
          <c:yMode val="edge"/>
          <c:x val="0.19884454920759723"/>
          <c:y val="2.860051700934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Dashboard!$C$394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Dashboard!$B$395:$B$400</c15:sqref>
                  </c15:fullRef>
                </c:ext>
              </c:extLst>
              <c:f>Dashboard!$B$396:$B$399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Dashboard!$C$395:$C$400</c15:sqref>
                  </c15:fullRef>
                </c:ext>
              </c:extLst>
              <c:f>Dashboard!$C$396:$C$399</c:f>
              <c:numCache>
                <c:formatCode>General</c:formatCode>
                <c:ptCount val="4"/>
                <c:pt idx="0">
                  <c:v>5566704.0800000001</c:v>
                </c:pt>
                <c:pt idx="1">
                  <c:v>1035833</c:v>
                </c:pt>
                <c:pt idx="2">
                  <c:v>6018937.8700000001</c:v>
                </c:pt>
                <c:pt idx="3">
                  <c:v>5209269.92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B-4C74-9E3A-D9B189EABDE4}"/>
            </c:ext>
          </c:extLst>
        </c:ser>
        <c:ser>
          <c:idx val="1"/>
          <c:order val="1"/>
          <c:tx>
            <c:strRef>
              <c:f>Dashboard!$D$394</c:f>
              <c:strCache>
                <c:ptCount val="1"/>
                <c:pt idx="0">
                  <c:v>Dept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Dashboard!$B$395:$B$400</c15:sqref>
                  </c15:fullRef>
                </c:ext>
              </c:extLst>
              <c:f>Dashboard!$B$396:$B$399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Dashboard!$D$395:$D$400</c15:sqref>
                  </c15:fullRef>
                </c:ext>
              </c:extLst>
              <c:f>Dashboard!$D$396:$D$399</c:f>
              <c:numCache>
                <c:formatCode>General</c:formatCode>
                <c:ptCount val="4"/>
                <c:pt idx="0">
                  <c:v>4715962.4000000004</c:v>
                </c:pt>
                <c:pt idx="1">
                  <c:v>1006774</c:v>
                </c:pt>
                <c:pt idx="2">
                  <c:v>5313766.0600000005</c:v>
                </c:pt>
                <c:pt idx="3">
                  <c:v>5016227.79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B-4C74-9E3A-D9B189EA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44032"/>
        <c:axId val="6893443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Dashboard!$E$394</c15:sqref>
                        </c15:formulaRef>
                      </c:ext>
                    </c:extLst>
                    <c:strCache>
                      <c:ptCount val="1"/>
                      <c:pt idx="0">
                        <c:v>Diff(%)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Dashboard!$B$395:$B$400</c15:sqref>
                        </c15:fullRef>
                        <c15:formulaRef>
                          <c15:sqref>Dashboard!$B$396:$B$399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Dashboard!$E$395:$E$400</c15:sqref>
                        </c15:fullRef>
                        <c15:formulaRef>
                          <c15:sqref>Dashboard!$E$396:$E$399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0.1528268195639384</c:v>
                      </c:pt>
                      <c:pt idx="1">
                        <c:v>2.8053749977071593E-2</c:v>
                      </c:pt>
                      <c:pt idx="2">
                        <c:v>0.11715884517013624</c:v>
                      </c:pt>
                      <c:pt idx="3">
                        <c:v>3.7057425121868111E-2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AB-4C74-9E3A-D9B189EABDE4}"/>
                  </c:ext>
                </c:extLst>
              </c15:ser>
            </c15:filteredBarSeries>
          </c:ext>
        </c:extLst>
      </c:barChart>
      <c:catAx>
        <c:axId val="6893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44360"/>
        <c:crosses val="autoZero"/>
        <c:auto val="1"/>
        <c:lblAlgn val="ctr"/>
        <c:lblOffset val="100"/>
        <c:noMultiLvlLbl val="0"/>
      </c:catAx>
      <c:valAx>
        <c:axId val="68934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4403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045579162958737"/>
          <c:y val="0.10706693544075604"/>
          <c:w val="0.24241804539540587"/>
          <c:h val="8.035770528683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Expenses: Quarter</a:t>
            </a:r>
            <a:r>
              <a:rPr lang="en-IN" sz="1100" baseline="0"/>
              <a:t> 2 vs Quarter 1</a:t>
            </a:r>
            <a:endParaRPr lang="en-IN" sz="1100"/>
          </a:p>
        </c:rich>
      </c:tx>
      <c:layout>
        <c:manualLayout>
          <c:xMode val="edge"/>
          <c:yMode val="edge"/>
          <c:x val="0.2812777777777777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20384951881"/>
          <c:y val="0.12206680686653298"/>
          <c:w val="0.8395301837270341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'Q2'!$C$4</c:f>
              <c:strCache>
                <c:ptCount val="1"/>
                <c:pt idx="0">
                  <c:v>July 23 to Sept 23 (Q2)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'Q2'!$B$5:$B$10</c15:sqref>
                  </c15:fullRef>
                </c:ext>
              </c:extLst>
              <c:f>'Q2'!$B$6:$B$9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'Q2'!$C$5:$C$10</c15:sqref>
                  </c15:fullRef>
                </c:ext>
              </c:extLst>
              <c:f>'Q2'!$C$6:$C$9</c:f>
              <c:numCache>
                <c:formatCode>_ * #,##0_ ;_ * \-#,##0_ ;_ * "-"??_ ;_ @_ </c:formatCode>
                <c:ptCount val="4"/>
                <c:pt idx="0">
                  <c:v>2058055.28</c:v>
                </c:pt>
                <c:pt idx="1">
                  <c:v>207500</c:v>
                </c:pt>
                <c:pt idx="2">
                  <c:v>1547968.63</c:v>
                </c:pt>
                <c:pt idx="3">
                  <c:v>923735.55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B-4154-A91A-E9CB64F88B08}"/>
            </c:ext>
          </c:extLst>
        </c:ser>
        <c:ser>
          <c:idx val="1"/>
          <c:order val="1"/>
          <c:tx>
            <c:strRef>
              <c:f>'Q2'!$D$4</c:f>
              <c:strCache>
                <c:ptCount val="1"/>
                <c:pt idx="0">
                  <c:v>Apr 23 to June 23 (Q1)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'Q2'!$B$5:$B$10</c15:sqref>
                  </c15:fullRef>
                </c:ext>
              </c:extLst>
              <c:f>'Q2'!$B$6:$B$9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'Q2'!$D$5:$D$10</c15:sqref>
                  </c15:fullRef>
                </c:ext>
              </c:extLst>
              <c:f>'Q2'!$D$6:$D$9</c:f>
              <c:numCache>
                <c:formatCode>_ * #,##0_ ;_ * \-#,##0_ ;_ * "-"??_ ;_ @_ </c:formatCode>
                <c:ptCount val="4"/>
                <c:pt idx="0">
                  <c:v>1076821.72</c:v>
                </c:pt>
                <c:pt idx="1">
                  <c:v>255000</c:v>
                </c:pt>
                <c:pt idx="2">
                  <c:v>1856681.1400000001</c:v>
                </c:pt>
                <c:pt idx="3">
                  <c:v>1425936.0299999998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B-4154-A91A-E9CB64F88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3632"/>
        <c:axId val="888974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'Q2'!$E$4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'Q2'!$B$5:$B$10</c15:sqref>
                        </c15:fullRef>
                        <c15:formulaRef>
                          <c15:sqref>'Q2'!$B$6:$B$9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'Q2'!$E$5:$E$10</c15:sqref>
                        </c15:fullRef>
                        <c15:formulaRef>
                          <c15:sqref>'Q2'!$E$6:$E$9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981233.56</c:v>
                      </c:pt>
                      <c:pt idx="1">
                        <c:v>-47500</c:v>
                      </c:pt>
                      <c:pt idx="2">
                        <c:v>-308712.51000000024</c:v>
                      </c:pt>
                      <c:pt idx="3">
                        <c:v>-502200.47999999975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EB-4154-A91A-E9CB64F88B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'Q2'!$F$4</c15:sqref>
                        </c15:formulaRef>
                      </c:ext>
                    </c:extLst>
                    <c:strCache>
                      <c:ptCount val="1"/>
                      <c:pt idx="0">
                        <c:v>Difference(%)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'Q2'!$B$5:$B$10</c15:sqref>
                        </c15:fullRef>
                        <c15:formulaRef>
                          <c15:sqref>'Q2'!$B$6:$B$9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'Q2'!$F$5:$F$10</c15:sqref>
                        </c15:fullRef>
                        <c15:formulaRef>
                          <c15:sqref>'Q2'!$F$6:$F$9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0.91123121104949489</c:v>
                      </c:pt>
                      <c:pt idx="1">
                        <c:v>-0.18627450980392157</c:v>
                      </c:pt>
                      <c:pt idx="2">
                        <c:v>-0.16627115089885613</c:v>
                      </c:pt>
                      <c:pt idx="3">
                        <c:v>-0.35219004880604626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EB-4154-A91A-E9CB64F88B08}"/>
                  </c:ext>
                </c:extLst>
              </c15:ser>
            </c15:filteredLineSeries>
          </c:ext>
        </c:extLst>
      </c:lineChart>
      <c:catAx>
        <c:axId val="8889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74944"/>
        <c:crosses val="autoZero"/>
        <c:auto val="1"/>
        <c:lblAlgn val="ctr"/>
        <c:lblOffset val="100"/>
        <c:noMultiLvlLbl val="0"/>
      </c:catAx>
      <c:valAx>
        <c:axId val="8889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736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Comparing</a:t>
            </a:r>
            <a:r>
              <a:rPr lang="en-IN" sz="1100" baseline="0"/>
              <a:t> Budget FY25 vs Expenses FY24</a:t>
            </a:r>
            <a:endParaRPr lang="en-IN" sz="1100"/>
          </a:p>
        </c:rich>
      </c:tx>
      <c:layout>
        <c:manualLayout>
          <c:xMode val="edge"/>
          <c:yMode val="edge"/>
          <c:x val="3.5917982951001043E-2"/>
          <c:y val="2.6053642466753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'Q3'!$C$4</c:f>
              <c:strCache>
                <c:ptCount val="1"/>
                <c:pt idx="0">
                  <c:v>Budget FY25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'Q3'!$B$5:$B$10</c15:sqref>
                  </c15:fullRef>
                </c:ext>
              </c:extLst>
              <c:f>'Q3'!$B$6:$B$9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'Q3'!$C$5:$C$10</c15:sqref>
                  </c15:fullRef>
                </c:ext>
              </c:extLst>
              <c:f>'Q3'!$C$6:$C$9</c:f>
              <c:numCache>
                <c:formatCode>_ * #,##0_ ;_ * \-#,##0_ ;_ * "-"??_ ;_ @_ </c:formatCode>
                <c:ptCount val="4"/>
                <c:pt idx="0">
                  <c:v>4500000</c:v>
                </c:pt>
                <c:pt idx="1">
                  <c:v>800000</c:v>
                </c:pt>
                <c:pt idx="2">
                  <c:v>5000000</c:v>
                </c:pt>
                <c:pt idx="3">
                  <c:v>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1-4029-A511-51C6E3B77D8C}"/>
            </c:ext>
          </c:extLst>
        </c:ser>
        <c:ser>
          <c:idx val="1"/>
          <c:order val="1"/>
          <c:tx>
            <c:strRef>
              <c:f>'Q3'!$D$4</c:f>
              <c:strCache>
                <c:ptCount val="1"/>
                <c:pt idx="0">
                  <c:v>Expenses FY24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'Q3'!$B$5:$B$10</c15:sqref>
                  </c15:fullRef>
                </c:ext>
              </c:extLst>
              <c:f>'Q3'!$B$6:$B$9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'Q3'!$D$5:$D$10</c15:sqref>
                  </c15:fullRef>
                </c:ext>
              </c:extLst>
              <c:f>'Q3'!$D$6:$D$9</c:f>
              <c:numCache>
                <c:formatCode>General</c:formatCode>
                <c:ptCount val="4"/>
                <c:pt idx="0">
                  <c:v>5566704.0800000001</c:v>
                </c:pt>
                <c:pt idx="1">
                  <c:v>1035833</c:v>
                </c:pt>
                <c:pt idx="2">
                  <c:v>6018937.8700000001</c:v>
                </c:pt>
                <c:pt idx="3">
                  <c:v>5209269.92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1-4029-A511-51C6E3B7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74336"/>
        <c:axId val="378470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'Q3'!$E$4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'Q3'!$B$5:$B$10</c15:sqref>
                        </c15:fullRef>
                        <c15:formulaRef>
                          <c15:sqref>'Q3'!$B$6:$B$9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'Q3'!$E$5:$E$10</c15:sqref>
                        </c15:fullRef>
                        <c15:formulaRef>
                          <c15:sqref>'Q3'!$E$6:$E$9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-1066704.08</c:v>
                      </c:pt>
                      <c:pt idx="1">
                        <c:v>-235833</c:v>
                      </c:pt>
                      <c:pt idx="2">
                        <c:v>-1018937.8700000001</c:v>
                      </c:pt>
                      <c:pt idx="3">
                        <c:v>-709269.91999999993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91-4029-A511-51C6E3B77D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'Q3'!$F$4</c15:sqref>
                        </c15:formulaRef>
                      </c:ext>
                    </c:extLst>
                    <c:strCache>
                      <c:ptCount val="1"/>
                      <c:pt idx="0">
                        <c:v>Difference(%)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'Q3'!$B$5:$B$10</c15:sqref>
                        </c15:fullRef>
                        <c15:formulaRef>
                          <c15:sqref>'Q3'!$B$6:$B$9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'Q3'!$F$5:$F$10</c15:sqref>
                        </c15:fullRef>
                        <c15:formulaRef>
                          <c15:sqref>'Q3'!$F$6:$F$9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-0.23704535111111114</c:v>
                      </c:pt>
                      <c:pt idx="1">
                        <c:v>-0.29479125</c:v>
                      </c:pt>
                      <c:pt idx="2">
                        <c:v>-0.20378757400000003</c:v>
                      </c:pt>
                      <c:pt idx="3">
                        <c:v>-0.15761553777777776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91-4029-A511-51C6E3B77D8C}"/>
                  </c:ext>
                </c:extLst>
              </c15:ser>
            </c15:filteredLineSeries>
          </c:ext>
        </c:extLst>
      </c:lineChart>
      <c:catAx>
        <c:axId val="3784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0072"/>
        <c:crosses val="autoZero"/>
        <c:auto val="1"/>
        <c:lblAlgn val="ctr"/>
        <c:lblOffset val="100"/>
        <c:noMultiLvlLbl val="0"/>
      </c:catAx>
      <c:valAx>
        <c:axId val="37847007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43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908897650576225"/>
          <c:y val="3.6605367665788521E-2"/>
          <c:w val="0.40501546716470704"/>
          <c:h val="8.2082106618572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Month on</a:t>
            </a:r>
            <a:r>
              <a:rPr lang="en-IN" sz="1100" baseline="0"/>
              <a:t> Month Expense Analysis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'Q4'!$B$5</c:f>
              <c:strCache>
                <c:ptCount val="1"/>
                <c:pt idx="0">
                  <c:v>Landline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'Q4'!$C$5:$N$5</c:f>
              <c:numCache>
                <c:formatCode>_ * #,##0_ ;_ * \-#,##0_ ;_ * "-"??_ ;_ @_ </c:formatCode>
                <c:ptCount val="12"/>
                <c:pt idx="0">
                  <c:v>436789</c:v>
                </c:pt>
                <c:pt idx="1">
                  <c:v>234578</c:v>
                </c:pt>
                <c:pt idx="2">
                  <c:v>246538</c:v>
                </c:pt>
                <c:pt idx="3">
                  <c:v>423675</c:v>
                </c:pt>
                <c:pt idx="4">
                  <c:v>428765</c:v>
                </c:pt>
                <c:pt idx="5">
                  <c:v>765432</c:v>
                </c:pt>
                <c:pt idx="6">
                  <c:v>164983.049999999</c:v>
                </c:pt>
                <c:pt idx="7">
                  <c:v>423675</c:v>
                </c:pt>
                <c:pt idx="8">
                  <c:v>174635</c:v>
                </c:pt>
                <c:pt idx="9">
                  <c:v>356423</c:v>
                </c:pt>
                <c:pt idx="10">
                  <c:v>387807.47000000102</c:v>
                </c:pt>
                <c:pt idx="11">
                  <c:v>672661.88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DDF-A8C1-A14DF813DCAD}"/>
            </c:ext>
          </c:extLst>
        </c:ser>
        <c:ser>
          <c:idx val="2"/>
          <c:order val="2"/>
          <c:tx>
            <c:strRef>
              <c:f>'Q4'!$B$6</c:f>
              <c:strCache>
                <c:ptCount val="1"/>
                <c:pt idx="0">
                  <c:v>Lease 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'Q4'!$C$6:$N$6</c:f>
              <c:numCache>
                <c:formatCode>_ * #,##0_ ;_ * \-#,##0_ ;_ * "-"??_ ;_ @_ </c:formatCode>
                <c:ptCount val="12"/>
                <c:pt idx="0">
                  <c:v>125000</c:v>
                </c:pt>
                <c:pt idx="1">
                  <c:v>0</c:v>
                </c:pt>
                <c:pt idx="2">
                  <c:v>0</c:v>
                </c:pt>
                <c:pt idx="3">
                  <c:v>287654</c:v>
                </c:pt>
                <c:pt idx="4">
                  <c:v>10522</c:v>
                </c:pt>
                <c:pt idx="5">
                  <c:v>0</c:v>
                </c:pt>
                <c:pt idx="6">
                  <c:v>150833</c:v>
                </c:pt>
                <c:pt idx="7">
                  <c:v>0</c:v>
                </c:pt>
                <c:pt idx="8">
                  <c:v>0</c:v>
                </c:pt>
                <c:pt idx="9">
                  <c:v>432765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DDF-A8C1-A14DF813DCAD}"/>
            </c:ext>
          </c:extLst>
        </c:ser>
        <c:ser>
          <c:idx val="3"/>
          <c:order val="3"/>
          <c:tx>
            <c:strRef>
              <c:f>'Q4'!$B$7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'Q4'!$C$7:$N$7</c:f>
              <c:numCache>
                <c:formatCode>_ * #,##0_ ;_ * \-#,##0_ ;_ * "-"??_ ;_ @_ </c:formatCode>
                <c:ptCount val="12"/>
                <c:pt idx="0">
                  <c:v>348769</c:v>
                </c:pt>
                <c:pt idx="1">
                  <c:v>278654</c:v>
                </c:pt>
                <c:pt idx="2">
                  <c:v>987543</c:v>
                </c:pt>
                <c:pt idx="3">
                  <c:v>458763</c:v>
                </c:pt>
                <c:pt idx="4">
                  <c:v>187434</c:v>
                </c:pt>
                <c:pt idx="5">
                  <c:v>543213</c:v>
                </c:pt>
                <c:pt idx="6">
                  <c:v>765754.92</c:v>
                </c:pt>
                <c:pt idx="7">
                  <c:v>299764</c:v>
                </c:pt>
                <c:pt idx="8">
                  <c:v>582654</c:v>
                </c:pt>
                <c:pt idx="9">
                  <c:v>312862.84000000102</c:v>
                </c:pt>
                <c:pt idx="10">
                  <c:v>219234</c:v>
                </c:pt>
                <c:pt idx="11">
                  <c:v>329120.3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E-4DDF-A8C1-A14DF813DCAD}"/>
            </c:ext>
          </c:extLst>
        </c:ser>
        <c:ser>
          <c:idx val="4"/>
          <c:order val="4"/>
          <c:tx>
            <c:strRef>
              <c:f>'Q4'!$B$8</c:f>
              <c:strCache>
                <c:ptCount val="1"/>
                <c:pt idx="0">
                  <c:v>Mobile Expenses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'Q4'!$C$8:$N$8</c:f>
              <c:numCache>
                <c:formatCode>_ * #,##0_ ;_ * \-#,##0_ ;_ * "-"??_ ;_ @_ </c:formatCode>
                <c:ptCount val="12"/>
                <c:pt idx="0">
                  <c:v>546000</c:v>
                </c:pt>
                <c:pt idx="1">
                  <c:v>534238</c:v>
                </c:pt>
                <c:pt idx="2">
                  <c:v>324768</c:v>
                </c:pt>
                <c:pt idx="3">
                  <c:v>245637</c:v>
                </c:pt>
                <c:pt idx="4">
                  <c:v>675321</c:v>
                </c:pt>
                <c:pt idx="5">
                  <c:v>0</c:v>
                </c:pt>
                <c:pt idx="6">
                  <c:v>345326</c:v>
                </c:pt>
                <c:pt idx="7">
                  <c:v>267542</c:v>
                </c:pt>
                <c:pt idx="8">
                  <c:v>845675</c:v>
                </c:pt>
                <c:pt idx="9">
                  <c:v>488772.88</c:v>
                </c:pt>
                <c:pt idx="10">
                  <c:v>742947.91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2E-4DDF-A8C1-A14DF813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92080"/>
        <c:axId val="51859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'Q4'!$B$4</c15:sqref>
                        </c15:formulaRef>
                      </c:ext>
                    </c:extLst>
                    <c:strCache>
                      <c:ptCount val="1"/>
                      <c:pt idx="0">
                        <c:v>Communication Expenses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'Q4'!$C$3:$N$3</c15:sqref>
                        </c15:formulaRef>
                      </c:ext>
                    </c:extLst>
                    <c:numCache>
                      <c:formatCode>[$-409]mmm/yy;@</c:formatCode>
                      <c:ptCount val="12"/>
                      <c:pt idx="0">
                        <c:v>45017</c:v>
                      </c:pt>
                      <c:pt idx="1">
                        <c:v>45047</c:v>
                      </c:pt>
                      <c:pt idx="2">
                        <c:v>45078</c:v>
                      </c:pt>
                      <c:pt idx="3">
                        <c:v>45108</c:v>
                      </c:pt>
                      <c:pt idx="4">
                        <c:v>45139</c:v>
                      </c:pt>
                      <c:pt idx="5">
                        <c:v>45170</c:v>
                      </c:pt>
                      <c:pt idx="6">
                        <c:v>45200</c:v>
                      </c:pt>
                      <c:pt idx="7">
                        <c:v>45231</c:v>
                      </c:pt>
                      <c:pt idx="8">
                        <c:v>45261</c:v>
                      </c:pt>
                      <c:pt idx="9">
                        <c:v>45292</c:v>
                      </c:pt>
                      <c:pt idx="10">
                        <c:v>45323</c:v>
                      </c:pt>
                      <c:pt idx="11">
                        <c:v>45352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'Q4'!$C$4:$N$4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2E-4DDF-A8C1-A14DF813DCAD}"/>
                  </c:ext>
                </c:extLst>
              </c15:ser>
            </c15:filteredLineSeries>
          </c:ext>
        </c:extLst>
      </c:lineChart>
      <c:dateAx>
        <c:axId val="518592080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9952"/>
        <c:crosses val="autoZero"/>
        <c:auto val="1"/>
        <c:lblOffset val="100"/>
        <c:baseTimeUnit val="months"/>
      </c:dateAx>
      <c:valAx>
        <c:axId val="51859995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baseline="0">
                <a:effectLst/>
              </a:rPr>
              <a:t>Q3.1 Quarter on Quater Expense Trend</a:t>
            </a:r>
            <a:endParaRPr lang="en-IN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'Q4'!$C$11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'Q4'!$B$12:$B$16</c:f>
              <c:strCache>
                <c:ptCount val="5"/>
                <c:pt idx="0">
                  <c:v>Communication Expenses</c:v>
                </c:pt>
                <c:pt idx="1">
                  <c:v>Landline</c:v>
                </c:pt>
                <c:pt idx="2">
                  <c:v>Lease Line</c:v>
                </c:pt>
                <c:pt idx="3">
                  <c:v>Internet</c:v>
                </c:pt>
                <c:pt idx="4">
                  <c:v>Mobile Expenses </c:v>
                </c:pt>
              </c:strCache>
            </c:strRef>
          </c:cat>
          <c:val>
            <c:numRef>
              <c:f>'Q4'!$C$12:$C$16</c:f>
              <c:numCache>
                <c:formatCode>_ * #,##0_ ;_ * \-#,##0_ ;_ * "-"??_ ;_ @_ </c:formatCode>
                <c:ptCount val="5"/>
                <c:pt idx="1">
                  <c:v>917905</c:v>
                </c:pt>
                <c:pt idx="2">
                  <c:v>125000</c:v>
                </c:pt>
                <c:pt idx="3">
                  <c:v>1614966</c:v>
                </c:pt>
                <c:pt idx="4">
                  <c:v>1405006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0-48E1-A02C-58EC8BA5A0FA}"/>
            </c:ext>
          </c:extLst>
        </c:ser>
        <c:ser>
          <c:idx val="1"/>
          <c:order val="1"/>
          <c:tx>
            <c:strRef>
              <c:f>'Q4'!$D$11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'Q4'!$B$12:$B$16</c:f>
              <c:strCache>
                <c:ptCount val="5"/>
                <c:pt idx="0">
                  <c:v>Communication Expenses</c:v>
                </c:pt>
                <c:pt idx="1">
                  <c:v>Landline</c:v>
                </c:pt>
                <c:pt idx="2">
                  <c:v>Lease Line</c:v>
                </c:pt>
                <c:pt idx="3">
                  <c:v>Internet</c:v>
                </c:pt>
                <c:pt idx="4">
                  <c:v>Mobile Expenses </c:v>
                </c:pt>
              </c:strCache>
            </c:strRef>
          </c:cat>
          <c:val>
            <c:numRef>
              <c:f>'Q4'!$D$12:$D$16</c:f>
              <c:numCache>
                <c:formatCode>_ * #,##0_ ;_ * \-#,##0_ ;_ * "-"??_ ;_ @_ </c:formatCode>
                <c:ptCount val="5"/>
                <c:pt idx="1">
                  <c:v>1617872</c:v>
                </c:pt>
                <c:pt idx="2">
                  <c:v>298176</c:v>
                </c:pt>
                <c:pt idx="3">
                  <c:v>1189410</c:v>
                </c:pt>
                <c:pt idx="4">
                  <c:v>920958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0-48E1-A02C-58EC8BA5A0FA}"/>
            </c:ext>
          </c:extLst>
        </c:ser>
        <c:ser>
          <c:idx val="2"/>
          <c:order val="2"/>
          <c:tx>
            <c:strRef>
              <c:f>'Q4'!$E$11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'Q4'!$B$12:$B$16</c:f>
              <c:strCache>
                <c:ptCount val="5"/>
                <c:pt idx="0">
                  <c:v>Communication Expenses</c:v>
                </c:pt>
                <c:pt idx="1">
                  <c:v>Landline</c:v>
                </c:pt>
                <c:pt idx="2">
                  <c:v>Lease Line</c:v>
                </c:pt>
                <c:pt idx="3">
                  <c:v>Internet</c:v>
                </c:pt>
                <c:pt idx="4">
                  <c:v>Mobile Expenses </c:v>
                </c:pt>
              </c:strCache>
            </c:strRef>
          </c:cat>
          <c:val>
            <c:numRef>
              <c:f>'Q4'!$E$12:$E$16</c:f>
              <c:numCache>
                <c:formatCode>_ * #,##0_ ;_ * \-#,##0_ ;_ * "-"??_ ;_ @_ </c:formatCode>
                <c:ptCount val="5"/>
                <c:pt idx="1">
                  <c:v>763293.049999999</c:v>
                </c:pt>
                <c:pt idx="2">
                  <c:v>150833</c:v>
                </c:pt>
                <c:pt idx="3">
                  <c:v>1648172.92</c:v>
                </c:pt>
                <c:pt idx="4">
                  <c:v>1458543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0-48E1-A02C-58EC8BA5A0FA}"/>
            </c:ext>
          </c:extLst>
        </c:ser>
        <c:ser>
          <c:idx val="3"/>
          <c:order val="3"/>
          <c:tx>
            <c:strRef>
              <c:f>'Q4'!$F$11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'Q4'!$B$12:$B$16</c:f>
              <c:strCache>
                <c:ptCount val="5"/>
                <c:pt idx="0">
                  <c:v>Communication Expenses</c:v>
                </c:pt>
                <c:pt idx="1">
                  <c:v>Landline</c:v>
                </c:pt>
                <c:pt idx="2">
                  <c:v>Lease Line</c:v>
                </c:pt>
                <c:pt idx="3">
                  <c:v>Internet</c:v>
                </c:pt>
                <c:pt idx="4">
                  <c:v>Mobile Expenses </c:v>
                </c:pt>
              </c:strCache>
            </c:strRef>
          </c:cat>
          <c:val>
            <c:numRef>
              <c:f>'Q4'!$F$12:$F$16</c:f>
              <c:numCache>
                <c:formatCode>_ * #,##0_ ;_ * \-#,##0_ ;_ * "-"??_ ;_ @_ </c:formatCode>
                <c:ptCount val="5"/>
                <c:pt idx="1">
                  <c:v>1416892.350000001</c:v>
                </c:pt>
                <c:pt idx="2">
                  <c:v>432765</c:v>
                </c:pt>
                <c:pt idx="3">
                  <c:v>861217.14000000106</c:v>
                </c:pt>
                <c:pt idx="4">
                  <c:v>1231720.79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0-48E1-A02C-58EC8BA5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807672"/>
        <c:axId val="683809640"/>
      </c:lineChart>
      <c:catAx>
        <c:axId val="6838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9640"/>
        <c:crosses val="autoZero"/>
        <c:auto val="1"/>
        <c:lblAlgn val="ctr"/>
        <c:lblOffset val="100"/>
        <c:noMultiLvlLbl val="0"/>
      </c:catAx>
      <c:valAx>
        <c:axId val="683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Q2. Expenses: Quarter</a:t>
            </a:r>
            <a:r>
              <a:rPr lang="en-IN" sz="1100" b="1" baseline="0"/>
              <a:t> 2 vs Quarter 1</a:t>
            </a:r>
            <a:endParaRPr lang="en-IN" sz="1100" b="1"/>
          </a:p>
        </c:rich>
      </c:tx>
      <c:layout>
        <c:manualLayout>
          <c:xMode val="edge"/>
          <c:yMode val="edge"/>
          <c:x val="0.28384348993256053"/>
          <c:y val="1.3781872931972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20384951881"/>
          <c:y val="0.12206680686653298"/>
          <c:w val="0.8395301837270341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'Q2'!$C$4</c:f>
              <c:strCache>
                <c:ptCount val="1"/>
                <c:pt idx="0">
                  <c:v>July 23 to Sept 23 (Q2)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'Q2'!$B$5:$B$10</c15:sqref>
                  </c15:fullRef>
                </c:ext>
              </c:extLst>
              <c:f>'Q2'!$B$6:$B$9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'Q2'!$C$5:$C$10</c15:sqref>
                  </c15:fullRef>
                </c:ext>
              </c:extLst>
              <c:f>'Q2'!$C$6:$C$9</c:f>
              <c:numCache>
                <c:formatCode>_ * #,##0_ ;_ * \-#,##0_ ;_ * "-"??_ ;_ @_ </c:formatCode>
                <c:ptCount val="4"/>
                <c:pt idx="0">
                  <c:v>2058055.28</c:v>
                </c:pt>
                <c:pt idx="1">
                  <c:v>207500</c:v>
                </c:pt>
                <c:pt idx="2">
                  <c:v>1547968.63</c:v>
                </c:pt>
                <c:pt idx="3">
                  <c:v>923735.55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A-4BC2-A046-93867CDB1224}"/>
            </c:ext>
          </c:extLst>
        </c:ser>
        <c:ser>
          <c:idx val="1"/>
          <c:order val="1"/>
          <c:tx>
            <c:strRef>
              <c:f>'Q2'!$D$4</c:f>
              <c:strCache>
                <c:ptCount val="1"/>
                <c:pt idx="0">
                  <c:v>Apr 23 to June 23 (Q1)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'Q2'!$B$5:$B$10</c15:sqref>
                  </c15:fullRef>
                </c:ext>
              </c:extLst>
              <c:f>'Q2'!$B$6:$B$9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'Q2'!$D$5:$D$10</c15:sqref>
                  </c15:fullRef>
                </c:ext>
              </c:extLst>
              <c:f>'Q2'!$D$6:$D$9</c:f>
              <c:numCache>
                <c:formatCode>_ * #,##0_ ;_ * \-#,##0_ ;_ * "-"??_ ;_ @_ </c:formatCode>
                <c:ptCount val="4"/>
                <c:pt idx="0">
                  <c:v>1076821.72</c:v>
                </c:pt>
                <c:pt idx="1">
                  <c:v>255000</c:v>
                </c:pt>
                <c:pt idx="2">
                  <c:v>1856681.1400000001</c:v>
                </c:pt>
                <c:pt idx="3">
                  <c:v>1425936.0299999998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A-4BC2-A046-93867CDB1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3632"/>
        <c:axId val="888974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'Q2'!$E$4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'Q2'!$B$5:$B$10</c15:sqref>
                        </c15:fullRef>
                        <c15:formulaRef>
                          <c15:sqref>'Q2'!$B$6:$B$9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'Q2'!$E$5:$E$10</c15:sqref>
                        </c15:fullRef>
                        <c15:formulaRef>
                          <c15:sqref>'Q2'!$E$6:$E$9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981233.56</c:v>
                      </c:pt>
                      <c:pt idx="1">
                        <c:v>-47500</c:v>
                      </c:pt>
                      <c:pt idx="2">
                        <c:v>-308712.51000000024</c:v>
                      </c:pt>
                      <c:pt idx="3">
                        <c:v>-502200.47999999975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6A-4BC2-A046-93867CDB12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'Q2'!$F$4</c15:sqref>
                        </c15:formulaRef>
                      </c:ext>
                    </c:extLst>
                    <c:strCache>
                      <c:ptCount val="1"/>
                      <c:pt idx="0">
                        <c:v>Difference(%)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'Q2'!$B$5:$B$10</c15:sqref>
                        </c15:fullRef>
                        <c15:formulaRef>
                          <c15:sqref>'Q2'!$B$6:$B$9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'Q2'!$F$5:$F$10</c15:sqref>
                        </c15:fullRef>
                        <c15:formulaRef>
                          <c15:sqref>'Q2'!$F$6:$F$9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0.91123121104949489</c:v>
                      </c:pt>
                      <c:pt idx="1">
                        <c:v>-0.18627450980392157</c:v>
                      </c:pt>
                      <c:pt idx="2">
                        <c:v>-0.16627115089885613</c:v>
                      </c:pt>
                      <c:pt idx="3">
                        <c:v>-0.35219004880604626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6A-4BC2-A046-93867CDB1224}"/>
                  </c:ext>
                </c:extLst>
              </c15:ser>
            </c15:filteredLineSeries>
          </c:ext>
        </c:extLst>
      </c:lineChart>
      <c:catAx>
        <c:axId val="8889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74944"/>
        <c:crosses val="autoZero"/>
        <c:auto val="1"/>
        <c:lblAlgn val="ctr"/>
        <c:lblOffset val="100"/>
        <c:noMultiLvlLbl val="0"/>
      </c:catAx>
      <c:valAx>
        <c:axId val="8889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7363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864555965461253"/>
          <c:y val="0.10036090113550922"/>
          <c:w val="0.54270867866726713"/>
          <c:h val="7.9029494181589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Q4. Comparing</a:t>
            </a:r>
            <a:r>
              <a:rPr lang="en-IN" sz="1100" b="1" baseline="0"/>
              <a:t> Budget FY25 vs Expenses FY24</a:t>
            </a:r>
            <a:endParaRPr lang="en-IN" sz="1100" b="1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85551204644406E-2"/>
          <c:y val="0.24372559075090219"/>
          <c:w val="0.92287440011955169"/>
          <c:h val="0.67469296681338986"/>
        </c:manualLayout>
      </c:layout>
      <c:lineChart>
        <c:grouping val="standard"/>
        <c:varyColors val="0"/>
        <c:ser>
          <c:idx val="0"/>
          <c:order val="0"/>
          <c:tx>
            <c:strRef>
              <c:f>'Q3'!$C$4</c:f>
              <c:strCache>
                <c:ptCount val="1"/>
                <c:pt idx="0">
                  <c:v>Budget FY25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'Q3'!$B$5:$B$10</c15:sqref>
                  </c15:fullRef>
                </c:ext>
              </c:extLst>
              <c:f>'Q3'!$B$6:$B$9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'Q3'!$C$5:$C$10</c15:sqref>
                  </c15:fullRef>
                </c:ext>
              </c:extLst>
              <c:f>'Q3'!$C$6:$C$9</c:f>
              <c:numCache>
                <c:formatCode>_ * #,##0_ ;_ * \-#,##0_ ;_ * "-"??_ ;_ @_ </c:formatCode>
                <c:ptCount val="4"/>
                <c:pt idx="0">
                  <c:v>4500000</c:v>
                </c:pt>
                <c:pt idx="1">
                  <c:v>800000</c:v>
                </c:pt>
                <c:pt idx="2">
                  <c:v>5000000</c:v>
                </c:pt>
                <c:pt idx="3">
                  <c:v>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068-AB97-29EEDD56A04F}"/>
            </c:ext>
          </c:extLst>
        </c:ser>
        <c:ser>
          <c:idx val="1"/>
          <c:order val="1"/>
          <c:tx>
            <c:strRef>
              <c:f>'Q3'!$D$4</c:f>
              <c:strCache>
                <c:ptCount val="1"/>
                <c:pt idx="0">
                  <c:v>Expenses FY24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'Q3'!$B$5:$B$10</c15:sqref>
                  </c15:fullRef>
                </c:ext>
              </c:extLst>
              <c:f>'Q3'!$B$6:$B$9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'Q3'!$D$5:$D$10</c15:sqref>
                  </c15:fullRef>
                </c:ext>
              </c:extLst>
              <c:f>'Q3'!$D$6:$D$9</c:f>
              <c:numCache>
                <c:formatCode>General</c:formatCode>
                <c:ptCount val="4"/>
                <c:pt idx="0">
                  <c:v>5566704.0800000001</c:v>
                </c:pt>
                <c:pt idx="1">
                  <c:v>1035833</c:v>
                </c:pt>
                <c:pt idx="2">
                  <c:v>6018937.8700000001</c:v>
                </c:pt>
                <c:pt idx="3">
                  <c:v>5209269.92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1-4068-AB97-29EEDD56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74336"/>
        <c:axId val="378470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'Q3'!$E$4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'Q3'!$B$5:$B$10</c15:sqref>
                        </c15:fullRef>
                        <c15:formulaRef>
                          <c15:sqref>'Q3'!$B$6:$B$9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'Q3'!$E$5:$E$10</c15:sqref>
                        </c15:fullRef>
                        <c15:formulaRef>
                          <c15:sqref>'Q3'!$E$6:$E$9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-1066704.08</c:v>
                      </c:pt>
                      <c:pt idx="1">
                        <c:v>-235833</c:v>
                      </c:pt>
                      <c:pt idx="2">
                        <c:v>-1018937.8700000001</c:v>
                      </c:pt>
                      <c:pt idx="3">
                        <c:v>-709269.91999999993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A1-4068-AB97-29EEDD56A0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'Q3'!$F$4</c15:sqref>
                        </c15:formulaRef>
                      </c:ext>
                    </c:extLst>
                    <c:strCache>
                      <c:ptCount val="1"/>
                      <c:pt idx="0">
                        <c:v>Difference(%)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'Q3'!$B$5:$B$10</c15:sqref>
                        </c15:fullRef>
                        <c15:formulaRef>
                          <c15:sqref>'Q3'!$B$6:$B$9</c15:sqref>
                        </c15:formulaRef>
                      </c:ext>
                    </c:extLst>
                    <c:strCache>
                      <c:ptCount val="4"/>
                      <c:pt idx="0">
                        <c:v>Landline</c:v>
                      </c:pt>
                      <c:pt idx="1">
                        <c:v>Lease Line</c:v>
                      </c:pt>
                      <c:pt idx="2">
                        <c:v>Internet</c:v>
                      </c:pt>
                      <c:pt idx="3">
                        <c:v>Mobile Expenses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'Q3'!$F$5:$F$10</c15:sqref>
                        </c15:fullRef>
                        <c15:formulaRef>
                          <c15:sqref>'Q3'!$F$6:$F$9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-0.23704535111111114</c:v>
                      </c:pt>
                      <c:pt idx="1">
                        <c:v>-0.29479125</c:v>
                      </c:pt>
                      <c:pt idx="2">
                        <c:v>-0.20378757400000003</c:v>
                      </c:pt>
                      <c:pt idx="3">
                        <c:v>-0.15761553777777776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A1-4068-AB97-29EEDD56A04F}"/>
                  </c:ext>
                </c:extLst>
              </c15:ser>
            </c15:filteredLineSeries>
          </c:ext>
        </c:extLst>
      </c:lineChart>
      <c:catAx>
        <c:axId val="3784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0072"/>
        <c:crosses val="autoZero"/>
        <c:auto val="1"/>
        <c:lblAlgn val="ctr"/>
        <c:lblOffset val="100"/>
        <c:noMultiLvlLbl val="0"/>
      </c:catAx>
      <c:valAx>
        <c:axId val="37847007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433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881144356955379"/>
          <c:y val="0.10693937091425443"/>
          <c:w val="0.40501546716470704"/>
          <c:h val="6.4498567843036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effectLst/>
              </a:rPr>
              <a:t>Q3.2 </a:t>
            </a:r>
            <a:r>
              <a:rPr lang="en-IN" sz="1100" b="1"/>
              <a:t>Month on</a:t>
            </a:r>
            <a:r>
              <a:rPr lang="en-IN" sz="1100" b="1" baseline="0"/>
              <a:t> Month Expense Analysis</a:t>
            </a:r>
            <a:endParaRPr lang="en-IN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'Q4'!$B$5</c:f>
              <c:strCache>
                <c:ptCount val="1"/>
                <c:pt idx="0">
                  <c:v>Landline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'Q4'!$C$5:$N$5</c:f>
              <c:numCache>
                <c:formatCode>_ * #,##0_ ;_ * \-#,##0_ ;_ * "-"??_ ;_ @_ </c:formatCode>
                <c:ptCount val="12"/>
                <c:pt idx="0">
                  <c:v>436789</c:v>
                </c:pt>
                <c:pt idx="1">
                  <c:v>234578</c:v>
                </c:pt>
                <c:pt idx="2">
                  <c:v>246538</c:v>
                </c:pt>
                <c:pt idx="3">
                  <c:v>423675</c:v>
                </c:pt>
                <c:pt idx="4">
                  <c:v>428765</c:v>
                </c:pt>
                <c:pt idx="5">
                  <c:v>765432</c:v>
                </c:pt>
                <c:pt idx="6">
                  <c:v>164983.049999999</c:v>
                </c:pt>
                <c:pt idx="7">
                  <c:v>423675</c:v>
                </c:pt>
                <c:pt idx="8">
                  <c:v>174635</c:v>
                </c:pt>
                <c:pt idx="9">
                  <c:v>356423</c:v>
                </c:pt>
                <c:pt idx="10">
                  <c:v>387807.47000000102</c:v>
                </c:pt>
                <c:pt idx="11">
                  <c:v>672661.88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5-46B2-BA4D-D64B620C4ACC}"/>
            </c:ext>
          </c:extLst>
        </c:ser>
        <c:ser>
          <c:idx val="2"/>
          <c:order val="2"/>
          <c:tx>
            <c:strRef>
              <c:f>'Q4'!$B$6</c:f>
              <c:strCache>
                <c:ptCount val="1"/>
                <c:pt idx="0">
                  <c:v>Lease 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'Q4'!$C$6:$N$6</c:f>
              <c:numCache>
                <c:formatCode>_ * #,##0_ ;_ * \-#,##0_ ;_ * "-"??_ ;_ @_ </c:formatCode>
                <c:ptCount val="12"/>
                <c:pt idx="0">
                  <c:v>125000</c:v>
                </c:pt>
                <c:pt idx="1">
                  <c:v>0</c:v>
                </c:pt>
                <c:pt idx="2">
                  <c:v>0</c:v>
                </c:pt>
                <c:pt idx="3">
                  <c:v>287654</c:v>
                </c:pt>
                <c:pt idx="4">
                  <c:v>10522</c:v>
                </c:pt>
                <c:pt idx="5">
                  <c:v>0</c:v>
                </c:pt>
                <c:pt idx="6">
                  <c:v>150833</c:v>
                </c:pt>
                <c:pt idx="7">
                  <c:v>0</c:v>
                </c:pt>
                <c:pt idx="8">
                  <c:v>0</c:v>
                </c:pt>
                <c:pt idx="9">
                  <c:v>432765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5-46B2-BA4D-D64B620C4ACC}"/>
            </c:ext>
          </c:extLst>
        </c:ser>
        <c:ser>
          <c:idx val="3"/>
          <c:order val="3"/>
          <c:tx>
            <c:strRef>
              <c:f>'Q4'!$B$7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'Q4'!$C$7:$N$7</c:f>
              <c:numCache>
                <c:formatCode>_ * #,##0_ ;_ * \-#,##0_ ;_ * "-"??_ ;_ @_ </c:formatCode>
                <c:ptCount val="12"/>
                <c:pt idx="0">
                  <c:v>348769</c:v>
                </c:pt>
                <c:pt idx="1">
                  <c:v>278654</c:v>
                </c:pt>
                <c:pt idx="2">
                  <c:v>987543</c:v>
                </c:pt>
                <c:pt idx="3">
                  <c:v>458763</c:v>
                </c:pt>
                <c:pt idx="4">
                  <c:v>187434</c:v>
                </c:pt>
                <c:pt idx="5">
                  <c:v>543213</c:v>
                </c:pt>
                <c:pt idx="6">
                  <c:v>765754.92</c:v>
                </c:pt>
                <c:pt idx="7">
                  <c:v>299764</c:v>
                </c:pt>
                <c:pt idx="8">
                  <c:v>582654</c:v>
                </c:pt>
                <c:pt idx="9">
                  <c:v>312862.84000000102</c:v>
                </c:pt>
                <c:pt idx="10">
                  <c:v>219234</c:v>
                </c:pt>
                <c:pt idx="11">
                  <c:v>329120.3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5-46B2-BA4D-D64B620C4ACC}"/>
            </c:ext>
          </c:extLst>
        </c:ser>
        <c:ser>
          <c:idx val="4"/>
          <c:order val="4"/>
          <c:tx>
            <c:strRef>
              <c:f>'Q4'!$B$8</c:f>
              <c:strCache>
                <c:ptCount val="1"/>
                <c:pt idx="0">
                  <c:v>Mobile Expenses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'Q4'!$C$3:$N$3</c:f>
              <c:numCache>
                <c:formatCode>[$-409]mmm/yy;@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'Q4'!$C$8:$N$8</c:f>
              <c:numCache>
                <c:formatCode>_ * #,##0_ ;_ * \-#,##0_ ;_ * "-"??_ ;_ @_ </c:formatCode>
                <c:ptCount val="12"/>
                <c:pt idx="0">
                  <c:v>546000</c:v>
                </c:pt>
                <c:pt idx="1">
                  <c:v>534238</c:v>
                </c:pt>
                <c:pt idx="2">
                  <c:v>324768</c:v>
                </c:pt>
                <c:pt idx="3">
                  <c:v>245637</c:v>
                </c:pt>
                <c:pt idx="4">
                  <c:v>675321</c:v>
                </c:pt>
                <c:pt idx="5">
                  <c:v>0</c:v>
                </c:pt>
                <c:pt idx="6">
                  <c:v>345326</c:v>
                </c:pt>
                <c:pt idx="7">
                  <c:v>267542</c:v>
                </c:pt>
                <c:pt idx="8">
                  <c:v>845675</c:v>
                </c:pt>
                <c:pt idx="9">
                  <c:v>488772.88</c:v>
                </c:pt>
                <c:pt idx="10">
                  <c:v>742947.91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5-46B2-BA4D-D64B620C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92080"/>
        <c:axId val="51859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'Q4'!$B$4</c15:sqref>
                        </c15:formulaRef>
                      </c:ext>
                    </c:extLst>
                    <c:strCache>
                      <c:ptCount val="1"/>
                      <c:pt idx="0">
                        <c:v>Communication Expenses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'Q4'!$C$3:$N$3</c15:sqref>
                        </c15:formulaRef>
                      </c:ext>
                    </c:extLst>
                    <c:numCache>
                      <c:formatCode>[$-409]mmm/yy;@</c:formatCode>
                      <c:ptCount val="12"/>
                      <c:pt idx="0">
                        <c:v>45017</c:v>
                      </c:pt>
                      <c:pt idx="1">
                        <c:v>45047</c:v>
                      </c:pt>
                      <c:pt idx="2">
                        <c:v>45078</c:v>
                      </c:pt>
                      <c:pt idx="3">
                        <c:v>45108</c:v>
                      </c:pt>
                      <c:pt idx="4">
                        <c:v>45139</c:v>
                      </c:pt>
                      <c:pt idx="5">
                        <c:v>45170</c:v>
                      </c:pt>
                      <c:pt idx="6">
                        <c:v>45200</c:v>
                      </c:pt>
                      <c:pt idx="7">
                        <c:v>45231</c:v>
                      </c:pt>
                      <c:pt idx="8">
                        <c:v>45261</c:v>
                      </c:pt>
                      <c:pt idx="9">
                        <c:v>45292</c:v>
                      </c:pt>
                      <c:pt idx="10">
                        <c:v>45323</c:v>
                      </c:pt>
                      <c:pt idx="11">
                        <c:v>45352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'Q4'!$C$4:$N$4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5E5-46B2-BA4D-D64B620C4ACC}"/>
                  </c:ext>
                </c:extLst>
              </c15:ser>
            </c15:filteredLineSeries>
          </c:ext>
        </c:extLst>
      </c:lineChart>
      <c:dateAx>
        <c:axId val="518592080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9952"/>
        <c:crosses val="autoZero"/>
        <c:auto val="1"/>
        <c:lblOffset val="100"/>
        <c:baseTimeUnit val="months"/>
      </c:dateAx>
      <c:valAx>
        <c:axId val="51859995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208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Q3.</a:t>
            </a:r>
            <a:r>
              <a:rPr lang="en-IN" sz="1100" b="1" baseline="0"/>
              <a:t>1 </a:t>
            </a:r>
            <a:r>
              <a:rPr lang="en-IN" sz="1100" b="1"/>
              <a:t>Quarter</a:t>
            </a:r>
            <a:r>
              <a:rPr lang="en-IN" sz="1100" b="1" baseline="0"/>
              <a:t> on Quater Expense Trend</a:t>
            </a:r>
            <a:endParaRPr lang="en-IN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'Q4'!$C$11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'Q4'!$B$12:$B$16</c15:sqref>
                  </c15:fullRef>
                </c:ext>
              </c:extLst>
              <c:f>'Q4'!$B$13:$B$16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'Q4'!$C$12:$C$16</c15:sqref>
                  </c15:fullRef>
                </c:ext>
              </c:extLst>
              <c:f>'Q4'!$C$13:$C$16</c:f>
              <c:numCache>
                <c:formatCode>_ * #,##0_ ;_ * \-#,##0_ ;_ * "-"??_ ;_ @_ </c:formatCode>
                <c:ptCount val="4"/>
                <c:pt idx="0">
                  <c:v>917905</c:v>
                </c:pt>
                <c:pt idx="1">
                  <c:v>125000</c:v>
                </c:pt>
                <c:pt idx="2">
                  <c:v>1614966</c:v>
                </c:pt>
                <c:pt idx="3">
                  <c:v>1405006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2-4C95-AA35-2A98D8B7EFA7}"/>
            </c:ext>
          </c:extLst>
        </c:ser>
        <c:ser>
          <c:idx val="1"/>
          <c:order val="1"/>
          <c:tx>
            <c:strRef>
              <c:f>'Q4'!$D$11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'Q4'!$B$12:$B$16</c15:sqref>
                  </c15:fullRef>
                </c:ext>
              </c:extLst>
              <c:f>'Q4'!$B$13:$B$16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'Q4'!$D$12:$D$16</c15:sqref>
                  </c15:fullRef>
                </c:ext>
              </c:extLst>
              <c:f>'Q4'!$D$13:$D$16</c:f>
              <c:numCache>
                <c:formatCode>_ * #,##0_ ;_ * \-#,##0_ ;_ * "-"??_ ;_ @_ </c:formatCode>
                <c:ptCount val="4"/>
                <c:pt idx="0">
                  <c:v>1617872</c:v>
                </c:pt>
                <c:pt idx="1">
                  <c:v>298176</c:v>
                </c:pt>
                <c:pt idx="2">
                  <c:v>1189410</c:v>
                </c:pt>
                <c:pt idx="3">
                  <c:v>920958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2-4C95-AA35-2A98D8B7EFA7}"/>
            </c:ext>
          </c:extLst>
        </c:ser>
        <c:ser>
          <c:idx val="2"/>
          <c:order val="2"/>
          <c:tx>
            <c:strRef>
              <c:f>'Q4'!$E$11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'Q4'!$B$12:$B$16</c15:sqref>
                  </c15:fullRef>
                </c:ext>
              </c:extLst>
              <c:f>'Q4'!$B$13:$B$16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'Q4'!$E$12:$E$16</c15:sqref>
                  </c15:fullRef>
                </c:ext>
              </c:extLst>
              <c:f>'Q4'!$E$13:$E$16</c:f>
              <c:numCache>
                <c:formatCode>_ * #,##0_ ;_ * \-#,##0_ ;_ * "-"??_ ;_ @_ </c:formatCode>
                <c:ptCount val="4"/>
                <c:pt idx="0">
                  <c:v>763293.049999999</c:v>
                </c:pt>
                <c:pt idx="1">
                  <c:v>150833</c:v>
                </c:pt>
                <c:pt idx="2">
                  <c:v>1648172.92</c:v>
                </c:pt>
                <c:pt idx="3">
                  <c:v>1458543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2-4C95-AA35-2A98D8B7EFA7}"/>
            </c:ext>
          </c:extLst>
        </c:ser>
        <c:ser>
          <c:idx val="3"/>
          <c:order val="3"/>
          <c:tx>
            <c:strRef>
              <c:f>'Q4'!$F$11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'Q4'!$B$12:$B$16</c15:sqref>
                  </c15:fullRef>
                </c:ext>
              </c:extLst>
              <c:f>'Q4'!$B$13:$B$16</c:f>
              <c:strCache>
                <c:ptCount val="4"/>
                <c:pt idx="0">
                  <c:v>Landline</c:v>
                </c:pt>
                <c:pt idx="1">
                  <c:v>Lease Line</c:v>
                </c:pt>
                <c:pt idx="2">
                  <c:v>Internet</c:v>
                </c:pt>
                <c:pt idx="3">
                  <c:v>Mobile Expenses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'Q4'!$F$12:$F$16</c15:sqref>
                  </c15:fullRef>
                </c:ext>
              </c:extLst>
              <c:f>'Q4'!$F$13:$F$16</c:f>
              <c:numCache>
                <c:formatCode>_ * #,##0_ ;_ * \-#,##0_ ;_ * "-"??_ ;_ @_ </c:formatCode>
                <c:ptCount val="4"/>
                <c:pt idx="0">
                  <c:v>1416892.350000001</c:v>
                </c:pt>
                <c:pt idx="1">
                  <c:v>432765</c:v>
                </c:pt>
                <c:pt idx="2">
                  <c:v>861217.14000000106</c:v>
                </c:pt>
                <c:pt idx="3">
                  <c:v>1231720.79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2-4C95-AA35-2A98D8B7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807672"/>
        <c:axId val="683809640"/>
      </c:lineChart>
      <c:catAx>
        <c:axId val="6838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9640"/>
        <c:crosses val="autoZero"/>
        <c:auto val="1"/>
        <c:lblAlgn val="ctr"/>
        <c:lblOffset val="100"/>
        <c:noMultiLvlLbl val="0"/>
      </c:catAx>
      <c:valAx>
        <c:axId val="68380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767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515471</xdr:colOff>
      <xdr:row>0</xdr:row>
      <xdr:rowOff>1</xdr:rowOff>
    </xdr:from>
    <xdr:to>
      <xdr:col>12</xdr:col>
      <xdr:colOff>493059</xdr:colOff>
      <xdr:row>15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142875</xdr:rowOff>
    </xdr:from>
    <xdr:to>
      <xdr:col>13</xdr:col>
      <xdr:colOff>571500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208428</xdr:colOff>
      <xdr:row>1</xdr:row>
      <xdr:rowOff>0</xdr:rowOff>
    </xdr:from>
    <xdr:to>
      <xdr:col>15</xdr:col>
      <xdr:colOff>300876</xdr:colOff>
      <xdr:row>11</xdr:row>
      <xdr:rowOff>156883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164375</xdr:colOff>
      <xdr:row>13</xdr:row>
      <xdr:rowOff>21887</xdr:rowOff>
    </xdr:from>
    <xdr:to>
      <xdr:col>15</xdr:col>
      <xdr:colOff>24849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588065</xdr:colOff>
      <xdr:row>16</xdr:row>
      <xdr:rowOff>149599</xdr:rowOff>
    </xdr:from>
    <xdr:to>
      <xdr:col>7</xdr:col>
      <xdr:colOff>8283</xdr:colOff>
      <xdr:row>31</xdr:row>
      <xdr:rowOff>35299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448236</xdr:colOff>
      <xdr:row>1</xdr:row>
      <xdr:rowOff>78441</xdr:rowOff>
    </xdr:from>
    <xdr:to>
      <xdr:col>16</xdr:col>
      <xdr:colOff>557213</xdr:colOff>
      <xdr:row>15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32</xdr:row>
      <xdr:rowOff>160564</xdr:rowOff>
    </xdr:from>
    <xdr:to>
      <xdr:col>16</xdr:col>
      <xdr:colOff>533400</xdr:colOff>
      <xdr:row>51</xdr:row>
      <xdr:rowOff>152400</xdr:rowOff>
    </xdr:to>
    <xdr:graphicFrame macro="">
      <xdr:nvGraphicFramePr>
        <xdr:cNvPr id="4" name="Q4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426944</xdr:colOff>
      <xdr:row>15</xdr:row>
      <xdr:rowOff>134471</xdr:rowOff>
    </xdr:from>
    <xdr:to>
      <xdr:col>16</xdr:col>
      <xdr:colOff>581586</xdr:colOff>
      <xdr:row>31</xdr:row>
      <xdr:rowOff>179294</xdr:rowOff>
    </xdr:to>
    <xdr:graphicFrame macro="">
      <xdr:nvGraphicFramePr>
        <xdr:cNvPr id="5" name="Q3.2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80682</xdr:colOff>
      <xdr:row>15</xdr:row>
      <xdr:rowOff>179294</xdr:rowOff>
    </xdr:from>
    <xdr:to>
      <xdr:col>8</xdr:col>
      <xdr:colOff>369794</xdr:colOff>
      <xdr:row>32</xdr:row>
      <xdr:rowOff>0</xdr:rowOff>
    </xdr:to>
    <xdr:graphicFrame macro="">
      <xdr:nvGraphicFramePr>
        <xdr:cNvPr id="6" name="Q3.1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114299</xdr:colOff>
      <xdr:row>1</xdr:row>
      <xdr:rowOff>33619</xdr:rowOff>
    </xdr:from>
    <xdr:to>
      <xdr:col>8</xdr:col>
      <xdr:colOff>235324</xdr:colOff>
      <xdr:row>15</xdr:row>
      <xdr:rowOff>33619</xdr:rowOff>
    </xdr:to>
    <xdr:graphicFrame macro="">
      <xdr:nvGraphicFramePr>
        <xdr:cNvPr id="7" name="Q1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pane xSplit="1" ySplit="3" topLeftCell="B4" activePane="bottomRight" state="frozen"/>
      <selection activeCell="A10" sqref="A10"/>
      <selection pane="topRight" activeCell="A10" sqref="A10"/>
      <selection pane="bottomLeft" activeCell="A10" sqref="A10"/>
      <selection pane="bottomRight" activeCell="A10" sqref="A10"/>
    </sheetView>
  </sheetViews>
  <sheetFormatPr defaultColWidth="8.7109375" defaultRowHeight="15" x14ac:dyDescent="0.25"/>
  <cols>
    <col min="1" max="1" width="21" bestFit="1" customWidth="1"/>
    <col min="2" max="2" width="18.28515625" style="23" customWidth="1"/>
  </cols>
  <sheetData>
    <row r="1" spans="1:2" x14ac:dyDescent="0.3">
      <c r="A1" s="1" t="s">
        <v>5</v>
      </c>
      <c r="B1" s="25"/>
    </row>
    <row r="2" spans="1:2" x14ac:dyDescent="0.3">
      <c r="A2" s="1"/>
      <c r="B2" s="25"/>
    </row>
    <row r="3" spans="1:2" x14ac:dyDescent="0.3">
      <c r="A3" s="6" t="s">
        <v>3</v>
      </c>
      <c r="B3" s="26" t="s">
        <v>11</v>
      </c>
    </row>
    <row r="4" spans="1:2" x14ac:dyDescent="0.3">
      <c r="A4" s="4" t="s">
        <v>4</v>
      </c>
      <c r="B4" s="27"/>
    </row>
    <row r="5" spans="1:2" x14ac:dyDescent="0.3">
      <c r="A5" s="2" t="s">
        <v>7</v>
      </c>
      <c r="B5" s="24">
        <v>4500000</v>
      </c>
    </row>
    <row r="6" spans="1:2" x14ac:dyDescent="0.3">
      <c r="A6" s="2" t="s">
        <v>0</v>
      </c>
      <c r="B6" s="24">
        <v>800000</v>
      </c>
    </row>
    <row r="7" spans="1:2" x14ac:dyDescent="0.3">
      <c r="A7" s="2" t="s">
        <v>1</v>
      </c>
      <c r="B7" s="24">
        <v>5000000</v>
      </c>
    </row>
    <row r="8" spans="1:2" x14ac:dyDescent="0.3">
      <c r="A8" s="2" t="s">
        <v>6</v>
      </c>
      <c r="B8" s="24">
        <v>4500000</v>
      </c>
    </row>
    <row r="9" spans="1:2" x14ac:dyDescent="0.3">
      <c r="A9" s="3" t="s">
        <v>2</v>
      </c>
      <c r="B9" s="28">
        <f>SUM(B5:B8)</f>
        <v>14800000</v>
      </c>
    </row>
    <row r="10" spans="1:2" x14ac:dyDescent="0.3">
      <c r="A10" s="5"/>
      <c r="B10" s="29"/>
    </row>
    <row r="11" spans="1:2" x14ac:dyDescent="0.3">
      <c r="A11" s="5"/>
      <c r="B11" s="29"/>
    </row>
    <row r="12" spans="1:2" x14ac:dyDescent="0.3">
      <c r="A1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Normal="100" workbookViewId="0">
      <pane xSplit="1" ySplit="4" topLeftCell="B5" activePane="bottomRight" state="frozen"/>
      <selection activeCell="A10" sqref="A10"/>
      <selection pane="topRight" activeCell="A10" sqref="A10"/>
      <selection pane="bottomLeft" activeCell="A10" sqref="A10"/>
      <selection pane="bottomRight" activeCell="A10" sqref="A10"/>
    </sheetView>
  </sheetViews>
  <sheetFormatPr defaultColWidth="8.7109375" defaultRowHeight="15" x14ac:dyDescent="0.25"/>
  <cols>
    <col min="1" max="1" width="27.28515625" bestFit="1" customWidth="1"/>
    <col min="2" max="7" width="9.7109375" style="13" bestFit="1" customWidth="1"/>
    <col min="8" max="8" width="9.7109375" style="17" bestFit="1" customWidth="1"/>
    <col min="9" max="9" width="8.7109375" style="13" bestFit="1" customWidth="1"/>
    <col min="10" max="10" width="9.7109375" style="13" bestFit="1" customWidth="1"/>
    <col min="11" max="11" width="9.7109375" style="13" hidden="1" customWidth="1"/>
    <col min="12" max="13" width="9.7109375" style="13" bestFit="1" customWidth="1"/>
    <col min="14" max="14" width="11.28515625" style="13" bestFit="1" customWidth="1"/>
    <col min="15" max="15" width="13.42578125" bestFit="1" customWidth="1"/>
  </cols>
  <sheetData>
    <row r="1" spans="1:14" x14ac:dyDescent="0.3">
      <c r="A1" s="1" t="s">
        <v>9</v>
      </c>
      <c r="B1" s="7"/>
      <c r="C1" s="7"/>
      <c r="D1" s="7"/>
      <c r="E1" s="7"/>
      <c r="F1" s="7"/>
      <c r="G1" s="7"/>
      <c r="H1" s="15"/>
      <c r="I1" s="7"/>
      <c r="J1" s="7"/>
      <c r="K1" s="7"/>
      <c r="L1" s="7"/>
      <c r="M1" s="7"/>
      <c r="N1" s="7"/>
    </row>
    <row r="2" spans="1:14" x14ac:dyDescent="0.3">
      <c r="A2" s="1"/>
      <c r="B2" s="7"/>
      <c r="C2" s="7"/>
      <c r="D2" s="7"/>
      <c r="E2" s="7"/>
      <c r="F2" s="7"/>
      <c r="G2" s="7"/>
      <c r="H2" s="15"/>
      <c r="I2" s="7"/>
      <c r="J2" s="7"/>
      <c r="K2" s="7"/>
      <c r="L2" s="7"/>
      <c r="M2" s="7"/>
      <c r="N2" s="7"/>
    </row>
    <row r="3" spans="1:14" x14ac:dyDescent="0.3">
      <c r="A3" s="1"/>
      <c r="B3" s="7"/>
      <c r="C3" s="7"/>
      <c r="D3" s="7"/>
      <c r="E3" s="7"/>
      <c r="F3" s="7"/>
      <c r="G3" s="7"/>
      <c r="H3" s="15"/>
      <c r="I3" s="7"/>
      <c r="J3" s="7"/>
      <c r="K3" s="7"/>
      <c r="L3" s="7"/>
      <c r="M3" s="7"/>
      <c r="N3" s="7"/>
    </row>
    <row r="4" spans="1:14" x14ac:dyDescent="0.3">
      <c r="A4" s="6" t="s">
        <v>3</v>
      </c>
      <c r="B4" s="19">
        <v>45017</v>
      </c>
      <c r="C4" s="14">
        <v>45047</v>
      </c>
      <c r="D4" s="14">
        <v>45078</v>
      </c>
      <c r="E4" s="14">
        <v>45108</v>
      </c>
      <c r="F4" s="14">
        <v>45139</v>
      </c>
      <c r="G4" s="14">
        <v>45170</v>
      </c>
      <c r="H4" s="18">
        <v>45200</v>
      </c>
      <c r="I4" s="14">
        <v>45231</v>
      </c>
      <c r="J4" s="14">
        <v>45261</v>
      </c>
      <c r="K4" s="14">
        <v>45292</v>
      </c>
      <c r="L4" s="14">
        <v>45323</v>
      </c>
      <c r="M4" s="14">
        <v>45352</v>
      </c>
      <c r="N4" s="8" t="s">
        <v>2</v>
      </c>
    </row>
    <row r="5" spans="1:14" x14ac:dyDescent="0.3">
      <c r="A5" s="4" t="s">
        <v>4</v>
      </c>
      <c r="B5" s="2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">
      <c r="A6" s="2" t="s">
        <v>7</v>
      </c>
      <c r="B6" s="20">
        <v>436789</v>
      </c>
      <c r="C6" s="9">
        <v>234578</v>
      </c>
      <c r="D6" s="9">
        <v>246538</v>
      </c>
      <c r="E6" s="10">
        <v>423675</v>
      </c>
      <c r="F6" s="9">
        <v>428765</v>
      </c>
      <c r="G6" s="9">
        <v>765432</v>
      </c>
      <c r="H6" s="10">
        <v>164983.049999999</v>
      </c>
      <c r="I6" s="10">
        <v>423675</v>
      </c>
      <c r="J6" s="10">
        <v>174635</v>
      </c>
      <c r="K6" s="10">
        <v>356423</v>
      </c>
      <c r="L6" s="10">
        <v>387807.47000000102</v>
      </c>
      <c r="M6" s="9">
        <v>672661.88</v>
      </c>
      <c r="N6" s="9">
        <f t="shared" ref="N6:N9" si="0">SUM(B6:M6)</f>
        <v>4715962.4000000004</v>
      </c>
    </row>
    <row r="7" spans="1:14" x14ac:dyDescent="0.3">
      <c r="A7" s="2" t="s">
        <v>0</v>
      </c>
      <c r="B7" s="20">
        <v>125000</v>
      </c>
      <c r="C7" s="9">
        <v>0</v>
      </c>
      <c r="D7" s="9">
        <v>0</v>
      </c>
      <c r="E7" s="10">
        <v>287654</v>
      </c>
      <c r="F7" s="9">
        <v>10522</v>
      </c>
      <c r="G7" s="9">
        <v>0</v>
      </c>
      <c r="H7" s="10">
        <v>150833</v>
      </c>
      <c r="I7" s="10">
        <v>0</v>
      </c>
      <c r="J7" s="10">
        <v>0</v>
      </c>
      <c r="K7" s="10">
        <v>432765</v>
      </c>
      <c r="L7" s="10">
        <v>0</v>
      </c>
      <c r="M7" s="9"/>
      <c r="N7" s="9">
        <f t="shared" si="0"/>
        <v>1006774</v>
      </c>
    </row>
    <row r="8" spans="1:14" x14ac:dyDescent="0.3">
      <c r="A8" s="2" t="s">
        <v>1</v>
      </c>
      <c r="B8" s="20">
        <v>348769</v>
      </c>
      <c r="C8" s="9">
        <v>278654</v>
      </c>
      <c r="D8" s="9">
        <v>987543</v>
      </c>
      <c r="E8" s="10">
        <v>458763</v>
      </c>
      <c r="F8" s="9">
        <v>187434</v>
      </c>
      <c r="G8" s="9">
        <v>543213</v>
      </c>
      <c r="H8" s="10">
        <v>765754.92</v>
      </c>
      <c r="I8" s="10">
        <v>299764</v>
      </c>
      <c r="J8" s="10">
        <v>582654</v>
      </c>
      <c r="K8" s="10">
        <v>312862.84000000102</v>
      </c>
      <c r="L8" s="10">
        <v>219234</v>
      </c>
      <c r="M8" s="9">
        <v>329120.3</v>
      </c>
      <c r="N8" s="9">
        <f t="shared" si="0"/>
        <v>5313766.0600000005</v>
      </c>
    </row>
    <row r="9" spans="1:14" x14ac:dyDescent="0.3">
      <c r="A9" s="2" t="s">
        <v>6</v>
      </c>
      <c r="B9" s="20">
        <v>546000</v>
      </c>
      <c r="C9" s="9">
        <v>534238</v>
      </c>
      <c r="D9" s="9">
        <v>324768</v>
      </c>
      <c r="E9" s="10">
        <v>245637</v>
      </c>
      <c r="F9" s="9">
        <v>675321</v>
      </c>
      <c r="G9" s="9">
        <v>0</v>
      </c>
      <c r="H9" s="10">
        <v>345326</v>
      </c>
      <c r="I9" s="10">
        <v>267542</v>
      </c>
      <c r="J9" s="10">
        <v>845675</v>
      </c>
      <c r="K9" s="10">
        <v>488772.88</v>
      </c>
      <c r="L9" s="10">
        <v>742947.91</v>
      </c>
      <c r="M9" s="9"/>
      <c r="N9" s="9">
        <f t="shared" si="0"/>
        <v>5016227.79</v>
      </c>
    </row>
    <row r="10" spans="1:14" x14ac:dyDescent="0.3">
      <c r="A10" s="3" t="s">
        <v>2</v>
      </c>
      <c r="B10" s="21">
        <f>SUM(B6:B9)</f>
        <v>1456558</v>
      </c>
      <c r="C10" s="21">
        <f t="shared" ref="C10:N10" si="1">SUM(C6:C9)</f>
        <v>1047470</v>
      </c>
      <c r="D10" s="21">
        <f t="shared" si="1"/>
        <v>1558849</v>
      </c>
      <c r="E10" s="21">
        <f t="shared" si="1"/>
        <v>1415729</v>
      </c>
      <c r="F10" s="21">
        <f t="shared" si="1"/>
        <v>1302042</v>
      </c>
      <c r="G10" s="21">
        <f t="shared" si="1"/>
        <v>1308645</v>
      </c>
      <c r="H10" s="21">
        <f t="shared" si="1"/>
        <v>1426896.969999999</v>
      </c>
      <c r="I10" s="21">
        <f t="shared" si="1"/>
        <v>990981</v>
      </c>
      <c r="J10" s="21">
        <f t="shared" si="1"/>
        <v>1602964</v>
      </c>
      <c r="K10" s="21">
        <f t="shared" si="1"/>
        <v>1590823.7200000011</v>
      </c>
      <c r="L10" s="21">
        <f t="shared" si="1"/>
        <v>1349989.3800000011</v>
      </c>
      <c r="M10" s="21">
        <f t="shared" si="1"/>
        <v>1001782.1799999999</v>
      </c>
      <c r="N10" s="21">
        <f t="shared" si="1"/>
        <v>16052730.25</v>
      </c>
    </row>
    <row r="11" spans="1:14" x14ac:dyDescent="0.3">
      <c r="A11" s="5"/>
      <c r="B11" s="12"/>
      <c r="C11" s="12"/>
      <c r="D11" s="12"/>
      <c r="E11" s="12"/>
      <c r="F11" s="12"/>
      <c r="G11" s="12"/>
      <c r="H11" s="16"/>
      <c r="I11" s="12"/>
      <c r="J11" s="12"/>
      <c r="K11" s="12"/>
      <c r="L11" s="12"/>
      <c r="M11" s="12"/>
      <c r="N11" s="12"/>
    </row>
    <row r="12" spans="1:14" x14ac:dyDescent="0.3">
      <c r="A12" s="5"/>
      <c r="B12" s="12"/>
      <c r="C12" s="12"/>
      <c r="D12" s="12"/>
      <c r="E12" s="12"/>
      <c r="F12" s="12"/>
      <c r="G12" s="12"/>
      <c r="H12" s="16"/>
      <c r="I12" s="12"/>
      <c r="J12" s="12"/>
      <c r="K12" s="12"/>
      <c r="L12" s="12"/>
      <c r="M12" s="12"/>
      <c r="N12" s="12"/>
    </row>
    <row r="13" spans="1:14" x14ac:dyDescent="0.3">
      <c r="A1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Normal="100" workbookViewId="0">
      <pane xSplit="1" ySplit="4" topLeftCell="B5" activePane="bottomRight" state="frozen"/>
      <selection activeCell="A10" sqref="A10"/>
      <selection pane="topRight" activeCell="A10" sqref="A10"/>
      <selection pane="bottomLeft" activeCell="A10" sqref="A10"/>
      <selection pane="bottomRight" activeCell="A10" sqref="A10"/>
    </sheetView>
  </sheetViews>
  <sheetFormatPr defaultColWidth="8.7109375" defaultRowHeight="15" x14ac:dyDescent="0.25"/>
  <cols>
    <col min="1" max="1" width="27.28515625" bestFit="1" customWidth="1"/>
    <col min="2" max="3" width="9.7109375" style="13" bestFit="1" customWidth="1"/>
    <col min="4" max="4" width="14" style="13" customWidth="1"/>
    <col min="5" max="7" width="9.7109375" style="13" bestFit="1" customWidth="1"/>
    <col min="8" max="8" width="9.7109375" style="17" bestFit="1" customWidth="1"/>
    <col min="9" max="9" width="8.7109375" style="13" bestFit="1" customWidth="1"/>
    <col min="10" max="11" width="9.7109375" style="13" bestFit="1" customWidth="1"/>
    <col min="12" max="13" width="8.7109375" style="13" bestFit="1" customWidth="1"/>
    <col min="14" max="14" width="11.28515625" style="13" bestFit="1" customWidth="1"/>
    <col min="15" max="15" width="13.42578125" bestFit="1" customWidth="1"/>
  </cols>
  <sheetData>
    <row r="1" spans="1:14" x14ac:dyDescent="0.3">
      <c r="A1" s="1" t="s">
        <v>5</v>
      </c>
      <c r="B1" s="7"/>
      <c r="C1" s="7"/>
      <c r="D1" s="7"/>
      <c r="E1" s="7"/>
      <c r="F1" s="7"/>
      <c r="G1" s="7"/>
      <c r="H1" s="15"/>
      <c r="I1" s="7"/>
      <c r="J1" s="7"/>
      <c r="K1" s="7"/>
      <c r="L1" s="7"/>
      <c r="M1" s="7"/>
      <c r="N1" s="7"/>
    </row>
    <row r="2" spans="1:14" x14ac:dyDescent="0.3">
      <c r="A2" s="1" t="s">
        <v>8</v>
      </c>
      <c r="B2" s="7"/>
      <c r="C2" s="7"/>
      <c r="D2" s="7"/>
      <c r="E2" s="7"/>
      <c r="F2" s="7"/>
      <c r="G2" s="7"/>
      <c r="H2" s="15"/>
      <c r="I2" s="7"/>
      <c r="J2" s="7"/>
      <c r="K2" s="7"/>
      <c r="L2" s="7"/>
      <c r="M2" s="7"/>
      <c r="N2" s="7"/>
    </row>
    <row r="3" spans="1:14" x14ac:dyDescent="0.3">
      <c r="A3" s="1"/>
      <c r="B3" s="7"/>
      <c r="C3" s="7"/>
      <c r="D3" s="7"/>
      <c r="E3" s="7"/>
      <c r="F3" s="7"/>
      <c r="G3" s="7"/>
      <c r="H3" s="15"/>
      <c r="I3" s="7"/>
      <c r="J3" s="7"/>
      <c r="K3" s="7"/>
      <c r="L3" s="7"/>
      <c r="M3" s="7"/>
      <c r="N3" s="7"/>
    </row>
    <row r="4" spans="1:14" x14ac:dyDescent="0.3">
      <c r="A4" s="6" t="s">
        <v>3</v>
      </c>
      <c r="B4" s="19">
        <v>45017</v>
      </c>
      <c r="C4" s="14">
        <v>45047</v>
      </c>
      <c r="D4" s="14">
        <v>45078</v>
      </c>
      <c r="E4" s="14">
        <v>45108</v>
      </c>
      <c r="F4" s="14">
        <v>45139</v>
      </c>
      <c r="G4" s="14">
        <v>45170</v>
      </c>
      <c r="H4" s="18">
        <v>45200</v>
      </c>
      <c r="I4" s="14">
        <v>45231</v>
      </c>
      <c r="J4" s="14">
        <v>45261</v>
      </c>
      <c r="K4" s="14">
        <v>45292</v>
      </c>
      <c r="L4" s="14">
        <v>45323</v>
      </c>
      <c r="M4" s="14">
        <v>45352</v>
      </c>
      <c r="N4" s="8" t="s">
        <v>2</v>
      </c>
    </row>
    <row r="5" spans="1:14" x14ac:dyDescent="0.3">
      <c r="A5" s="4" t="s">
        <v>4</v>
      </c>
      <c r="B5" s="2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">
      <c r="A6" s="2" t="s">
        <v>7</v>
      </c>
      <c r="B6" s="20">
        <v>522677.74</v>
      </c>
      <c r="C6" s="9">
        <v>129636.12</v>
      </c>
      <c r="D6" s="9">
        <v>424507.86</v>
      </c>
      <c r="E6" s="10">
        <v>530675.43000000017</v>
      </c>
      <c r="F6" s="9">
        <v>581176.65999999945</v>
      </c>
      <c r="G6" s="9">
        <v>946203.19000000041</v>
      </c>
      <c r="H6" s="10">
        <v>264983.04999999888</v>
      </c>
      <c r="I6" s="10">
        <v>460994.30000000075</v>
      </c>
      <c r="J6" s="10">
        <v>374284.53000000026</v>
      </c>
      <c r="K6" s="10">
        <v>446095.84999999963</v>
      </c>
      <c r="L6" s="10">
        <v>372807.47000000067</v>
      </c>
      <c r="M6" s="9">
        <v>512661.87999999989</v>
      </c>
      <c r="N6" s="9">
        <f t="shared" ref="N6:N9" si="0">SUM(B6:M6)</f>
        <v>5566704.0800000001</v>
      </c>
    </row>
    <row r="7" spans="1:14" x14ac:dyDescent="0.3">
      <c r="A7" s="2" t="s">
        <v>0</v>
      </c>
      <c r="B7" s="20">
        <v>255000</v>
      </c>
      <c r="C7" s="9">
        <v>0</v>
      </c>
      <c r="D7" s="9">
        <v>0</v>
      </c>
      <c r="E7" s="10">
        <v>187500</v>
      </c>
      <c r="F7" s="9">
        <v>20000</v>
      </c>
      <c r="G7" s="9">
        <v>0</v>
      </c>
      <c r="H7" s="10">
        <v>200833</v>
      </c>
      <c r="I7" s="10">
        <v>0</v>
      </c>
      <c r="J7" s="10">
        <v>0</v>
      </c>
      <c r="K7" s="10">
        <v>372500</v>
      </c>
      <c r="L7" s="10">
        <v>0</v>
      </c>
      <c r="M7" s="9"/>
      <c r="N7" s="9">
        <f t="shared" si="0"/>
        <v>1035833</v>
      </c>
    </row>
    <row r="8" spans="1:14" x14ac:dyDescent="0.3">
      <c r="A8" s="2" t="s">
        <v>1</v>
      </c>
      <c r="B8" s="20">
        <v>468530.7</v>
      </c>
      <c r="C8" s="9">
        <v>376931.87999999995</v>
      </c>
      <c r="D8" s="9">
        <v>1011218.5600000002</v>
      </c>
      <c r="E8" s="10">
        <v>579587.48</v>
      </c>
      <c r="F8" s="9">
        <v>253046</v>
      </c>
      <c r="G8" s="9">
        <v>715335.14999999991</v>
      </c>
      <c r="H8" s="10">
        <v>898754.92000000039</v>
      </c>
      <c r="I8" s="10">
        <v>199612.45000000019</v>
      </c>
      <c r="J8" s="10">
        <v>782718.39999999944</v>
      </c>
      <c r="K8" s="10">
        <v>412862.84000000078</v>
      </c>
      <c r="L8" s="10">
        <v>101219.18999999948</v>
      </c>
      <c r="M8" s="9">
        <v>219120.29999999981</v>
      </c>
      <c r="N8" s="9">
        <f t="shared" si="0"/>
        <v>6018937.8700000001</v>
      </c>
    </row>
    <row r="9" spans="1:14" x14ac:dyDescent="0.3">
      <c r="A9" s="2" t="s">
        <v>6</v>
      </c>
      <c r="B9" s="20">
        <v>146000</v>
      </c>
      <c r="C9" s="9">
        <v>766069.2</v>
      </c>
      <c r="D9" s="9">
        <v>513866.82999999996</v>
      </c>
      <c r="E9" s="10">
        <v>434272.73</v>
      </c>
      <c r="F9" s="9">
        <v>489462.82000000007</v>
      </c>
      <c r="G9" s="9">
        <v>0</v>
      </c>
      <c r="H9" s="10">
        <v>962979.16999999993</v>
      </c>
      <c r="I9" s="10">
        <v>239</v>
      </c>
      <c r="J9" s="10">
        <v>936659.37999999989</v>
      </c>
      <c r="K9" s="10">
        <v>466772.87999999989</v>
      </c>
      <c r="L9" s="10">
        <v>492947.91000000015</v>
      </c>
      <c r="M9" s="9"/>
      <c r="N9" s="9">
        <f t="shared" si="0"/>
        <v>5209269.92</v>
      </c>
    </row>
    <row r="10" spans="1:14" x14ac:dyDescent="0.3">
      <c r="A10" s="3" t="s">
        <v>2</v>
      </c>
      <c r="B10" s="21">
        <f>SUM(B6:B9)</f>
        <v>1392208.44</v>
      </c>
      <c r="C10" s="21">
        <f t="shared" ref="C10:N10" si="1">SUM(C6:C9)</f>
        <v>1272637.2</v>
      </c>
      <c r="D10" s="21">
        <f t="shared" si="1"/>
        <v>1949593.25</v>
      </c>
      <c r="E10" s="21">
        <f t="shared" si="1"/>
        <v>1732035.6400000001</v>
      </c>
      <c r="F10" s="21">
        <f t="shared" si="1"/>
        <v>1343685.4799999995</v>
      </c>
      <c r="G10" s="21">
        <f t="shared" si="1"/>
        <v>1661538.3400000003</v>
      </c>
      <c r="H10" s="21">
        <f t="shared" si="1"/>
        <v>2327550.1399999992</v>
      </c>
      <c r="I10" s="21">
        <f t="shared" si="1"/>
        <v>660845.75000000093</v>
      </c>
      <c r="J10" s="21">
        <f t="shared" si="1"/>
        <v>2093662.3099999996</v>
      </c>
      <c r="K10" s="21">
        <f t="shared" si="1"/>
        <v>1698231.5700000003</v>
      </c>
      <c r="L10" s="21">
        <f t="shared" si="1"/>
        <v>966974.5700000003</v>
      </c>
      <c r="M10" s="21">
        <f t="shared" si="1"/>
        <v>731782.1799999997</v>
      </c>
      <c r="N10" s="21">
        <f t="shared" si="1"/>
        <v>17830744.869999997</v>
      </c>
    </row>
    <row r="11" spans="1:14" x14ac:dyDescent="0.3">
      <c r="A11" s="5"/>
      <c r="B11" s="12"/>
      <c r="C11" s="12"/>
      <c r="D11" s="12"/>
      <c r="E11" s="12"/>
      <c r="F11" s="12"/>
      <c r="G11" s="12"/>
      <c r="H11" s="16"/>
      <c r="I11" s="12"/>
      <c r="J11" s="12"/>
      <c r="K11" s="12"/>
      <c r="L11" s="12"/>
      <c r="M11" s="12"/>
      <c r="N11" s="12"/>
    </row>
    <row r="12" spans="1:14" x14ac:dyDescent="0.3">
      <c r="A12" s="5"/>
      <c r="B12" s="12"/>
      <c r="C12" s="12"/>
      <c r="D12" s="12"/>
      <c r="E12" s="12"/>
      <c r="F12" s="12"/>
      <c r="G12" s="12"/>
      <c r="H12" s="16"/>
      <c r="I12" s="12"/>
      <c r="J12" s="12"/>
      <c r="K12" s="12"/>
      <c r="L12" s="12"/>
      <c r="M12" s="12"/>
      <c r="N12" s="12"/>
    </row>
    <row r="13" spans="1:14" x14ac:dyDescent="0.3">
      <c r="A13" s="5"/>
    </row>
  </sheetData>
  <sortState ref="A173:N193">
    <sortCondition ref="A173:A19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selection activeCell="B13" sqref="B13"/>
    </sheetView>
  </sheetViews>
  <sheetFormatPr defaultColWidth="11.5703125" defaultRowHeight="15" x14ac:dyDescent="0.25"/>
  <cols>
    <col min="2" max="2" width="68.85546875" bestFit="1" customWidth="1"/>
  </cols>
  <sheetData>
    <row r="1" spans="1:3" ht="18.75" x14ac:dyDescent="0.3">
      <c r="A1" s="32" t="s">
        <v>43</v>
      </c>
      <c r="C1" s="83" t="s">
        <v>40</v>
      </c>
    </row>
    <row r="3" spans="1:3" ht="15.75" x14ac:dyDescent="0.25">
      <c r="A3" s="34" t="s">
        <v>39</v>
      </c>
      <c r="B3" s="107" t="s">
        <v>36</v>
      </c>
      <c r="C3" s="107" t="s">
        <v>37</v>
      </c>
    </row>
    <row r="4" spans="1:3" x14ac:dyDescent="0.25">
      <c r="A4" s="92">
        <v>1</v>
      </c>
      <c r="B4" t="s">
        <v>13</v>
      </c>
      <c r="C4" s="83" t="s">
        <v>38</v>
      </c>
    </row>
    <row r="5" spans="1:3" x14ac:dyDescent="0.25">
      <c r="A5" s="92">
        <v>2</v>
      </c>
      <c r="B5" t="s">
        <v>10</v>
      </c>
      <c r="C5" s="83" t="s">
        <v>38</v>
      </c>
    </row>
    <row r="6" spans="1:3" x14ac:dyDescent="0.25">
      <c r="A6" s="92">
        <v>3</v>
      </c>
      <c r="B6" t="s">
        <v>12</v>
      </c>
      <c r="C6" s="83" t="s">
        <v>38</v>
      </c>
    </row>
    <row r="7" spans="1:3" x14ac:dyDescent="0.25">
      <c r="A7" s="92">
        <v>4</v>
      </c>
      <c r="B7" t="s">
        <v>14</v>
      </c>
      <c r="C7" s="83" t="s">
        <v>38</v>
      </c>
    </row>
  </sheetData>
  <hyperlinks>
    <hyperlink ref="C4" location="'Q1'!A1" display="Go to"/>
    <hyperlink ref="C5" location="'Q2'!A1" display="Go to"/>
    <hyperlink ref="C6" location="'Q3'!A1" display="Go to"/>
    <hyperlink ref="C7" location="'Q4'!A1" display="Go to"/>
    <hyperlink ref="C1" location="Dashboard!A1" display="Dashbo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showGridLines="0" topLeftCell="A4" zoomScale="115" zoomScaleNormal="115" workbookViewId="0">
      <selection activeCell="A14" sqref="A14:H15"/>
    </sheetView>
  </sheetViews>
  <sheetFormatPr defaultRowHeight="15" x14ac:dyDescent="0.25"/>
  <cols>
    <col min="2" max="2" width="26.140625" customWidth="1"/>
    <col min="3" max="3" width="14.7109375" bestFit="1" customWidth="1"/>
    <col min="4" max="4" width="16.5703125" customWidth="1"/>
    <col min="5" max="5" width="14.42578125" customWidth="1"/>
  </cols>
  <sheetData>
    <row r="1" spans="1:5" s="31" customFormat="1" ht="18.75" x14ac:dyDescent="0.3">
      <c r="A1" s="30">
        <v>1</v>
      </c>
      <c r="B1" s="30" t="s">
        <v>13</v>
      </c>
    </row>
    <row r="3" spans="1:5" ht="15.75" x14ac:dyDescent="0.25">
      <c r="B3" s="33" t="s">
        <v>18</v>
      </c>
      <c r="C3" s="53" t="s">
        <v>2</v>
      </c>
      <c r="D3" s="30"/>
      <c r="E3" s="30"/>
    </row>
    <row r="4" spans="1:5" ht="15.75" x14ac:dyDescent="0.25">
      <c r="B4" s="30"/>
      <c r="C4" s="30"/>
      <c r="D4" s="30"/>
      <c r="E4" s="30"/>
    </row>
    <row r="5" spans="1:5" ht="15.75" x14ac:dyDescent="0.25">
      <c r="B5" s="34" t="s">
        <v>3</v>
      </c>
      <c r="C5" s="34" t="s">
        <v>16</v>
      </c>
      <c r="D5" s="34" t="s">
        <v>17</v>
      </c>
      <c r="E5" s="34" t="s">
        <v>19</v>
      </c>
    </row>
    <row r="6" spans="1:5" ht="15.75" x14ac:dyDescent="0.25">
      <c r="B6" s="35" t="s">
        <v>4</v>
      </c>
      <c r="C6" s="35"/>
      <c r="D6" s="35"/>
      <c r="E6" s="35"/>
    </row>
    <row r="7" spans="1:5" ht="15.75" x14ac:dyDescent="0.25">
      <c r="B7" s="36" t="s">
        <v>7</v>
      </c>
      <c r="C7" s="42">
        <f>INDEX('Books of Accounts'!$A$4:$N$10,MATCH('Q1'!B7,'Books of Accounts'!$A$4:$A$10,0),MATCH('Q1'!$C$3,'Books of Accounts'!$A$4:$N$4,0))</f>
        <v>5566704.0800000001</v>
      </c>
      <c r="D7" s="42">
        <f>INDEX('Maintained by Dept'!$A$4:$N$10,MATCH('Q1'!B7,'Maintained by Dept'!$A$4:$A$10,0),MATCH('Q1'!$C$3,'Maintained by Dept'!$A$4:$N$4,0))</f>
        <v>4715962.4000000004</v>
      </c>
      <c r="E7" s="37">
        <f>IFERROR((C7-D7)/C7,0)</f>
        <v>0.1528268195639384</v>
      </c>
    </row>
    <row r="8" spans="1:5" ht="15.75" x14ac:dyDescent="0.25">
      <c r="B8" s="38" t="s">
        <v>0</v>
      </c>
      <c r="C8" s="43">
        <f>INDEX('Books of Accounts'!$A$4:$N$10,MATCH('Q1'!B8,'Books of Accounts'!$A$4:$A$10,0),MATCH('Q1'!$C$3,'Books of Accounts'!$A$4:$N$4,0))</f>
        <v>1035833</v>
      </c>
      <c r="D8" s="43">
        <f>INDEX('Maintained by Dept'!$A$4:$N$10,MATCH('Q1'!B8,'Maintained by Dept'!$A$4:$A$10,0),MATCH('Q1'!$C$3,'Maintained by Dept'!$A$4:$N$4,0))</f>
        <v>1006774</v>
      </c>
      <c r="E8" s="39">
        <f t="shared" ref="E8:E11" si="0">IFERROR((C8-D8)/C8,0)</f>
        <v>2.8053749977071593E-2</v>
      </c>
    </row>
    <row r="9" spans="1:5" ht="15.75" x14ac:dyDescent="0.25">
      <c r="B9" s="38" t="s">
        <v>1</v>
      </c>
      <c r="C9" s="43">
        <f>INDEX('Books of Accounts'!$A$4:$N$10,MATCH('Q1'!B9,'Books of Accounts'!$A$4:$A$10,0),MATCH('Q1'!$C$3,'Books of Accounts'!$A$4:$N$4,0))</f>
        <v>6018937.8700000001</v>
      </c>
      <c r="D9" s="43">
        <f>INDEX('Maintained by Dept'!$A$4:$N$10,MATCH('Q1'!B9,'Maintained by Dept'!$A$4:$A$10,0),MATCH('Q1'!$C$3,'Maintained by Dept'!$A$4:$N$4,0))</f>
        <v>5313766.0600000005</v>
      </c>
      <c r="E9" s="39">
        <f t="shared" si="0"/>
        <v>0.11715884517013624</v>
      </c>
    </row>
    <row r="10" spans="1:5" ht="15.75" x14ac:dyDescent="0.25">
      <c r="B10" s="38" t="s">
        <v>6</v>
      </c>
      <c r="C10" s="43">
        <f>INDEX('Books of Accounts'!$A$4:$N$10,MATCH('Q1'!B10,'Books of Accounts'!$A$4:$A$10,0),MATCH('Q1'!$C$3,'Books of Accounts'!$A$4:$N$4,0))</f>
        <v>5209269.92</v>
      </c>
      <c r="D10" s="43">
        <f>INDEX('Maintained by Dept'!$A$4:$N$10,MATCH('Q1'!B10,'Maintained by Dept'!$A$4:$A$10,0),MATCH('Q1'!$C$3,'Maintained by Dept'!$A$4:$N$4,0))</f>
        <v>5016227.79</v>
      </c>
      <c r="E10" s="39">
        <f t="shared" si="0"/>
        <v>3.7057425121868111E-2</v>
      </c>
    </row>
    <row r="11" spans="1:5" ht="15.75" x14ac:dyDescent="0.25">
      <c r="B11" s="40" t="s">
        <v>2</v>
      </c>
      <c r="C11" s="44">
        <f>INDEX('Books of Accounts'!$A$4:$N$10,MATCH('Q1'!B11,'Books of Accounts'!$A$4:$A$10,0),MATCH('Q1'!$C$3,'Books of Accounts'!$A$4:$N$4,0))</f>
        <v>17830744.869999997</v>
      </c>
      <c r="D11" s="44">
        <f>INDEX('Maintained by Dept'!$A$4:$N$10,MATCH('Q1'!B11,'Maintained by Dept'!$A$4:$A$10,0),MATCH('Q1'!$C$3,'Maintained by Dept'!$A$4:$N$4,0))</f>
        <v>16052730.25</v>
      </c>
      <c r="E11" s="41">
        <f t="shared" si="0"/>
        <v>9.9716227951389985E-2</v>
      </c>
    </row>
    <row r="12" spans="1:5" ht="15.75" x14ac:dyDescent="0.25">
      <c r="B12" s="45"/>
      <c r="C12" s="46"/>
      <c r="D12" s="46"/>
      <c r="E12" s="47"/>
    </row>
    <row r="13" spans="1:5" ht="15.75" x14ac:dyDescent="0.25">
      <c r="B13" s="54" t="s">
        <v>21</v>
      </c>
    </row>
    <row r="14" spans="1:5" ht="15.75" x14ac:dyDescent="0.25">
      <c r="A14" s="52" t="s">
        <v>26</v>
      </c>
      <c r="B14" s="112" t="s">
        <v>20</v>
      </c>
      <c r="C14" s="112"/>
      <c r="D14" s="112"/>
      <c r="E14" s="112"/>
    </row>
    <row r="15" spans="1:5" ht="15.75" x14ac:dyDescent="0.25">
      <c r="A15" s="52" t="s">
        <v>26</v>
      </c>
      <c r="B15" s="112" t="s">
        <v>22</v>
      </c>
      <c r="C15" s="112"/>
      <c r="D15" s="112"/>
      <c r="E15" s="112"/>
    </row>
  </sheetData>
  <mergeCells count="2">
    <mergeCell ref="B14:E14"/>
    <mergeCell ref="B15:E1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'Books of Accounts'!$B$4:$N$4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showGridLines="0" topLeftCell="A13" zoomScaleNormal="100" workbookViewId="0">
      <selection activeCell="G22" sqref="G22:N24"/>
    </sheetView>
  </sheetViews>
  <sheetFormatPr defaultRowHeight="15" x14ac:dyDescent="0.25"/>
  <cols>
    <col min="1" max="1" width="3" customWidth="1"/>
    <col min="2" max="2" width="23.85546875" customWidth="1"/>
    <col min="3" max="4" width="20.140625" customWidth="1"/>
    <col min="5" max="5" width="13.7109375" customWidth="1"/>
    <col min="6" max="6" width="15.85546875" customWidth="1"/>
  </cols>
  <sheetData>
    <row r="1" spans="2:6" x14ac:dyDescent="0.25">
      <c r="B1" t="s">
        <v>10</v>
      </c>
    </row>
    <row r="2" spans="2:6" ht="15.75" thickBot="1" x14ac:dyDescent="0.3"/>
    <row r="3" spans="2:6" ht="15.75" thickBot="1" x14ac:dyDescent="0.3">
      <c r="B3" s="93"/>
      <c r="C3" s="93" t="s">
        <v>32</v>
      </c>
      <c r="D3" s="93" t="s">
        <v>31</v>
      </c>
      <c r="E3" s="93"/>
      <c r="F3" s="93"/>
    </row>
    <row r="4" spans="2:6" x14ac:dyDescent="0.25">
      <c r="B4" s="93" t="s">
        <v>3</v>
      </c>
      <c r="C4" s="94" t="s">
        <v>42</v>
      </c>
      <c r="D4" s="94" t="s">
        <v>41</v>
      </c>
      <c r="E4" s="94" t="s">
        <v>15</v>
      </c>
      <c r="F4" s="95" t="s">
        <v>23</v>
      </c>
    </row>
    <row r="5" spans="2:6" x14ac:dyDescent="0.25">
      <c r="B5" s="96" t="s">
        <v>4</v>
      </c>
      <c r="C5" s="4"/>
      <c r="D5" s="4"/>
      <c r="E5" s="4"/>
      <c r="F5" s="97"/>
    </row>
    <row r="6" spans="2:6" x14ac:dyDescent="0.25">
      <c r="B6" s="98" t="s">
        <v>7</v>
      </c>
      <c r="C6" s="49">
        <f>F15</f>
        <v>2058055.28</v>
      </c>
      <c r="D6" s="49">
        <f>F24</f>
        <v>1076821.72</v>
      </c>
      <c r="E6" s="49">
        <f>C6-D6</f>
        <v>981233.56</v>
      </c>
      <c r="F6" s="99">
        <f>E6/D6</f>
        <v>0.91123121104949489</v>
      </c>
    </row>
    <row r="7" spans="2:6" x14ac:dyDescent="0.25">
      <c r="B7" s="98" t="s">
        <v>0</v>
      </c>
      <c r="C7" s="50">
        <f t="shared" ref="C7:C10" si="0">F16</f>
        <v>207500</v>
      </c>
      <c r="D7" s="50">
        <f t="shared" ref="D7:D10" si="1">F25</f>
        <v>255000</v>
      </c>
      <c r="E7" s="50">
        <f t="shared" ref="E7:E10" si="2">C7-D7</f>
        <v>-47500</v>
      </c>
      <c r="F7" s="100">
        <f t="shared" ref="F7:F10" si="3">E7/D7</f>
        <v>-0.18627450980392157</v>
      </c>
    </row>
    <row r="8" spans="2:6" x14ac:dyDescent="0.25">
      <c r="B8" s="98" t="s">
        <v>1</v>
      </c>
      <c r="C8" s="50">
        <f t="shared" si="0"/>
        <v>1547968.63</v>
      </c>
      <c r="D8" s="50">
        <f t="shared" si="1"/>
        <v>1856681.1400000001</v>
      </c>
      <c r="E8" s="50">
        <f t="shared" si="2"/>
        <v>-308712.51000000024</v>
      </c>
      <c r="F8" s="100">
        <f t="shared" si="3"/>
        <v>-0.16627115089885613</v>
      </c>
    </row>
    <row r="9" spans="2:6" x14ac:dyDescent="0.25">
      <c r="B9" s="98" t="s">
        <v>6</v>
      </c>
      <c r="C9" s="50">
        <f t="shared" si="0"/>
        <v>923735.55</v>
      </c>
      <c r="D9" s="50">
        <f t="shared" si="1"/>
        <v>1425936.0299999998</v>
      </c>
      <c r="E9" s="50">
        <f t="shared" si="2"/>
        <v>-502200.47999999975</v>
      </c>
      <c r="F9" s="100">
        <f t="shared" si="3"/>
        <v>-0.35219004880604626</v>
      </c>
    </row>
    <row r="10" spans="2:6" ht="15.75" thickBot="1" x14ac:dyDescent="0.3">
      <c r="B10" s="101" t="s">
        <v>2</v>
      </c>
      <c r="C10" s="102">
        <f t="shared" si="0"/>
        <v>4737259.46</v>
      </c>
      <c r="D10" s="102">
        <f t="shared" si="1"/>
        <v>4614438.8899999997</v>
      </c>
      <c r="E10" s="102">
        <f t="shared" si="2"/>
        <v>122820.5700000003</v>
      </c>
      <c r="F10" s="103">
        <f t="shared" si="3"/>
        <v>2.6616577427467092E-2</v>
      </c>
    </row>
    <row r="12" spans="2:6" x14ac:dyDescent="0.25">
      <c r="B12" s="6"/>
      <c r="C12" s="113" t="s">
        <v>32</v>
      </c>
      <c r="D12" s="114"/>
      <c r="E12" s="115"/>
      <c r="F12" s="6"/>
    </row>
    <row r="13" spans="2:6" x14ac:dyDescent="0.25">
      <c r="B13" s="6" t="s">
        <v>3</v>
      </c>
      <c r="C13" s="48">
        <v>45108</v>
      </c>
      <c r="D13" s="48">
        <v>45139</v>
      </c>
      <c r="E13" s="48">
        <v>45170</v>
      </c>
      <c r="F13" s="6" t="s">
        <v>2</v>
      </c>
    </row>
    <row r="14" spans="2:6" x14ac:dyDescent="0.25">
      <c r="B14" s="4" t="s">
        <v>4</v>
      </c>
      <c r="C14" s="4"/>
      <c r="D14" s="4"/>
      <c r="E14" s="4"/>
      <c r="F14" s="4"/>
    </row>
    <row r="15" spans="2:6" x14ac:dyDescent="0.25">
      <c r="B15" s="2" t="s">
        <v>7</v>
      </c>
      <c r="C15" s="49">
        <f>INDEX('Books of Accounts'!$A$4:$N$10,MATCH($B15,'Books of Accounts'!$A$4:$A$10,0),MATCH(C$13,'Books of Accounts'!$A$4:$N$4,0))</f>
        <v>530675.43000000017</v>
      </c>
      <c r="D15" s="49">
        <f>INDEX('Books of Accounts'!$A$4:$N$10,MATCH($B15,'Books of Accounts'!$A$4:$A$10,0),MATCH(D$13,'Books of Accounts'!$A$4:$N$4,0))</f>
        <v>581176.65999999945</v>
      </c>
      <c r="E15" s="49">
        <f>INDEX('Books of Accounts'!$A$4:$N$10,MATCH($B15,'Books of Accounts'!$A$4:$A$10,0),MATCH(E$13,'Books of Accounts'!$A$4:$N$4,0))</f>
        <v>946203.19000000041</v>
      </c>
      <c r="F15" s="49">
        <f>SUM(C15:E15)</f>
        <v>2058055.28</v>
      </c>
    </row>
    <row r="16" spans="2:6" x14ac:dyDescent="0.25">
      <c r="B16" s="2" t="s">
        <v>0</v>
      </c>
      <c r="C16" s="50">
        <f>INDEX('Books of Accounts'!$A$4:$N$10,MATCH($B16,'Books of Accounts'!$A$4:$A$10,0),MATCH(C$13,'Books of Accounts'!$A$4:$N$4,0))</f>
        <v>187500</v>
      </c>
      <c r="D16" s="50">
        <f>INDEX('Books of Accounts'!$A$4:$N$10,MATCH($B16,'Books of Accounts'!$A$4:$A$10,0),MATCH(D$13,'Books of Accounts'!$A$4:$N$4,0))</f>
        <v>20000</v>
      </c>
      <c r="E16" s="50">
        <f>INDEX('Books of Accounts'!$A$4:$N$10,MATCH($B16,'Books of Accounts'!$A$4:$A$10,0),MATCH(E$13,'Books of Accounts'!$A$4:$N$4,0))</f>
        <v>0</v>
      </c>
      <c r="F16" s="50">
        <f t="shared" ref="F16:F19" si="4">SUM(C16:E16)</f>
        <v>207500</v>
      </c>
    </row>
    <row r="17" spans="2:14" x14ac:dyDescent="0.25">
      <c r="B17" s="2" t="s">
        <v>1</v>
      </c>
      <c r="C17" s="50">
        <f>INDEX('Books of Accounts'!$A$4:$N$10,MATCH($B17,'Books of Accounts'!$A$4:$A$10,0),MATCH(C$13,'Books of Accounts'!$A$4:$N$4,0))</f>
        <v>579587.48</v>
      </c>
      <c r="D17" s="50">
        <f>INDEX('Books of Accounts'!$A$4:$N$10,MATCH($B17,'Books of Accounts'!$A$4:$A$10,0),MATCH(D$13,'Books of Accounts'!$A$4:$N$4,0))</f>
        <v>253046</v>
      </c>
      <c r="E17" s="50">
        <f>INDEX('Books of Accounts'!$A$4:$N$10,MATCH($B17,'Books of Accounts'!$A$4:$A$10,0),MATCH(E$13,'Books of Accounts'!$A$4:$N$4,0))</f>
        <v>715335.14999999991</v>
      </c>
      <c r="F17" s="50">
        <f t="shared" si="4"/>
        <v>1547968.63</v>
      </c>
    </row>
    <row r="18" spans="2:14" x14ac:dyDescent="0.25">
      <c r="B18" s="2" t="s">
        <v>6</v>
      </c>
      <c r="C18" s="50">
        <f>INDEX('Books of Accounts'!$A$4:$N$10,MATCH($B18,'Books of Accounts'!$A$4:$A$10,0),MATCH(C$13,'Books of Accounts'!$A$4:$N$4,0))</f>
        <v>434272.73</v>
      </c>
      <c r="D18" s="50">
        <f>INDEX('Books of Accounts'!$A$4:$N$10,MATCH($B18,'Books of Accounts'!$A$4:$A$10,0),MATCH(D$13,'Books of Accounts'!$A$4:$N$4,0))</f>
        <v>489462.82000000007</v>
      </c>
      <c r="E18" s="50">
        <f>INDEX('Books of Accounts'!$A$4:$N$10,MATCH($B18,'Books of Accounts'!$A$4:$A$10,0),MATCH(E$13,'Books of Accounts'!$A$4:$N$4,0))</f>
        <v>0</v>
      </c>
      <c r="F18" s="50">
        <f t="shared" si="4"/>
        <v>923735.55</v>
      </c>
    </row>
    <row r="19" spans="2:14" x14ac:dyDescent="0.25">
      <c r="B19" s="3" t="s">
        <v>2</v>
      </c>
      <c r="C19" s="51">
        <f>INDEX('Books of Accounts'!$A$4:$N$10,MATCH($B19,'Books of Accounts'!$A$4:$A$10,0),MATCH(C$13,'Books of Accounts'!$A$4:$N$4,0))</f>
        <v>1732035.6400000001</v>
      </c>
      <c r="D19" s="51">
        <f>INDEX('Books of Accounts'!$A$4:$N$10,MATCH($B19,'Books of Accounts'!$A$4:$A$10,0),MATCH(D$13,'Books of Accounts'!$A$4:$N$4,0))</f>
        <v>1343685.4799999995</v>
      </c>
      <c r="E19" s="51">
        <f>INDEX('Books of Accounts'!$A$4:$N$10,MATCH($B19,'Books of Accounts'!$A$4:$A$10,0),MATCH(E$13,'Books of Accounts'!$A$4:$N$4,0))</f>
        <v>1661538.3400000003</v>
      </c>
      <c r="F19" s="51">
        <f t="shared" si="4"/>
        <v>4737259.46</v>
      </c>
    </row>
    <row r="21" spans="2:14" x14ac:dyDescent="0.25">
      <c r="B21" s="6"/>
      <c r="C21" s="113" t="s">
        <v>31</v>
      </c>
      <c r="D21" s="114"/>
      <c r="E21" s="115"/>
      <c r="F21" s="6"/>
      <c r="H21" s="104" t="s">
        <v>21</v>
      </c>
      <c r="I21" s="104"/>
      <c r="J21" s="104"/>
      <c r="K21" s="104"/>
      <c r="L21" s="104"/>
      <c r="M21" s="104"/>
      <c r="N21" s="104"/>
    </row>
    <row r="22" spans="2:14" x14ac:dyDescent="0.25">
      <c r="B22" s="6" t="s">
        <v>3</v>
      </c>
      <c r="C22" s="48">
        <v>45017</v>
      </c>
      <c r="D22" s="48">
        <v>45047</v>
      </c>
      <c r="E22" s="48">
        <v>45078</v>
      </c>
      <c r="F22" s="6" t="s">
        <v>2</v>
      </c>
      <c r="G22" s="105" t="s">
        <v>26</v>
      </c>
      <c r="H22" s="106" t="s">
        <v>24</v>
      </c>
      <c r="I22" s="106"/>
      <c r="J22" s="106"/>
      <c r="K22" s="106"/>
      <c r="L22" s="106"/>
      <c r="M22" s="106"/>
      <c r="N22" s="106"/>
    </row>
    <row r="23" spans="2:14" ht="15" customHeight="1" x14ac:dyDescent="0.25">
      <c r="B23" s="4" t="s">
        <v>4</v>
      </c>
      <c r="C23" s="4"/>
      <c r="D23" s="4"/>
      <c r="E23" s="4"/>
      <c r="F23" s="4"/>
      <c r="G23" s="105" t="s">
        <v>26</v>
      </c>
      <c r="H23" s="116" t="s">
        <v>25</v>
      </c>
      <c r="I23" s="116"/>
      <c r="J23" s="116"/>
      <c r="K23" s="116"/>
      <c r="L23" s="116"/>
      <c r="M23" s="116"/>
      <c r="N23" s="116"/>
    </row>
    <row r="24" spans="2:14" ht="15" customHeight="1" x14ac:dyDescent="0.25">
      <c r="B24" s="2" t="s">
        <v>7</v>
      </c>
      <c r="C24" s="49">
        <f>INDEX('Books of Accounts'!$A$4:$N$10,MATCH($B24,'Books of Accounts'!$A$4:$A$10,0),MATCH(C$22,'Books of Accounts'!$A$4:$N$4,0))</f>
        <v>522677.74</v>
      </c>
      <c r="D24" s="49">
        <f>INDEX('Books of Accounts'!$A$4:$N$10,MATCH($B24,'Books of Accounts'!$A$4:$A$10,0),MATCH(D$22,'Books of Accounts'!$A$4:$N$4,0))</f>
        <v>129636.12</v>
      </c>
      <c r="E24" s="49">
        <f>INDEX('Books of Accounts'!$A$4:$N$10,MATCH($B24,'Books of Accounts'!$A$4:$A$10,0),MATCH(E$22,'Books of Accounts'!$A$4:$N$4,0))</f>
        <v>424507.86</v>
      </c>
      <c r="F24" s="49">
        <f>SUM(C24:E24)</f>
        <v>1076821.72</v>
      </c>
      <c r="H24" s="116"/>
      <c r="I24" s="116"/>
      <c r="J24" s="116"/>
      <c r="K24" s="116"/>
      <c r="L24" s="116"/>
      <c r="M24" s="116"/>
      <c r="N24" s="116"/>
    </row>
    <row r="25" spans="2:14" x14ac:dyDescent="0.25">
      <c r="B25" s="2" t="s">
        <v>0</v>
      </c>
      <c r="C25" s="50">
        <f>INDEX('Books of Accounts'!$A$4:$N$10,MATCH($B25,'Books of Accounts'!$A$4:$A$10,0),MATCH(C$22,'Books of Accounts'!$A$4:$N$4,0))</f>
        <v>255000</v>
      </c>
      <c r="D25" s="50">
        <f>INDEX('Books of Accounts'!$A$4:$N$10,MATCH($B25,'Books of Accounts'!$A$4:$A$10,0),MATCH(D$22,'Books of Accounts'!$A$4:$N$4,0))</f>
        <v>0</v>
      </c>
      <c r="E25" s="50">
        <f>INDEX('Books of Accounts'!$A$4:$N$10,MATCH($B25,'Books of Accounts'!$A$4:$A$10,0),MATCH(E$22,'Books of Accounts'!$A$4:$N$4,0))</f>
        <v>0</v>
      </c>
      <c r="F25" s="50">
        <f t="shared" ref="F25:F28" si="5">SUM(C25:E25)</f>
        <v>255000</v>
      </c>
    </row>
    <row r="26" spans="2:14" x14ac:dyDescent="0.25">
      <c r="B26" s="2" t="s">
        <v>1</v>
      </c>
      <c r="C26" s="50">
        <f>INDEX('Books of Accounts'!$A$4:$N$10,MATCH($B26,'Books of Accounts'!$A$4:$A$10,0),MATCH(C$22,'Books of Accounts'!$A$4:$N$4,0))</f>
        <v>468530.7</v>
      </c>
      <c r="D26" s="50">
        <f>INDEX('Books of Accounts'!$A$4:$N$10,MATCH($B26,'Books of Accounts'!$A$4:$A$10,0),MATCH(D$22,'Books of Accounts'!$A$4:$N$4,0))</f>
        <v>376931.87999999995</v>
      </c>
      <c r="E26" s="50">
        <f>INDEX('Books of Accounts'!$A$4:$N$10,MATCH($B26,'Books of Accounts'!$A$4:$A$10,0),MATCH(E$22,'Books of Accounts'!$A$4:$N$4,0))</f>
        <v>1011218.5600000002</v>
      </c>
      <c r="F26" s="50">
        <f t="shared" si="5"/>
        <v>1856681.1400000001</v>
      </c>
    </row>
    <row r="27" spans="2:14" x14ac:dyDescent="0.25">
      <c r="B27" s="2" t="s">
        <v>6</v>
      </c>
      <c r="C27" s="50">
        <f>INDEX('Books of Accounts'!$A$4:$N$10,MATCH($B27,'Books of Accounts'!$A$4:$A$10,0),MATCH(C$22,'Books of Accounts'!$A$4:$N$4,0))</f>
        <v>146000</v>
      </c>
      <c r="D27" s="50">
        <f>INDEX('Books of Accounts'!$A$4:$N$10,MATCH($B27,'Books of Accounts'!$A$4:$A$10,0),MATCH(D$22,'Books of Accounts'!$A$4:$N$4,0))</f>
        <v>766069.2</v>
      </c>
      <c r="E27" s="50">
        <f>INDEX('Books of Accounts'!$A$4:$N$10,MATCH($B27,'Books of Accounts'!$A$4:$A$10,0),MATCH(E$22,'Books of Accounts'!$A$4:$N$4,0))</f>
        <v>513866.82999999996</v>
      </c>
      <c r="F27" s="50">
        <f t="shared" si="5"/>
        <v>1425936.0299999998</v>
      </c>
    </row>
    <row r="28" spans="2:14" x14ac:dyDescent="0.25">
      <c r="B28" s="3" t="s">
        <v>2</v>
      </c>
      <c r="C28" s="51">
        <f>INDEX('Books of Accounts'!$A$4:$N$10,MATCH($B28,'Books of Accounts'!$A$4:$A$10,0),MATCH(C$22,'Books of Accounts'!$A$4:$N$4,0))</f>
        <v>1392208.44</v>
      </c>
      <c r="D28" s="51">
        <f>INDEX('Books of Accounts'!$A$4:$N$10,MATCH($B28,'Books of Accounts'!$A$4:$A$10,0),MATCH(D$22,'Books of Accounts'!$A$4:$N$4,0))</f>
        <v>1272637.2</v>
      </c>
      <c r="E28" s="51">
        <f>INDEX('Books of Accounts'!$A$4:$N$10,MATCH($B28,'Books of Accounts'!$A$4:$A$10,0),MATCH(E$22,'Books of Accounts'!$A$4:$N$4,0))</f>
        <v>1949593.25</v>
      </c>
      <c r="F28" s="51">
        <f t="shared" si="5"/>
        <v>4614438.8899999997</v>
      </c>
    </row>
  </sheetData>
  <mergeCells count="3">
    <mergeCell ref="C12:E12"/>
    <mergeCell ref="C21:E21"/>
    <mergeCell ref="H23:N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showGridLines="0" zoomScale="85" zoomScaleNormal="85" workbookViewId="0">
      <selection activeCell="A13" sqref="A13:E14"/>
    </sheetView>
  </sheetViews>
  <sheetFormatPr defaultRowHeight="15" x14ac:dyDescent="0.25"/>
  <cols>
    <col min="2" max="2" width="27" customWidth="1"/>
    <col min="3" max="3" width="13.28515625" customWidth="1"/>
    <col min="4" max="4" width="14.42578125" customWidth="1"/>
    <col min="5" max="5" width="12.7109375" customWidth="1"/>
    <col min="6" max="6" width="14.5703125" customWidth="1"/>
  </cols>
  <sheetData>
    <row r="2" spans="1:6" x14ac:dyDescent="0.25">
      <c r="B2" t="s">
        <v>12</v>
      </c>
    </row>
    <row r="4" spans="1:6" ht="21" customHeight="1" x14ac:dyDescent="0.25">
      <c r="B4" s="6" t="s">
        <v>3</v>
      </c>
      <c r="C4" s="14" t="s">
        <v>27</v>
      </c>
      <c r="D4" s="6" t="s">
        <v>28</v>
      </c>
      <c r="E4" s="14" t="s">
        <v>15</v>
      </c>
      <c r="F4" s="34" t="s">
        <v>23</v>
      </c>
    </row>
    <row r="5" spans="1:6" ht="21" customHeight="1" x14ac:dyDescent="0.25">
      <c r="B5" s="56" t="s">
        <v>4</v>
      </c>
      <c r="C5" s="57"/>
      <c r="D5" s="56"/>
      <c r="E5" s="57"/>
      <c r="F5" s="58"/>
    </row>
    <row r="6" spans="1:6" ht="21" customHeight="1" x14ac:dyDescent="0.25">
      <c r="B6" s="62" t="s">
        <v>7</v>
      </c>
      <c r="C6" s="55">
        <f>VLOOKUP(B6,'Budgets FY24'!$A$3:$B$9,2,FALSE)</f>
        <v>4500000</v>
      </c>
      <c r="D6" s="60">
        <f>VLOOKUP(B6,'Books of Accounts'!$A$4:$N$10,14,FALSE)</f>
        <v>5566704.0800000001</v>
      </c>
      <c r="E6" s="55">
        <f>C6-D6</f>
        <v>-1066704.08</v>
      </c>
      <c r="F6" s="61">
        <f>E6/C6</f>
        <v>-0.23704535111111114</v>
      </c>
    </row>
    <row r="7" spans="1:6" ht="21" customHeight="1" x14ac:dyDescent="0.25">
      <c r="B7" s="62" t="s">
        <v>0</v>
      </c>
      <c r="C7" s="55">
        <f>VLOOKUP(B7,'Budgets FY24'!$A$3:$B$9,2,FALSE)</f>
        <v>800000</v>
      </c>
      <c r="D7" s="60">
        <f>VLOOKUP(B7,'Books of Accounts'!$A$4:$N$10,14,FALSE)</f>
        <v>1035833</v>
      </c>
      <c r="E7" s="55">
        <f t="shared" ref="E7:E10" si="0">C7-D7</f>
        <v>-235833</v>
      </c>
      <c r="F7" s="61">
        <f t="shared" ref="F7:F10" si="1">E7/C7</f>
        <v>-0.29479125</v>
      </c>
    </row>
    <row r="8" spans="1:6" ht="21" customHeight="1" x14ac:dyDescent="0.25">
      <c r="B8" s="62" t="s">
        <v>1</v>
      </c>
      <c r="C8" s="55">
        <f>VLOOKUP(B8,'Budgets FY24'!$A$3:$B$9,2,FALSE)</f>
        <v>5000000</v>
      </c>
      <c r="D8" s="60">
        <f>VLOOKUP(B8,'Books of Accounts'!$A$4:$N$10,14,FALSE)</f>
        <v>6018937.8700000001</v>
      </c>
      <c r="E8" s="55">
        <f t="shared" si="0"/>
        <v>-1018937.8700000001</v>
      </c>
      <c r="F8" s="61">
        <f t="shared" si="1"/>
        <v>-0.20378757400000003</v>
      </c>
    </row>
    <row r="9" spans="1:6" ht="21" customHeight="1" x14ac:dyDescent="0.25">
      <c r="B9" s="62" t="s">
        <v>6</v>
      </c>
      <c r="C9" s="55">
        <f>VLOOKUP(B9,'Budgets FY24'!$A$3:$B$9,2,FALSE)</f>
        <v>4500000</v>
      </c>
      <c r="D9" s="60">
        <f>VLOOKUP(B9,'Books of Accounts'!$A$4:$N$10,14,FALSE)</f>
        <v>5209269.92</v>
      </c>
      <c r="E9" s="55">
        <f t="shared" si="0"/>
        <v>-709269.91999999993</v>
      </c>
      <c r="F9" s="61">
        <f t="shared" si="1"/>
        <v>-0.15761553777777776</v>
      </c>
    </row>
    <row r="10" spans="1:6" ht="21" customHeight="1" x14ac:dyDescent="0.25">
      <c r="B10" s="63" t="s">
        <v>2</v>
      </c>
      <c r="C10" s="63">
        <f>VLOOKUP(B10,'Budgets FY24'!$A$3:$B$9,2,FALSE)</f>
        <v>14800000</v>
      </c>
      <c r="D10" s="65">
        <f>VLOOKUP(B10,'Books of Accounts'!$A$4:$N$10,14,FALSE)</f>
        <v>17830744.869999997</v>
      </c>
      <c r="E10" s="63">
        <f t="shared" si="0"/>
        <v>-3030744.8699999973</v>
      </c>
      <c r="F10" s="64">
        <f t="shared" si="1"/>
        <v>-0.20478005878378361</v>
      </c>
    </row>
    <row r="12" spans="1:6" x14ac:dyDescent="0.25">
      <c r="B12" s="59" t="s">
        <v>21</v>
      </c>
    </row>
    <row r="13" spans="1:6" x14ac:dyDescent="0.25">
      <c r="A13" s="52" t="s">
        <v>26</v>
      </c>
      <c r="B13" t="s">
        <v>29</v>
      </c>
    </row>
    <row r="14" spans="1:6" x14ac:dyDescent="0.25">
      <c r="A14" s="52" t="s">
        <v>26</v>
      </c>
      <c r="B14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opLeftCell="A21" zoomScale="115" zoomScaleNormal="115" workbookViewId="0">
      <selection activeCell="H33" sqref="H33"/>
    </sheetView>
  </sheetViews>
  <sheetFormatPr defaultRowHeight="15" x14ac:dyDescent="0.25"/>
  <cols>
    <col min="2" max="2" width="24.42578125" customWidth="1"/>
    <col min="3" max="6" width="10" bestFit="1" customWidth="1"/>
    <col min="15" max="15" width="12.5703125" customWidth="1"/>
  </cols>
  <sheetData>
    <row r="1" spans="2:15" x14ac:dyDescent="0.25">
      <c r="B1" t="s">
        <v>14</v>
      </c>
    </row>
    <row r="2" spans="2:15" x14ac:dyDescent="0.25">
      <c r="B2" s="69"/>
      <c r="C2" s="6" t="s">
        <v>31</v>
      </c>
      <c r="D2" s="6" t="str">
        <f t="shared" ref="D2:E2" si="0">C2</f>
        <v>Q1</v>
      </c>
      <c r="E2" s="6" t="str">
        <f t="shared" si="0"/>
        <v>Q1</v>
      </c>
      <c r="F2" s="6" t="s">
        <v>32</v>
      </c>
      <c r="G2" s="6" t="str">
        <f t="shared" ref="G2:H2" si="1">F2</f>
        <v>Q2</v>
      </c>
      <c r="H2" s="6" t="str">
        <f t="shared" si="1"/>
        <v>Q2</v>
      </c>
      <c r="I2" s="6" t="s">
        <v>33</v>
      </c>
      <c r="J2" s="6" t="str">
        <f t="shared" ref="J2:K2" si="2">I2</f>
        <v>Q3</v>
      </c>
      <c r="K2" s="6" t="str">
        <f t="shared" si="2"/>
        <v>Q3</v>
      </c>
      <c r="L2" s="6" t="s">
        <v>34</v>
      </c>
      <c r="M2" s="6" t="str">
        <f t="shared" ref="M2:N2" si="3">L2</f>
        <v>Q4</v>
      </c>
      <c r="N2" s="6" t="str">
        <f t="shared" si="3"/>
        <v>Q4</v>
      </c>
      <c r="O2" s="14"/>
    </row>
    <row r="3" spans="2:15" x14ac:dyDescent="0.25">
      <c r="B3" s="6" t="s">
        <v>3</v>
      </c>
      <c r="C3" s="67">
        <v>45017</v>
      </c>
      <c r="D3" s="14">
        <v>45047</v>
      </c>
      <c r="E3" s="14">
        <v>45078</v>
      </c>
      <c r="F3" s="14">
        <v>45108</v>
      </c>
      <c r="G3" s="14">
        <v>45139</v>
      </c>
      <c r="H3" s="14">
        <v>45170</v>
      </c>
      <c r="I3" s="18">
        <v>45200</v>
      </c>
      <c r="J3" s="14">
        <v>45231</v>
      </c>
      <c r="K3" s="14">
        <v>45261</v>
      </c>
      <c r="L3" s="14">
        <v>45292</v>
      </c>
      <c r="M3" s="14">
        <v>45323</v>
      </c>
      <c r="N3" s="14">
        <v>45352</v>
      </c>
      <c r="O3" s="14" t="s">
        <v>35</v>
      </c>
    </row>
    <row r="4" spans="2:15" x14ac:dyDescent="0.25">
      <c r="B4" s="4" t="s">
        <v>4</v>
      </c>
      <c r="C4" s="68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x14ac:dyDescent="0.25">
      <c r="B5" s="2" t="s">
        <v>7</v>
      </c>
      <c r="C5" s="71">
        <v>436789</v>
      </c>
      <c r="D5" s="72">
        <v>234578</v>
      </c>
      <c r="E5" s="72">
        <v>246538</v>
      </c>
      <c r="F5" s="73">
        <v>423675</v>
      </c>
      <c r="G5" s="72">
        <v>428765</v>
      </c>
      <c r="H5" s="72">
        <v>765432</v>
      </c>
      <c r="I5" s="73">
        <v>164983.049999999</v>
      </c>
      <c r="J5" s="73">
        <v>423675</v>
      </c>
      <c r="K5" s="73">
        <v>174635</v>
      </c>
      <c r="L5" s="73">
        <v>356423</v>
      </c>
      <c r="M5" s="73">
        <v>387807.47000000102</v>
      </c>
      <c r="N5" s="72">
        <v>672661.88</v>
      </c>
      <c r="O5" s="81"/>
    </row>
    <row r="6" spans="2:15" x14ac:dyDescent="0.25">
      <c r="B6" s="2" t="s">
        <v>0</v>
      </c>
      <c r="C6" s="55">
        <v>125000</v>
      </c>
      <c r="D6" s="9">
        <v>0</v>
      </c>
      <c r="E6" s="9">
        <v>0</v>
      </c>
      <c r="F6" s="10">
        <v>287654</v>
      </c>
      <c r="G6" s="9">
        <v>10522</v>
      </c>
      <c r="H6" s="9">
        <v>0</v>
      </c>
      <c r="I6" s="10">
        <v>150833</v>
      </c>
      <c r="J6" s="10">
        <v>0</v>
      </c>
      <c r="K6" s="10">
        <v>0</v>
      </c>
      <c r="L6" s="10">
        <v>432765</v>
      </c>
      <c r="M6" s="10">
        <v>0</v>
      </c>
      <c r="N6" s="9"/>
      <c r="O6" s="81"/>
    </row>
    <row r="7" spans="2:15" x14ac:dyDescent="0.25">
      <c r="B7" s="2" t="s">
        <v>1</v>
      </c>
      <c r="C7" s="55">
        <v>348769</v>
      </c>
      <c r="D7" s="9">
        <v>278654</v>
      </c>
      <c r="E7" s="9">
        <v>987543</v>
      </c>
      <c r="F7" s="10">
        <v>458763</v>
      </c>
      <c r="G7" s="9">
        <v>187434</v>
      </c>
      <c r="H7" s="9">
        <v>543213</v>
      </c>
      <c r="I7" s="10">
        <v>765754.92</v>
      </c>
      <c r="J7" s="10">
        <v>299764</v>
      </c>
      <c r="K7" s="10">
        <v>582654</v>
      </c>
      <c r="L7" s="10">
        <v>312862.84000000102</v>
      </c>
      <c r="M7" s="10">
        <v>219234</v>
      </c>
      <c r="N7" s="9">
        <v>329120.3</v>
      </c>
      <c r="O7" s="81"/>
    </row>
    <row r="8" spans="2:15" x14ac:dyDescent="0.25">
      <c r="B8" s="70" t="s">
        <v>6</v>
      </c>
      <c r="C8" s="74">
        <v>546000</v>
      </c>
      <c r="D8" s="75">
        <v>534238</v>
      </c>
      <c r="E8" s="75">
        <v>324768</v>
      </c>
      <c r="F8" s="76">
        <v>245637</v>
      </c>
      <c r="G8" s="75">
        <v>675321</v>
      </c>
      <c r="H8" s="75">
        <v>0</v>
      </c>
      <c r="I8" s="76">
        <v>345326</v>
      </c>
      <c r="J8" s="76">
        <v>267542</v>
      </c>
      <c r="K8" s="76">
        <v>845675</v>
      </c>
      <c r="L8" s="76">
        <v>488772.88</v>
      </c>
      <c r="M8" s="76">
        <v>742947.91</v>
      </c>
      <c r="N8" s="75"/>
      <c r="O8" s="82"/>
    </row>
    <row r="11" spans="2:15" x14ac:dyDescent="0.25">
      <c r="B11" s="6" t="s">
        <v>3</v>
      </c>
      <c r="C11" s="6" t="s">
        <v>31</v>
      </c>
      <c r="D11" s="6" t="s">
        <v>32</v>
      </c>
      <c r="E11" s="6" t="s">
        <v>33</v>
      </c>
      <c r="F11" s="6" t="s">
        <v>34</v>
      </c>
      <c r="G11" s="69" t="s">
        <v>35</v>
      </c>
    </row>
    <row r="12" spans="2:15" x14ac:dyDescent="0.25">
      <c r="B12" s="77" t="s">
        <v>4</v>
      </c>
      <c r="C12" s="77"/>
      <c r="D12" s="77"/>
      <c r="E12" s="77"/>
      <c r="F12" s="77"/>
      <c r="G12" s="4"/>
    </row>
    <row r="13" spans="2:15" x14ac:dyDescent="0.25">
      <c r="B13" s="78" t="s">
        <v>7</v>
      </c>
      <c r="C13" s="71">
        <f>SUMIFS($C5:$N5,$C$2:$N$2,C$11)</f>
        <v>917905</v>
      </c>
      <c r="D13" s="71">
        <f t="shared" ref="D13:F13" si="4">SUMIFS($C5:$N5,$C$2:$N$2,D$11)</f>
        <v>1617872</v>
      </c>
      <c r="E13" s="71">
        <f t="shared" si="4"/>
        <v>763293.049999999</v>
      </c>
      <c r="F13" s="71">
        <f t="shared" si="4"/>
        <v>1416892.350000001</v>
      </c>
      <c r="G13" s="81"/>
    </row>
    <row r="14" spans="2:15" x14ac:dyDescent="0.25">
      <c r="B14" s="79" t="s">
        <v>0</v>
      </c>
      <c r="C14" s="55">
        <f t="shared" ref="C14:F16" si="5">SUMIFS($C6:$N6,$C$2:$N$2,C$11)</f>
        <v>125000</v>
      </c>
      <c r="D14" s="55">
        <f t="shared" si="5"/>
        <v>298176</v>
      </c>
      <c r="E14" s="55">
        <f t="shared" si="5"/>
        <v>150833</v>
      </c>
      <c r="F14" s="55">
        <f t="shared" si="5"/>
        <v>432765</v>
      </c>
      <c r="G14" s="81"/>
    </row>
    <row r="15" spans="2:15" x14ac:dyDescent="0.25">
      <c r="B15" s="79" t="s">
        <v>1</v>
      </c>
      <c r="C15" s="55">
        <f t="shared" si="5"/>
        <v>1614966</v>
      </c>
      <c r="D15" s="55">
        <f t="shared" si="5"/>
        <v>1189410</v>
      </c>
      <c r="E15" s="55">
        <f t="shared" si="5"/>
        <v>1648172.92</v>
      </c>
      <c r="F15" s="55">
        <f t="shared" si="5"/>
        <v>861217.14000000106</v>
      </c>
      <c r="G15" s="81"/>
    </row>
    <row r="16" spans="2:15" x14ac:dyDescent="0.25">
      <c r="B16" s="80" t="s">
        <v>6</v>
      </c>
      <c r="C16" s="74">
        <f t="shared" si="5"/>
        <v>1405006</v>
      </c>
      <c r="D16" s="74">
        <f t="shared" si="5"/>
        <v>920958</v>
      </c>
      <c r="E16" s="74">
        <f t="shared" si="5"/>
        <v>1458543</v>
      </c>
      <c r="F16" s="74">
        <f t="shared" si="5"/>
        <v>1231720.79</v>
      </c>
      <c r="G16" s="8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'Q4'!C5:N5</xm:f>
              <xm:sqref>O5</xm:sqref>
            </x14:sparkline>
            <x14:sparkline>
              <xm:f>'Q4'!C6:N6</xm:f>
              <xm:sqref>O6</xm:sqref>
            </x14:sparkline>
            <x14:sparkline>
              <xm:f>'Q4'!C7:N7</xm:f>
              <xm:sqref>O7</xm:sqref>
            </x14:sparkline>
            <x14:sparkline>
              <xm:f>'Q4'!C8:N8</xm:f>
              <xm:sqref>O8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'Q4'!C13:F13</xm:f>
              <xm:sqref>G13</xm:sqref>
            </x14:sparkline>
            <x14:sparkline>
              <xm:f>'Q4'!C14:F14</xm:f>
              <xm:sqref>G14</xm:sqref>
            </x14:sparkline>
            <x14:sparkline>
              <xm:f>'Q4'!C15:F15</xm:f>
              <xm:sqref>G15</xm:sqref>
            </x14:sparkline>
            <x14:sparkline>
              <xm:f>'Q4'!C16:F16</xm:f>
              <xm:sqref>G16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00"/>
  <sheetViews>
    <sheetView showGridLines="0" tabSelected="1" topLeftCell="A25" zoomScale="115" zoomScaleNormal="115" workbookViewId="0">
      <selection activeCell="B1" sqref="B1:Q66"/>
    </sheetView>
  </sheetViews>
  <sheetFormatPr defaultRowHeight="15" x14ac:dyDescent="0.25"/>
  <cols>
    <col min="2" max="2" width="9.140625" style="87"/>
    <col min="4" max="4" width="10" customWidth="1"/>
    <col min="18" max="18" width="10.140625" customWidth="1"/>
  </cols>
  <sheetData>
    <row r="1" spans="2:18" ht="26.25" x14ac:dyDescent="0.4">
      <c r="B1" s="117" t="s">
        <v>44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83" t="s">
        <v>36</v>
      </c>
    </row>
    <row r="2" spans="2:18" x14ac:dyDescent="0.25"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 spans="2:18" x14ac:dyDescent="0.25"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</row>
    <row r="4" spans="2:18" x14ac:dyDescent="0.25"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2:18" x14ac:dyDescent="0.25"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2:18" x14ac:dyDescent="0.25"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18" x14ac:dyDescent="0.25"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</row>
    <row r="8" spans="2:18" x14ac:dyDescent="0.25"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9"/>
    </row>
    <row r="9" spans="2:18" x14ac:dyDescent="0.25"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9"/>
    </row>
    <row r="10" spans="2:18" x14ac:dyDescent="0.25"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9"/>
    </row>
    <row r="11" spans="2:18" x14ac:dyDescent="0.25"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9"/>
    </row>
    <row r="12" spans="2:18" x14ac:dyDescent="0.25"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9"/>
    </row>
    <row r="13" spans="2:18" x14ac:dyDescent="0.25"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9"/>
    </row>
    <row r="14" spans="2:18" x14ac:dyDescent="0.25"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9"/>
    </row>
    <row r="15" spans="2:18" x14ac:dyDescent="0.25"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9"/>
    </row>
    <row r="16" spans="2:18" x14ac:dyDescent="0.25"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9"/>
    </row>
    <row r="17" spans="3:17" x14ac:dyDescent="0.25"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9"/>
    </row>
    <row r="18" spans="3:17" x14ac:dyDescent="0.25"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3:17" x14ac:dyDescent="0.25"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9"/>
    </row>
    <row r="20" spans="3:17" x14ac:dyDescent="0.25"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3:17" x14ac:dyDescent="0.25"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  <row r="22" spans="3:17" x14ac:dyDescent="0.25"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9"/>
    </row>
    <row r="23" spans="3:17" x14ac:dyDescent="0.25"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9"/>
    </row>
    <row r="24" spans="3:17" x14ac:dyDescent="0.25"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9"/>
    </row>
    <row r="25" spans="3:17" x14ac:dyDescent="0.25"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9"/>
    </row>
    <row r="26" spans="3:17" x14ac:dyDescent="0.25"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9"/>
    </row>
    <row r="27" spans="3:17" x14ac:dyDescent="0.25"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9"/>
    </row>
    <row r="28" spans="3:17" x14ac:dyDescent="0.25"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9"/>
    </row>
    <row r="29" spans="3:17" x14ac:dyDescent="0.25"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9"/>
    </row>
    <row r="30" spans="3:17" x14ac:dyDescent="0.25"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9"/>
    </row>
    <row r="31" spans="3:17" x14ac:dyDescent="0.25"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9"/>
    </row>
    <row r="32" spans="3:17" x14ac:dyDescent="0.25"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9"/>
    </row>
    <row r="33" spans="3:17" x14ac:dyDescent="0.25"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9"/>
    </row>
    <row r="34" spans="3:17" x14ac:dyDescent="0.25"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9"/>
    </row>
    <row r="35" spans="3:17" x14ac:dyDescent="0.25"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9"/>
    </row>
    <row r="36" spans="3:17" x14ac:dyDescent="0.25"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9"/>
    </row>
    <row r="37" spans="3:17" x14ac:dyDescent="0.25"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9"/>
    </row>
    <row r="38" spans="3:17" x14ac:dyDescent="0.25"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9"/>
    </row>
    <row r="39" spans="3:17" x14ac:dyDescent="0.25"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9"/>
    </row>
    <row r="40" spans="3:17" x14ac:dyDescent="0.25"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9"/>
    </row>
    <row r="41" spans="3:17" x14ac:dyDescent="0.25"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9"/>
    </row>
    <row r="42" spans="3:17" x14ac:dyDescent="0.25"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9"/>
    </row>
    <row r="43" spans="3:17" x14ac:dyDescent="0.25"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9"/>
    </row>
    <row r="44" spans="3:17" x14ac:dyDescent="0.25"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9"/>
    </row>
    <row r="45" spans="3:17" x14ac:dyDescent="0.25"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9"/>
    </row>
    <row r="46" spans="3:17" x14ac:dyDescent="0.25"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9"/>
    </row>
    <row r="47" spans="3:17" x14ac:dyDescent="0.25"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9"/>
    </row>
    <row r="48" spans="3:17" x14ac:dyDescent="0.25"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9"/>
    </row>
    <row r="49" spans="2:17" x14ac:dyDescent="0.25"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9"/>
    </row>
    <row r="50" spans="2:17" x14ac:dyDescent="0.25"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9"/>
    </row>
    <row r="51" spans="2:17" x14ac:dyDescent="0.25"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9"/>
    </row>
    <row r="52" spans="2:17" x14ac:dyDescent="0.25">
      <c r="B52" s="9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91"/>
    </row>
    <row r="54" spans="2:17" ht="15.75" x14ac:dyDescent="0.25">
      <c r="B54" s="119" t="s">
        <v>45</v>
      </c>
      <c r="C54" s="108" t="s">
        <v>21</v>
      </c>
    </row>
    <row r="55" spans="2:17" ht="15.75" x14ac:dyDescent="0.25">
      <c r="B55" s="120" t="s">
        <v>26</v>
      </c>
      <c r="C55" s="109" t="s">
        <v>20</v>
      </c>
      <c r="D55" s="109"/>
      <c r="E55" s="109"/>
      <c r="F55" s="109"/>
      <c r="G55" s="110"/>
      <c r="H55" s="110"/>
      <c r="I55" s="110"/>
    </row>
    <row r="56" spans="2:17" ht="15.75" x14ac:dyDescent="0.25">
      <c r="B56" s="120" t="s">
        <v>26</v>
      </c>
      <c r="C56" s="109" t="s">
        <v>22</v>
      </c>
      <c r="D56" s="109"/>
      <c r="E56" s="109"/>
      <c r="F56" s="109"/>
      <c r="G56" s="110"/>
      <c r="H56" s="110"/>
      <c r="I56" s="110"/>
    </row>
    <row r="57" spans="2:17" x14ac:dyDescent="0.25">
      <c r="C57" s="110"/>
      <c r="D57" s="110"/>
      <c r="E57" s="110"/>
      <c r="F57" s="110"/>
      <c r="G57" s="110"/>
      <c r="H57" s="110"/>
      <c r="I57" s="110"/>
    </row>
    <row r="58" spans="2:17" x14ac:dyDescent="0.25">
      <c r="B58" s="121" t="s">
        <v>26</v>
      </c>
      <c r="C58" s="111" t="s">
        <v>24</v>
      </c>
      <c r="D58" s="111"/>
      <c r="E58" s="111"/>
      <c r="F58" s="111"/>
      <c r="G58" s="111"/>
      <c r="H58" s="111"/>
      <c r="I58" s="111"/>
    </row>
    <row r="59" spans="2:17" x14ac:dyDescent="0.25">
      <c r="B59" s="121" t="s">
        <v>26</v>
      </c>
      <c r="C59" s="118" t="s">
        <v>25</v>
      </c>
      <c r="D59" s="118"/>
      <c r="E59" s="118"/>
      <c r="F59" s="118"/>
      <c r="G59" s="118"/>
      <c r="H59" s="118"/>
      <c r="I59" s="118"/>
    </row>
    <row r="60" spans="2:17" x14ac:dyDescent="0.25">
      <c r="C60" s="118"/>
      <c r="D60" s="118"/>
      <c r="E60" s="118"/>
      <c r="F60" s="118"/>
      <c r="G60" s="118"/>
      <c r="H60" s="118"/>
      <c r="I60" s="118"/>
    </row>
    <row r="61" spans="2:17" x14ac:dyDescent="0.25">
      <c r="C61" s="110"/>
      <c r="D61" s="110"/>
      <c r="E61" s="110"/>
      <c r="F61" s="110"/>
      <c r="G61" s="110"/>
      <c r="H61" s="110"/>
      <c r="I61" s="110"/>
    </row>
    <row r="62" spans="2:17" x14ac:dyDescent="0.25">
      <c r="B62" s="120" t="s">
        <v>26</v>
      </c>
      <c r="C62" s="110" t="s">
        <v>29</v>
      </c>
      <c r="D62" s="110"/>
      <c r="E62" s="110"/>
      <c r="F62" s="110"/>
      <c r="G62" s="110"/>
      <c r="H62" s="110"/>
      <c r="I62" s="110"/>
    </row>
    <row r="63" spans="2:17" x14ac:dyDescent="0.25">
      <c r="B63" s="120" t="s">
        <v>26</v>
      </c>
      <c r="C63" s="110" t="s">
        <v>30</v>
      </c>
      <c r="D63" s="110"/>
      <c r="E63" s="110"/>
      <c r="F63" s="110"/>
      <c r="G63" s="110"/>
      <c r="H63" s="110"/>
      <c r="I63" s="110"/>
    </row>
    <row r="394" spans="2:5" x14ac:dyDescent="0.25">
      <c r="B394" s="87" t="s">
        <v>3</v>
      </c>
      <c r="C394" t="s">
        <v>16</v>
      </c>
      <c r="D394" t="s">
        <v>17</v>
      </c>
      <c r="E394" t="s">
        <v>19</v>
      </c>
    </row>
    <row r="395" spans="2:5" x14ac:dyDescent="0.25">
      <c r="B395" s="87" t="s">
        <v>4</v>
      </c>
    </row>
    <row r="396" spans="2:5" x14ac:dyDescent="0.25">
      <c r="B396" s="87" t="s">
        <v>7</v>
      </c>
      <c r="C396">
        <v>5566704.0800000001</v>
      </c>
      <c r="D396">
        <v>4715962.4000000004</v>
      </c>
      <c r="E396">
        <v>0.1528268195639384</v>
      </c>
    </row>
    <row r="397" spans="2:5" x14ac:dyDescent="0.25">
      <c r="B397" s="87" t="s">
        <v>0</v>
      </c>
      <c r="C397">
        <v>1035833</v>
      </c>
      <c r="D397">
        <v>1006774</v>
      </c>
      <c r="E397">
        <v>2.8053749977071593E-2</v>
      </c>
    </row>
    <row r="398" spans="2:5" x14ac:dyDescent="0.25">
      <c r="B398" s="87" t="s">
        <v>1</v>
      </c>
      <c r="C398">
        <v>6018937.8700000001</v>
      </c>
      <c r="D398">
        <v>5313766.0600000005</v>
      </c>
      <c r="E398">
        <v>0.11715884517013624</v>
      </c>
    </row>
    <row r="399" spans="2:5" x14ac:dyDescent="0.25">
      <c r="B399" s="87" t="s">
        <v>6</v>
      </c>
      <c r="C399">
        <v>5209269.92</v>
      </c>
      <c r="D399">
        <v>5016227.79</v>
      </c>
      <c r="E399">
        <v>3.7057425121868111E-2</v>
      </c>
    </row>
    <row r="400" spans="2:5" x14ac:dyDescent="0.25">
      <c r="B400" s="87" t="s">
        <v>2</v>
      </c>
      <c r="C400">
        <v>17830744.869999997</v>
      </c>
      <c r="D400">
        <v>16052730.25</v>
      </c>
      <c r="E400">
        <v>9.9716227951389985E-2</v>
      </c>
    </row>
  </sheetData>
  <mergeCells count="2">
    <mergeCell ref="B1:Q1"/>
    <mergeCell ref="C59:I60"/>
  </mergeCells>
  <hyperlinks>
    <hyperlink ref="R1" location="'Questions '!A1" display="Questions"/>
  </hyperlinks>
  <pageMargins left="0.25" right="0.25" top="0.75" bottom="0.75" header="0.3" footer="0.3"/>
  <pageSetup paperSize="9" scale="1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y V 4 X W b e I 4 Q W o A A A A + A A A A B I A H A B D b 2 5 m a W c v U G F j a 2 F n Z S 5 4 b W w g o h g A K K A U A A A A A A A A A A A A A A A A A A A A A A A A A A A A h Y 9 N D o I w G E S v Q r q n P 8 A C y U d Z u D I R Y 2 J i 3 D a 1 Q i M U Q 4 v l b i 4 8 k l e Q R F F 3 L m f y J n n z u N 2 h G N s m u K r e 6 s 7 k i G G K A m V k d 9 S m y t H g T m G K C g 5 b I c + i U s E E G 5 u N V u e o d u 6 S E e K 9 x z 7 G X V + R i F J G D u V 6 J 2 v V i l A b 6 4 S R C n 1 W x / 8 r x G H / k u E R T h Y 4 S W O G W c q A z D W U 2 n y R a D L G F M h P C c u h c U O v u D L h a g N k j k D e L / g T U E s D B B Q A A g A I A M l e F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X h d Z T q K 9 8 U s B A A D z B A A A E w A c A E Z v c m 1 1 b G F z L 1 N l Y 3 R p b 2 4 x L m 0 g o h g A K K A U A A A A A A A A A A A A A A A A A A A A A A A A A A A A 3 Z J L a 8 J A F I X 3 Q v 7 D M N 0 o p E J t 6 K a 4 k L S F F t S C f S z E x S S 9 1 e B k J t z c E S X 4 3 z s x N m 3 j i N B F F 8 0 m c L 7 7 Y s 7 J I a Z E K z a p / h f X X s t r 5 Q u B 8 M a e R C S h x / p M A n k t Z r + J N h i D V W 7 X M c h u a B B B 0 a v G Z a T 1 s t 0 p p i O R Q p 9 X n X y 2 n Y Z a k S 2 Z + d W A M x 4 u h J q X w z c Z c D t p V 9 p 9 Q q H y d 4 1 p q K V J V Q n z d r X N L w r + K J C S 2 E i B O f c Z W c o I 1 r T 1 W c E H G Z 7 3 L j 9 l Z d I I c A e G Y u M G D 0 Y d A 9 I N B m b u B h P I 3 G A c k x u M 9 M o N b i A + c p W w 5 w Y O c A e R G w w F H o J t p / b g W W X J S p N 1 Y U w L Q F Y 9 e v 5 l x 7 5 g R / e w 3 b C u 3 P P d F r u Y D 4 g w i Q y V l L 8 I a Y B 3 v F a i T u 0 9 C F 3 w 6 9 A F f x y 6 e 0 V X Q b d s / Z m 5 h l 5 H 7 k C X T r 0 O X E O v 8 9 b Q T 8 e t 0 V C n r X n Q / w / b B 1 B L A Q I t A B Q A A g A I A M l e F 1 m 3 i O E F q A A A A P g A A A A S A A A A A A A A A A A A A A A A A A A A A A B D b 2 5 m a W c v U G F j a 2 F n Z S 5 4 b W x Q S w E C L Q A U A A I A C A D J X h d Z D 8 r p q 6 Q A A A D p A A A A E w A A A A A A A A A A A A A A A A D 0 A A A A W 0 N v b n R l b n R f V H l w Z X N d L n h t b F B L A Q I t A B Q A A g A I A M l e F 1 l O o r 3 x S w E A A P M E A A A T A A A A A A A A A A A A A A A A A O U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T A A A A A A A A J x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G a W x s R X J y b 3 J D b 3 V u d C I g V m F s d W U 9 I m w w I i A v P j x F b n R y e S B U e X B l P S J G a W x s Q 2 9 s d W 1 u V H l w Z X M i I F Z h b H V l P S J z Q m d Z R i I g L z 4 8 R W 5 0 c n k g V H l w Z T 0 i R m l s b E N v b H V t b k 5 h b W V z I i B W Y W x 1 Z T 0 i c 1 s m c X V v d D t Q Y X J 0 a W N 1 b G F y c y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I 0 L T A 4 L T I y V D E 0 O j Q 0 O j M 3 L j M 2 N D k x N T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V b n B p d m 9 0 Z W Q g T 3 R o Z X I g Q 2 9 s d W 1 u c y 5 7 U G F y d G l j d W x h c n M s M H 0 m c X V v d D s s J n F 1 b 3 Q 7 U 2 V j d G l v b j E v V G F i b G U y L 1 V u c G l 2 b 3 R l Z C B P d G h l c i B D b 2 x 1 b W 5 z L n t B d H R y a W J 1 d G U s M X 0 m c X V v d D s s J n F 1 b 3 Q 7 U 2 V j d G l v b j E v V G F i b G U y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V W 5 w a X Z v d G V k I E 9 0 a G V y I E N v b H V t b n M u e 1 B h c n R p Y 3 V s Y X J z L D B 9 J n F 1 b 3 Q 7 L C Z x d W 9 0 O 1 N l Y 3 R p b 2 4 x L 1 R h Y m x l M i 9 V b n B p d m 9 0 Z W Q g T 3 R o Z X I g Q 2 9 s d W 1 u c y 5 7 Q X R 0 c m l i d X R l L D F 9 J n F 1 b 3 Q 7 L C Z x d W 9 0 O 1 N l Y 3 R p b 2 4 x L 1 R h Y m x l M i 9 V b n B p d m 9 0 Z W Q g T 3 R o Z X I g Q 2 9 s d W 1 u c y 5 7 V m F s d W U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G a W x s R X J y b 3 J D b 3 V u d C I g V m F s d W U 9 I m w w I i A v P j x F b n R y e S B U e X B l P S J G a W x s Q 2 9 s d W 1 u V H l w Z X M i I F Z h b H V l P S J z Q m d Z R i I g L z 4 8 R W 5 0 c n k g V H l w Z T 0 i R m l s b E N v b H V t b k 5 h b W V z I i B W Y W x 1 Z T 0 i c 1 s m c X V v d D t Q Y X J 0 a W N 1 b G F y c y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I 0 L T A 4 L T I y V D E 0 O j Q 0 O j M 3 L j M z N j I x M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V b n B p d m 9 0 Z W Q g T 3 R o Z X I g Q 2 9 s d W 1 u c y 5 7 U G F y d G l j d W x h c n M s M H 0 m c X V v d D s s J n F 1 b 3 Q 7 U 2 V j d G l v b j E v V G F i b G U 0 L 1 V u c G l 2 b 3 R l Z C B P d G h l c i B D b 2 x 1 b W 5 z L n t B d H R y a W J 1 d G U s M X 0 m c X V v d D s s J n F 1 b 3 Q 7 U 2 V j d G l v b j E v V G F i b G U 0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Q v V W 5 w a X Z v d G V k I E 9 0 a G V y I E N v b H V t b n M u e 1 B h c n R p Y 3 V s Y X J z L D B 9 J n F 1 b 3 Q 7 L C Z x d W 9 0 O 1 N l Y 3 R p b 2 4 x L 1 R h Y m x l N C 9 V b n B p d m 9 0 Z W Q g T 3 R o Z X I g Q 2 9 s d W 1 u c y 5 7 Q X R 0 c m l i d X R l L D F 9 J n F 1 b 3 Q 7 L C Z x d W 9 0 O 1 N l Y 3 R p b 2 4 x L 1 R h Y m x l N C 9 V b n B p d m 9 0 Z W Q g T 3 R o Z X I g Q 2 9 s d W 1 u c y 5 7 V m F s d W U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Z / 3 e Y M 7 J S p 7 x k 8 v P Y L o g A A A A A A I A A A A A A B B m A A A A A Q A A I A A A A N e W J / d h j V N J r p C m K C T 1 a M X q t X 2 L y E g W V Z 8 s J 9 C O K M A B A A A A A A 6 A A A A A A g A A I A A A A E 1 N O w E E + X l c O + 5 9 s p h q W S C Q 9 7 w l U b y F d B M X W 9 x V k F k J U A A A A H l O 5 P D g W 8 + w h h 5 Z k 2 3 h L f I c M h E x i w F 1 H l k / y i G C D P J S t z K Q x g p m z K 3 7 R W S B v 1 e + z k I Q O R 9 t e Z h r A 8 d f R f k Y R 6 z x 2 / d + X V n J Q 9 Q Q l n D n V O K e Q A A A A D p w U w Y L u Z / 7 9 Z E a C V s + B F n T 2 S 1 m 7 8 c R Z S U 5 5 0 Z X a j v 1 6 1 s Y K 1 s C I t 9 M g C A p Q 5 v I T S + d t H H e m 2 e 4 t w p k q e E K 2 1 k = < / D a t a M a s h u p > 
</file>

<file path=customXml/itemProps1.xml><?xml version="1.0" encoding="utf-8"?>
<ds:datastoreItem xmlns:ds="http://schemas.openxmlformats.org/officeDocument/2006/customXml" ds:itemID="{4E259981-84F9-4B41-8865-1335B87984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Budgets FY24</vt:lpstr>
      <vt:lpstr>Maintained by Dept</vt:lpstr>
      <vt:lpstr>Books of Accounts</vt:lpstr>
      <vt:lpstr>Questions </vt:lpstr>
      <vt:lpstr>Q1</vt:lpstr>
      <vt:lpstr>Q2</vt:lpstr>
      <vt:lpstr>Q3</vt:lpstr>
      <vt:lpstr>Q4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neha.maheshwari</dc:creator>
  <cp:lastModifiedBy>user</cp:lastModifiedBy>
  <cp:lastPrinted>2024-09-20T06:27:48Z</cp:lastPrinted>
  <dcterms:created xsi:type="dcterms:W3CDTF">2023-01-09T05:05:03Z</dcterms:created>
  <dcterms:modified xsi:type="dcterms:W3CDTF">2024-09-20T06:30:50Z</dcterms:modified>
</cp:coreProperties>
</file>